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Ex1.xml" ContentType="application/vnd.ms-office.chartex+xml"/>
  <Override PartName="/xl/charts/style1.xml" ContentType="application/vnd.ms-office.chartstyle+xml"/>
  <Override PartName="/xl/charts/colors1.xml" ContentType="application/vnd.ms-office.chartcolorstyle+xml"/>
  <Override PartName="/xl/charts/chartEx2.xml" ContentType="application/vnd.ms-office.chartex+xml"/>
  <Override PartName="/xl/charts/style2.xml" ContentType="application/vnd.ms-office.chartstyle+xml"/>
  <Override PartName="/xl/charts/colors2.xml" ContentType="application/vnd.ms-office.chartcolorstyle+xml"/>
  <Override PartName="/xl/charts/chartEx3.xml" ContentType="application/vnd.ms-office.chartex+xml"/>
  <Override PartName="/xl/charts/style3.xml" ContentType="application/vnd.ms-office.chartstyle+xml"/>
  <Override PartName="/xl/charts/colors3.xml" ContentType="application/vnd.ms-office.chartcolorstyle+xml"/>
  <Override PartName="/xl/charts/chartEx4.xml" ContentType="application/vnd.ms-office.chartex+xml"/>
  <Override PartName="/xl/charts/style4.xml" ContentType="application/vnd.ms-office.chartstyle+xml"/>
  <Override PartName="/xl/charts/colors4.xml" ContentType="application/vnd.ms-office.chartcolorstyle+xml"/>
  <Override PartName="/xl/charts/chartEx5.xml" ContentType="application/vnd.ms-office.chartex+xml"/>
  <Override PartName="/xl/charts/style5.xml" ContentType="application/vnd.ms-office.chartstyle+xml"/>
  <Override PartName="/xl/charts/colors5.xml" ContentType="application/vnd.ms-office.chartcolorstyle+xml"/>
  <Override PartName="/xl/charts/chartEx6.xml" ContentType="application/vnd.ms-office.chartex+xml"/>
  <Override PartName="/xl/charts/style6.xml" ContentType="application/vnd.ms-office.chartstyle+xml"/>
  <Override PartName="/xl/charts/colors6.xml" ContentType="application/vnd.ms-office.chartcolorstyle+xml"/>
  <Override PartName="/xl/charts/chartEx7.xml" ContentType="application/vnd.ms-office.chartex+xml"/>
  <Override PartName="/xl/charts/style7.xml" ContentType="application/vnd.ms-office.chartstyle+xml"/>
  <Override PartName="/xl/charts/colors7.xml" ContentType="application/vnd.ms-office.chartcolorstyle+xml"/>
  <Override PartName="/xl/charts/chartEx8.xml" ContentType="application/vnd.ms-office.chartex+xml"/>
  <Override PartName="/xl/charts/style8.xml" ContentType="application/vnd.ms-office.chartstyle+xml"/>
  <Override PartName="/xl/charts/colors8.xml" ContentType="application/vnd.ms-office.chartcolorstyle+xml"/>
  <Override PartName="/xl/drawings/drawing4.xml" ContentType="application/vnd.openxmlformats-officedocument.drawing+xml"/>
  <Override PartName="/xl/charts/chartEx9.xml" ContentType="application/vnd.ms-office.chartex+xml"/>
  <Override PartName="/xl/charts/style9.xml" ContentType="application/vnd.ms-office.chartstyle+xml"/>
  <Override PartName="/xl/charts/colors9.xml" ContentType="application/vnd.ms-office.chartcolorstyle+xml"/>
  <Override PartName="/xl/charts/chartEx10.xml" ContentType="application/vnd.ms-office.chartex+xml"/>
  <Override PartName="/xl/charts/style10.xml" ContentType="application/vnd.ms-office.chartstyle+xml"/>
  <Override PartName="/xl/charts/colors10.xml" ContentType="application/vnd.ms-office.chartcolorstyle+xml"/>
  <Override PartName="/xl/charts/chartEx11.xml" ContentType="application/vnd.ms-office.chartex+xml"/>
  <Override PartName="/xl/charts/style11.xml" ContentType="application/vnd.ms-office.chartstyle+xml"/>
  <Override PartName="/xl/charts/colors11.xml" ContentType="application/vnd.ms-office.chartcolorstyle+xml"/>
  <Override PartName="/xl/charts/chartEx12.xml" ContentType="application/vnd.ms-office.chartex+xml"/>
  <Override PartName="/xl/charts/style12.xml" ContentType="application/vnd.ms-office.chartstyle+xml"/>
  <Override PartName="/xl/charts/colors12.xml" ContentType="application/vnd.ms-office.chartcolorstyle+xml"/>
  <Override PartName="/xl/drawings/drawing5.xml" ContentType="application/vnd.openxmlformats-officedocument.drawing+xml"/>
  <Override PartName="/xl/charts/chart1.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6.xml" ContentType="application/vnd.openxmlformats-officedocument.drawingml.chartshapes+xml"/>
  <Override PartName="/xl/charts/chart2.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7.xml" ContentType="application/vnd.openxmlformats-officedocument.drawingml.chartshapes+xml"/>
  <Override PartName="/xl/charts/chart3.xml" ContentType="application/vnd.openxmlformats-officedocument.drawingml.chart+xml"/>
  <Override PartName="/xl/charts/style15.xml" ContentType="application/vnd.ms-office.chartstyle+xml"/>
  <Override PartName="/xl/charts/colors15.xml" ContentType="application/vnd.ms-office.chartcolorstyle+xml"/>
  <Override PartName="/xl/charts/chart4.xml" ContentType="application/vnd.openxmlformats-officedocument.drawingml.chart+xml"/>
  <Override PartName="/xl/charts/style16.xml" ContentType="application/vnd.ms-office.chartstyle+xml"/>
  <Override PartName="/xl/charts/colors16.xml" ContentType="application/vnd.ms-office.chartcolorstyle+xml"/>
  <Override PartName="/xl/charts/chart5.xml" ContentType="application/vnd.openxmlformats-officedocument.drawingml.chart+xml"/>
  <Override PartName="/xl/charts/style17.xml" ContentType="application/vnd.ms-office.chartstyle+xml"/>
  <Override PartName="/xl/charts/colors17.xml" ContentType="application/vnd.ms-office.chartcolorstyle+xml"/>
  <Override PartName="/xl/charts/chart6.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8.xml" ContentType="application/vnd.openxmlformats-officedocument.drawing+xml"/>
  <Override PartName="/xl/charts/chart7.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9.xml" ContentType="application/vnd.openxmlformats-officedocument.drawingml.chartshapes+xml"/>
  <Override PartName="/xl/charts/chart8.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10.xml" ContentType="application/vnd.openxmlformats-officedocument.drawingml.chartshapes+xml"/>
  <Override PartName="/xl/charts/chart9.xml" ContentType="application/vnd.openxmlformats-officedocument.drawingml.chart+xml"/>
  <Override PartName="/xl/charts/style21.xml" ContentType="application/vnd.ms-office.chartstyle+xml"/>
  <Override PartName="/xl/charts/colors21.xml" ContentType="application/vnd.ms-office.chartcolorstyle+xml"/>
  <Override PartName="/xl/charts/chart10.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11.xml" ContentType="application/vnd.openxmlformats-officedocument.drawing+xml"/>
  <Override PartName="/xl/charts/chart11.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12.xml" ContentType="application/vnd.openxmlformats-officedocument.drawingml.chartshapes+xml"/>
  <Override PartName="/xl/charts/chart12.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13.xml" ContentType="application/vnd.openxmlformats-officedocument.drawingml.chartshapes+xml"/>
  <Override PartName="/xl/drawings/drawing14.xml" ContentType="application/vnd.openxmlformats-officedocument.drawing+xml"/>
  <Override PartName="/xl/charts/chart13.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15.xml" ContentType="application/vnd.openxmlformats-officedocument.drawingml.chartshapes+xml"/>
  <Override PartName="/xl/charts/chart14.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16.xml" ContentType="application/vnd.openxmlformats-officedocument.drawingml.chartshapes+xml"/>
  <Override PartName="/xl/drawings/drawing17.xml" ContentType="application/vnd.openxmlformats-officedocument.drawing+xml"/>
  <Override PartName="/xl/charts/chart15.xml" ContentType="application/vnd.openxmlformats-officedocument.drawingml.chart+xml"/>
  <Override PartName="/xl/charts/style27.xml" ContentType="application/vnd.ms-office.chartstyle+xml"/>
  <Override PartName="/xl/charts/colors27.xml" ContentType="application/vnd.ms-office.chartcolorstyle+xml"/>
  <Override PartName="/xl/drawings/drawing18.xml" ContentType="application/vnd.openxmlformats-officedocument.drawingml.chartshapes+xml"/>
  <Override PartName="/xl/charts/chart16.xml" ContentType="application/vnd.openxmlformats-officedocument.drawingml.chart+xml"/>
  <Override PartName="/xl/charts/style28.xml" ContentType="application/vnd.ms-office.chartstyle+xml"/>
  <Override PartName="/xl/charts/colors28.xml" ContentType="application/vnd.ms-office.chartcolorstyle+xml"/>
  <Override PartName="/xl/drawings/drawing19.xml" ContentType="application/vnd.openxmlformats-officedocument.drawingml.chartshapes+xml"/>
  <Override PartName="/xl/drawings/drawing20.xml" ContentType="application/vnd.openxmlformats-officedocument.drawing+xml"/>
  <Override PartName="/xl/charts/chart17.xml" ContentType="application/vnd.openxmlformats-officedocument.drawingml.chart+xml"/>
  <Override PartName="/xl/charts/style29.xml" ContentType="application/vnd.ms-office.chartstyle+xml"/>
  <Override PartName="/xl/charts/colors29.xml" ContentType="application/vnd.ms-office.chartcolorstyle+xml"/>
  <Override PartName="/xl/drawings/drawing21.xml" ContentType="application/vnd.openxmlformats-officedocument.drawingml.chartshapes+xml"/>
  <Override PartName="/xl/charts/chart18.xml" ContentType="application/vnd.openxmlformats-officedocument.drawingml.chart+xml"/>
  <Override PartName="/xl/charts/style30.xml" ContentType="application/vnd.ms-office.chartstyle+xml"/>
  <Override PartName="/xl/charts/colors30.xml" ContentType="application/vnd.ms-office.chartcolorstyle+xml"/>
  <Override PartName="/xl/drawings/drawing22.xml" ContentType="application/vnd.openxmlformats-officedocument.drawingml.chartshapes+xml"/>
  <Override PartName="/xl/charts/chart19.xml" ContentType="application/vnd.openxmlformats-officedocument.drawingml.chart+xml"/>
  <Override PartName="/xl/charts/style31.xml" ContentType="application/vnd.ms-office.chartstyle+xml"/>
  <Override PartName="/xl/charts/colors31.xml" ContentType="application/vnd.ms-office.chartcolorstyle+xml"/>
  <Override PartName="/xl/charts/chart20.xml" ContentType="application/vnd.openxmlformats-officedocument.drawingml.chart+xml"/>
  <Override PartName="/xl/theme/themeOverride1.xml" ContentType="application/vnd.openxmlformats-officedocument.themeOverride+xml"/>
  <Override PartName="/xl/charts/chart21.xml" ContentType="application/vnd.openxmlformats-officedocument.drawingml.chart+xml"/>
  <Override PartName="/xl/charts/style32.xml" ContentType="application/vnd.ms-office.chartstyle+xml"/>
  <Override PartName="/xl/charts/colors32.xml" ContentType="application/vnd.ms-office.chartcolorstyle+xml"/>
  <Override PartName="/xl/drawings/drawing23.xml" ContentType="application/vnd.openxmlformats-officedocument.drawing+xml"/>
  <Override PartName="/xl/charts/chart22.xml" ContentType="application/vnd.openxmlformats-officedocument.drawingml.chart+xml"/>
  <Override PartName="/xl/charts/style33.xml" ContentType="application/vnd.ms-office.chartstyle+xml"/>
  <Override PartName="/xl/charts/colors33.xml" ContentType="application/vnd.ms-office.chartcolorstyle+xml"/>
  <Override PartName="/xl/drawings/drawing24.xml" ContentType="application/vnd.openxmlformats-officedocument.drawingml.chartshapes+xml"/>
  <Override PartName="/xl/charts/chart23.xml" ContentType="application/vnd.openxmlformats-officedocument.drawingml.chart+xml"/>
  <Override PartName="/xl/charts/style34.xml" ContentType="application/vnd.ms-office.chartstyle+xml"/>
  <Override PartName="/xl/charts/colors34.xml" ContentType="application/vnd.ms-office.chartcolorstyle+xml"/>
  <Override PartName="/xl/drawings/drawing25.xml" ContentType="application/vnd.openxmlformats-officedocument.drawingml.chartshapes+xml"/>
  <Override PartName="/xl/drawings/drawing26.xml" ContentType="application/vnd.openxmlformats-officedocument.drawing+xml"/>
  <Override PartName="/xl/charts/chart24.xml" ContentType="application/vnd.openxmlformats-officedocument.drawingml.chart+xml"/>
  <Override PartName="/xl/charts/style35.xml" ContentType="application/vnd.ms-office.chartstyle+xml"/>
  <Override PartName="/xl/charts/colors35.xml" ContentType="application/vnd.ms-office.chartcolorstyle+xml"/>
  <Override PartName="/xl/charts/chart25.xml" ContentType="application/vnd.openxmlformats-officedocument.drawingml.chart+xml"/>
  <Override PartName="/xl/charts/style36.xml" ContentType="application/vnd.ms-office.chartstyle+xml"/>
  <Override PartName="/xl/charts/colors36.xml" ContentType="application/vnd.ms-office.chartcolorstyle+xml"/>
  <Override PartName="/xl/drawings/drawing27.xml" ContentType="application/vnd.openxmlformats-officedocument.drawingml.chartshapes+xml"/>
  <Override PartName="/xl/charts/chart26.xml" ContentType="application/vnd.openxmlformats-officedocument.drawingml.chart+xml"/>
  <Override PartName="/xl/charts/style37.xml" ContentType="application/vnd.ms-office.chartstyle+xml"/>
  <Override PartName="/xl/charts/colors37.xml" ContentType="application/vnd.ms-office.chartcolorstyle+xml"/>
  <Override PartName="/xl/drawings/drawing28.xml" ContentType="application/vnd.openxmlformats-officedocument.drawingml.chartshapes+xml"/>
  <Override PartName="/xl/charts/chart27.xml" ContentType="application/vnd.openxmlformats-officedocument.drawingml.chart+xml"/>
  <Override PartName="/xl/charts/style38.xml" ContentType="application/vnd.ms-office.chartstyle+xml"/>
  <Override PartName="/xl/charts/colors38.xml" ContentType="application/vnd.ms-office.chartcolorstyle+xml"/>
  <Override PartName="/xl/drawings/drawing29.xml" ContentType="application/vnd.openxmlformats-officedocument.drawing+xml"/>
  <Override PartName="/xl/charts/chart28.xml" ContentType="application/vnd.openxmlformats-officedocument.drawingml.chart+xml"/>
  <Override PartName="/xl/charts/style39.xml" ContentType="application/vnd.ms-office.chartstyle+xml"/>
  <Override PartName="/xl/charts/colors39.xml" ContentType="application/vnd.ms-office.chartcolorstyle+xml"/>
  <Override PartName="/xl/drawings/drawing30.xml" ContentType="application/vnd.openxmlformats-officedocument.drawingml.chartshapes+xml"/>
  <Override PartName="/xl/charts/chart29.xml" ContentType="application/vnd.openxmlformats-officedocument.drawingml.chart+xml"/>
  <Override PartName="/xl/charts/style40.xml" ContentType="application/vnd.ms-office.chartstyle+xml"/>
  <Override PartName="/xl/charts/colors40.xml" ContentType="application/vnd.ms-office.chartcolorstyle+xml"/>
  <Override PartName="/xl/drawings/drawing31.xml" ContentType="application/vnd.openxmlformats-officedocument.drawingml.chartshapes+xml"/>
  <Override PartName="/xl/drawings/drawing32.xml" ContentType="application/vnd.openxmlformats-officedocument.drawing+xml"/>
  <Override PartName="/xl/charts/chart30.xml" ContentType="application/vnd.openxmlformats-officedocument.drawingml.chart+xml"/>
  <Override PartName="/xl/charts/style41.xml" ContentType="application/vnd.ms-office.chartstyle+xml"/>
  <Override PartName="/xl/charts/colors41.xml" ContentType="application/vnd.ms-office.chartcolorstyle+xml"/>
  <Override PartName="/xl/drawings/drawing33.xml" ContentType="application/vnd.openxmlformats-officedocument.drawingml.chartshapes+xml"/>
  <Override PartName="/xl/charts/chart31.xml" ContentType="application/vnd.openxmlformats-officedocument.drawingml.chart+xml"/>
  <Override PartName="/xl/charts/style42.xml" ContentType="application/vnd.ms-office.chartstyle+xml"/>
  <Override PartName="/xl/charts/colors42.xml" ContentType="application/vnd.ms-office.chartcolorstyle+xml"/>
  <Override PartName="/xl/drawings/drawing34.xml" ContentType="application/vnd.openxmlformats-officedocument.drawingml.chartshapes+xml"/>
  <Override PartName="/xl/drawings/drawing35.xml" ContentType="application/vnd.openxmlformats-officedocument.drawing+xml"/>
  <Override PartName="/xl/drawings/drawing36.xml" ContentType="application/vnd.openxmlformats-officedocument.drawing+xml"/>
  <Override PartName="/xl/charts/chart32.xml" ContentType="application/vnd.openxmlformats-officedocument.drawingml.chart+xml"/>
  <Override PartName="/xl/charts/style43.xml" ContentType="application/vnd.ms-office.chartstyle+xml"/>
  <Override PartName="/xl/charts/colors43.xml" ContentType="application/vnd.ms-office.chartcolorstyle+xml"/>
  <Override PartName="/xl/drawings/drawing37.xml" ContentType="application/vnd.openxmlformats-officedocument.drawingml.chartshapes+xml"/>
  <Override PartName="/xl/charts/chart33.xml" ContentType="application/vnd.openxmlformats-officedocument.drawingml.chart+xml"/>
  <Override PartName="/xl/charts/style44.xml" ContentType="application/vnd.ms-office.chartstyle+xml"/>
  <Override PartName="/xl/charts/colors44.xml" ContentType="application/vnd.ms-office.chartcolorstyle+xml"/>
  <Override PartName="/xl/drawings/drawing38.xml" ContentType="application/vnd.openxmlformats-officedocument.drawingml.chartshapes+xml"/>
  <Override PartName="/xl/charts/chart34.xml" ContentType="application/vnd.openxmlformats-officedocument.drawingml.chart+xml"/>
  <Override PartName="/xl/charts/style45.xml" ContentType="application/vnd.ms-office.chartstyle+xml"/>
  <Override PartName="/xl/charts/colors45.xml" ContentType="application/vnd.ms-office.chartcolorstyle+xml"/>
  <Override PartName="/xl/charts/chart35.xml" ContentType="application/vnd.openxmlformats-officedocument.drawingml.chart+xml"/>
  <Override PartName="/xl/charts/style46.xml" ContentType="application/vnd.ms-office.chartstyle+xml"/>
  <Override PartName="/xl/charts/colors46.xml" ContentType="application/vnd.ms-office.chartcolorstyle+xml"/>
  <Override PartName="/xl/charts/chart36.xml" ContentType="application/vnd.openxmlformats-officedocument.drawingml.chart+xml"/>
  <Override PartName="/xl/charts/style47.xml" ContentType="application/vnd.ms-office.chartstyle+xml"/>
  <Override PartName="/xl/charts/colors47.xml" ContentType="application/vnd.ms-office.chartcolorstyle+xml"/>
  <Override PartName="/xl/drawings/drawing39.xml" ContentType="application/vnd.openxmlformats-officedocument.drawing+xml"/>
  <Override PartName="/xl/charts/chart37.xml" ContentType="application/vnd.openxmlformats-officedocument.drawingml.chart+xml"/>
  <Override PartName="/xl/charts/style48.xml" ContentType="application/vnd.ms-office.chartstyle+xml"/>
  <Override PartName="/xl/charts/colors48.xml" ContentType="application/vnd.ms-office.chartcolorstyle+xml"/>
  <Override PartName="/xl/drawings/drawing40.xml" ContentType="application/vnd.openxmlformats-officedocument.drawingml.chartshapes+xml"/>
  <Override PartName="/xl/charts/chart38.xml" ContentType="application/vnd.openxmlformats-officedocument.drawingml.chart+xml"/>
  <Override PartName="/xl/charts/style49.xml" ContentType="application/vnd.ms-office.chartstyle+xml"/>
  <Override PartName="/xl/charts/colors49.xml" ContentType="application/vnd.ms-office.chartcolorstyle+xml"/>
  <Override PartName="/xl/drawings/drawing41.xml" ContentType="application/vnd.openxmlformats-officedocument.drawingml.chartshapes+xml"/>
  <Override PartName="/xl/charts/chart39.xml" ContentType="application/vnd.openxmlformats-officedocument.drawingml.chart+xml"/>
  <Override PartName="/xl/charts/style50.xml" ContentType="application/vnd.ms-office.chartstyle+xml"/>
  <Override PartName="/xl/charts/colors50.xml" ContentType="application/vnd.ms-office.chartcolorstyle+xml"/>
  <Override PartName="/xl/charts/chart40.xml" ContentType="application/vnd.openxmlformats-officedocument.drawingml.chart+xml"/>
  <Override PartName="/xl/charts/style51.xml" ContentType="application/vnd.ms-office.chartstyle+xml"/>
  <Override PartName="/xl/charts/colors51.xml" ContentType="application/vnd.ms-office.chartcolorstyle+xml"/>
  <Override PartName="/xl/charts/chart41.xml" ContentType="application/vnd.openxmlformats-officedocument.drawingml.chart+xml"/>
  <Override PartName="/xl/charts/style52.xml" ContentType="application/vnd.ms-office.chartstyle+xml"/>
  <Override PartName="/xl/charts/colors52.xml" ContentType="application/vnd.ms-office.chartcolorstyle+xml"/>
  <Override PartName="/xl/drawings/drawing42.xml" ContentType="application/vnd.openxmlformats-officedocument.drawing+xml"/>
  <Override PartName="/xl/charts/chart42.xml" ContentType="application/vnd.openxmlformats-officedocument.drawingml.chart+xml"/>
  <Override PartName="/xl/charts/style53.xml" ContentType="application/vnd.ms-office.chartstyle+xml"/>
  <Override PartName="/xl/charts/colors53.xml" ContentType="application/vnd.ms-office.chartcolorstyle+xml"/>
  <Override PartName="/xl/drawings/drawing43.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431"/>
  <workbookPr codeName="ThisWorkbook"/>
  <mc:AlternateContent xmlns:mc="http://schemas.openxmlformats.org/markup-compatibility/2006">
    <mc:Choice Requires="x15">
      <x15ac:absPath xmlns:x15ac="http://schemas.microsoft.com/office/spreadsheetml/2010/11/ac" url="\\ntas95\USV\Profiles\tja8082\Desktop\Desktop\EM&amp;V MEEIA 2\"/>
    </mc:Choice>
  </mc:AlternateContent>
  <bookViews>
    <workbookView xWindow="3696" yWindow="0" windowWidth="17412" windowHeight="7416" tabRatio="823"/>
  </bookViews>
  <sheets>
    <sheet name="Cover" sheetId="7" r:id="rId1"/>
    <sheet name="TOC" sheetId="8" r:id="rId2"/>
    <sheet name="MEEIA Targets" sheetId="47" state="hidden" r:id="rId3"/>
    <sheet name="Overall Results PY 2017" sheetId="31" r:id="rId4"/>
    <sheet name="Program to Date Sector Results" sheetId="69" state="hidden" r:id="rId5"/>
    <sheet name="Overall Results PY 2016" sheetId="65" r:id="rId6"/>
    <sheet name="Business EER - Standard" sheetId="50" r:id="rId7"/>
    <sheet name="Business EER - Custom" sheetId="63" r:id="rId8"/>
    <sheet name="Block Bidding" sheetId="66" r:id="rId9"/>
    <sheet name="Business EER - SEM" sheetId="67" r:id="rId10"/>
    <sheet name="Small Bus. Lighting" sheetId="52" r:id="rId11"/>
    <sheet name="Whole House Efficiency" sheetId="56" r:id="rId12"/>
    <sheet name="Income-Eligible Multi-Family" sheetId="54" r:id="rId13"/>
    <sheet name="Home Lighting Rebate" sheetId="48" r:id="rId14"/>
    <sheet name="HER" sheetId="57" r:id="rId15"/>
    <sheet name="IEHER" sheetId="62" r:id="rId16"/>
    <sheet name="OEA" sheetId="64" r:id="rId17"/>
    <sheet name="Res Programmable Thermostat" sheetId="59" r:id="rId18"/>
    <sheet name="Bus Programmable Thermostat" sheetId="60" r:id="rId19"/>
    <sheet name="Demand Response Incentive" sheetId="68" r:id="rId20"/>
  </sheets>
  <definedNames>
    <definedName name="_xlnm._FilterDatabase" localSheetId="6" hidden="1">'Business EER - Standard'!#REF!</definedName>
    <definedName name="_xlchart.v1.0" hidden="1">'Overall Results PY 2017'!$L$64:$L$78</definedName>
    <definedName name="_xlchart.v1.1" hidden="1">'Overall Results PY 2017'!$O$64:$O$78</definedName>
    <definedName name="_xlchart.v1.10" hidden="1">'Overall Results PY 2017'!$M$12:$M$23</definedName>
    <definedName name="_xlchart.v1.11" hidden="1">'Overall Results PY 2017'!$R$12:$R$23</definedName>
    <definedName name="_xlchart.v1.12" hidden="1">'Overall Results PY 2017'!$M$39:$M$51</definedName>
    <definedName name="_xlchart.v1.13" hidden="1">'Overall Results PY 2017'!$R$39:$R$51</definedName>
    <definedName name="_xlchart.v1.14" hidden="1">'Overall Results PY 2017'!$M$12:$M$23</definedName>
    <definedName name="_xlchart.v1.15" hidden="1">'Overall Results PY 2017'!$P$12:$P$23</definedName>
    <definedName name="_xlchart.v1.16" hidden="1">'Overall Results PY 2016'!$M$11:$M$20</definedName>
    <definedName name="_xlchart.v1.17" hidden="1">'Overall Results PY 2016'!$P$11:$P$20</definedName>
    <definedName name="_xlchart.v1.18" hidden="1">'Overall Results PY 2016'!$M$11:$M$20</definedName>
    <definedName name="_xlchart.v1.19" hidden="1">'Overall Results PY 2016'!$R$11:$R$20</definedName>
    <definedName name="_xlchart.v1.2" hidden="1">'Overall Results PY 2017'!$L$64:$L$78</definedName>
    <definedName name="_xlchart.v1.20" hidden="1">'Overall Results PY 2016'!$M$34:$M$44</definedName>
    <definedName name="_xlchart.v1.21" hidden="1">'Overall Results PY 2016'!$R$34:$R$44</definedName>
    <definedName name="_xlchart.v1.22" hidden="1">'Overall Results PY 2016'!$M$34:$M$44</definedName>
    <definedName name="_xlchart.v1.23" hidden="1">'Overall Results PY 2016'!$P$34:$P$44</definedName>
    <definedName name="_xlchart.v1.3" hidden="1">'Overall Results PY 2017'!$N$64:$N$78</definedName>
    <definedName name="_xlchart.v1.4" hidden="1">('Overall Results PY 2017'!$L$64:$L$68,'Overall Results PY 2017'!$L$70:$L$72,'Overall Results PY 2017'!$L$74:$L$77)</definedName>
    <definedName name="_xlchart.v1.5" hidden="1">('Overall Results PY 2017'!$M$64:$M$68,'Overall Results PY 2017'!$M$70:$M$72,'Overall Results PY 2017'!$M$74:$M$77)</definedName>
    <definedName name="_xlchart.v1.6" hidden="1">'Overall Results PY 2017'!$L$64:$L$78</definedName>
    <definedName name="_xlchart.v1.7" hidden="1">'Overall Results PY 2017'!$P$64:$P$78</definedName>
    <definedName name="_xlchart.v1.8" hidden="1">'Overall Results PY 2017'!$M$39:$M$51</definedName>
    <definedName name="_xlchart.v1.9" hidden="1">'Overall Results PY 2017'!$P$39:$P$51</definedName>
  </definedNames>
  <calcPr calcId="179017"/>
</workbook>
</file>

<file path=xl/calcChain.xml><?xml version="1.0" encoding="utf-8"?>
<calcChain xmlns="http://schemas.openxmlformats.org/spreadsheetml/2006/main">
  <c r="D281" i="31" l="1"/>
  <c r="C281" i="31"/>
  <c r="D280" i="31"/>
  <c r="C280" i="31"/>
  <c r="F260" i="31" l="1"/>
  <c r="I260" i="31" s="1"/>
  <c r="F261" i="31"/>
  <c r="F262" i="31"/>
  <c r="I262" i="31" s="1"/>
  <c r="F263" i="31"/>
  <c r="I263" i="31" s="1"/>
  <c r="F264" i="31"/>
  <c r="I264" i="31" s="1"/>
  <c r="F265" i="31"/>
  <c r="F266" i="31"/>
  <c r="F267" i="31"/>
  <c r="I267" i="31" s="1"/>
  <c r="F268" i="31"/>
  <c r="I268" i="31" s="1"/>
  <c r="F269" i="31"/>
  <c r="F270" i="31"/>
  <c r="I270" i="31" s="1"/>
  <c r="F271" i="31"/>
  <c r="I271" i="31" s="1"/>
  <c r="F272" i="31"/>
  <c r="I272" i="31" s="1"/>
  <c r="F273" i="31"/>
  <c r="F259" i="31"/>
  <c r="I259" i="31" s="1"/>
  <c r="F281" i="31"/>
  <c r="I281" i="31" s="1"/>
  <c r="F282" i="31"/>
  <c r="F283" i="31"/>
  <c r="F284" i="31"/>
  <c r="I284" i="31" s="1"/>
  <c r="F285" i="31"/>
  <c r="I285" i="31" s="1"/>
  <c r="F286" i="31"/>
  <c r="F287" i="31"/>
  <c r="F288" i="31"/>
  <c r="I288" i="31" s="1"/>
  <c r="F289" i="31"/>
  <c r="I289" i="31" s="1"/>
  <c r="F290" i="31"/>
  <c r="F291" i="31"/>
  <c r="F292" i="31"/>
  <c r="I292" i="31" s="1"/>
  <c r="F293" i="31"/>
  <c r="I293" i="31" s="1"/>
  <c r="F294" i="31"/>
  <c r="F280" i="31"/>
  <c r="I280" i="31" s="1"/>
  <c r="I282" i="31"/>
  <c r="I283" i="31"/>
  <c r="I286" i="31"/>
  <c r="I287" i="31"/>
  <c r="I290" i="31"/>
  <c r="I291" i="31"/>
  <c r="I294" i="31"/>
  <c r="H295" i="31"/>
  <c r="G295" i="31"/>
  <c r="I273" i="31"/>
  <c r="I269" i="31"/>
  <c r="I266" i="31"/>
  <c r="I265" i="31"/>
  <c r="I261" i="31"/>
  <c r="H274" i="31"/>
  <c r="G274" i="31"/>
  <c r="F274" i="31" l="1"/>
  <c r="I274" i="31" s="1"/>
  <c r="F295" i="31"/>
  <c r="I295" i="31" s="1"/>
  <c r="C44" i="60" l="1"/>
  <c r="C20" i="59"/>
  <c r="F36" i="60" l="1"/>
  <c r="F37" i="60" s="1"/>
  <c r="F13" i="66" l="1"/>
  <c r="F12" i="66"/>
  <c r="D28" i="66"/>
  <c r="D27" i="66"/>
  <c r="C37" i="59" l="1"/>
  <c r="B37" i="59"/>
  <c r="C13" i="60" l="1"/>
  <c r="F42" i="60"/>
  <c r="C13" i="59"/>
  <c r="F42" i="59"/>
  <c r="F23" i="48"/>
  <c r="C23" i="48"/>
  <c r="B23" i="48"/>
  <c r="B22" i="48"/>
  <c r="C22" i="48"/>
  <c r="F22" i="48"/>
  <c r="D21" i="67"/>
  <c r="J252" i="31"/>
  <c r="B47" i="66"/>
  <c r="B46" i="66"/>
  <c r="C41" i="54"/>
  <c r="C40" i="54"/>
  <c r="C39" i="54"/>
  <c r="C38" i="54"/>
  <c r="C36" i="54"/>
  <c r="C37" i="54"/>
  <c r="C42" i="54"/>
  <c r="B41" i="54"/>
  <c r="B40" i="54"/>
  <c r="B39" i="54"/>
  <c r="B38" i="54"/>
  <c r="B37" i="54"/>
  <c r="B36" i="54"/>
  <c r="B42" i="54"/>
  <c r="D37" i="54"/>
  <c r="E40" i="54"/>
  <c r="E37" i="54"/>
  <c r="E41" i="54"/>
  <c r="E38" i="54"/>
  <c r="E39" i="54"/>
  <c r="E36" i="54"/>
  <c r="D39" i="54"/>
  <c r="D36" i="54"/>
  <c r="D38" i="54"/>
  <c r="D40" i="54"/>
  <c r="D41" i="54"/>
  <c r="D42" i="54"/>
  <c r="E42" i="54"/>
  <c r="Q29" i="31"/>
  <c r="O29" i="31"/>
  <c r="E64" i="54"/>
  <c r="F79" i="31"/>
  <c r="C79" i="31"/>
  <c r="F80" i="31"/>
  <c r="F78" i="31" s="1"/>
  <c r="E8" i="69" s="1"/>
  <c r="C80" i="31"/>
  <c r="B13" i="54"/>
  <c r="B23" i="54"/>
  <c r="C64" i="54"/>
  <c r="C12" i="54"/>
  <c r="F64" i="54"/>
  <c r="B64" i="54"/>
  <c r="B44" i="60"/>
  <c r="D44" i="60"/>
  <c r="F105" i="31"/>
  <c r="C105" i="31"/>
  <c r="B44" i="59"/>
  <c r="C44" i="59"/>
  <c r="D44" i="59"/>
  <c r="F106" i="31"/>
  <c r="C106" i="31"/>
  <c r="E36" i="59"/>
  <c r="F36" i="59"/>
  <c r="F35" i="59"/>
  <c r="E36" i="60"/>
  <c r="F35" i="60"/>
  <c r="C12" i="60"/>
  <c r="F43" i="60"/>
  <c r="F43" i="59"/>
  <c r="F13" i="59"/>
  <c r="G13" i="59"/>
  <c r="D13" i="59"/>
  <c r="F13" i="60"/>
  <c r="G13" i="60"/>
  <c r="D13" i="60"/>
  <c r="C13" i="62"/>
  <c r="C21" i="62"/>
  <c r="G12" i="62"/>
  <c r="E20" i="62"/>
  <c r="C20" i="62"/>
  <c r="D20" i="62"/>
  <c r="B21" i="62"/>
  <c r="B20" i="62"/>
  <c r="D36" i="57"/>
  <c r="D35" i="57"/>
  <c r="D34" i="57"/>
  <c r="D37" i="57"/>
  <c r="C21" i="57"/>
  <c r="D21" i="57"/>
  <c r="C13" i="57"/>
  <c r="D13" i="57"/>
  <c r="F13" i="57"/>
  <c r="G13" i="57"/>
  <c r="C22" i="68"/>
  <c r="C13" i="68"/>
  <c r="F13" i="68"/>
  <c r="B22" i="68"/>
  <c r="B13" i="68"/>
  <c r="C55" i="31"/>
  <c r="C107" i="31" s="1"/>
  <c r="F48" i="31"/>
  <c r="F47" i="31" s="1"/>
  <c r="C48" i="31"/>
  <c r="C47" i="31" s="1"/>
  <c r="F22" i="31"/>
  <c r="F74" i="31" s="1"/>
  <c r="G22" i="31"/>
  <c r="Q22" i="31" s="1"/>
  <c r="D22" i="31"/>
  <c r="O22" i="31" s="1"/>
  <c r="C22" i="31"/>
  <c r="C74" i="31" s="1"/>
  <c r="G49" i="31"/>
  <c r="G101" i="31" s="1"/>
  <c r="F49" i="31"/>
  <c r="F101" i="31" s="1"/>
  <c r="C49" i="31"/>
  <c r="C101" i="31" s="1"/>
  <c r="G23" i="31"/>
  <c r="G75" i="31" s="1"/>
  <c r="D23" i="31"/>
  <c r="D75" i="31" s="1"/>
  <c r="C23" i="31"/>
  <c r="C75" i="31" s="1"/>
  <c r="C21" i="50"/>
  <c r="F21" i="50"/>
  <c r="B21" i="50"/>
  <c r="D21" i="50"/>
  <c r="C20" i="50"/>
  <c r="F20" i="50"/>
  <c r="B20" i="50"/>
  <c r="F24" i="47"/>
  <c r="G15" i="47"/>
  <c r="G16" i="47"/>
  <c r="G17" i="47"/>
  <c r="G12" i="47"/>
  <c r="G20" i="47"/>
  <c r="G19" i="47"/>
  <c r="G18" i="47"/>
  <c r="E14" i="47"/>
  <c r="G14" i="47"/>
  <c r="G13" i="47"/>
  <c r="G8" i="47"/>
  <c r="G7" i="47"/>
  <c r="G6" i="47"/>
  <c r="G5" i="47"/>
  <c r="G4" i="47"/>
  <c r="G3" i="47"/>
  <c r="E24" i="47"/>
  <c r="E28" i="47"/>
  <c r="K9" i="47"/>
  <c r="K14" i="47"/>
  <c r="K15" i="47"/>
  <c r="K24" i="47"/>
  <c r="D41" i="31"/>
  <c r="D93" i="31" s="1"/>
  <c r="C41" i="31"/>
  <c r="C93" i="31" s="1"/>
  <c r="F12" i="67"/>
  <c r="G15" i="31"/>
  <c r="Q15" i="31" s="1"/>
  <c r="D15" i="31"/>
  <c r="D67" i="31" s="1"/>
  <c r="C15" i="31"/>
  <c r="C67" i="31" s="1"/>
  <c r="F21" i="66"/>
  <c r="G21" i="66" s="1"/>
  <c r="G40" i="31"/>
  <c r="G92" i="31" s="1"/>
  <c r="F40" i="31"/>
  <c r="F92" i="31" s="1"/>
  <c r="D40" i="31"/>
  <c r="D92" i="31" s="1"/>
  <c r="C40" i="31"/>
  <c r="C92" i="31" s="1"/>
  <c r="F20" i="66"/>
  <c r="G20" i="66" s="1"/>
  <c r="F14" i="31"/>
  <c r="F66" i="31" s="1"/>
  <c r="C12" i="56"/>
  <c r="C20" i="56" s="1"/>
  <c r="B12" i="56"/>
  <c r="C18" i="31"/>
  <c r="C70" i="31" s="1"/>
  <c r="E12" i="67"/>
  <c r="E20" i="67"/>
  <c r="D37" i="60"/>
  <c r="C37" i="60"/>
  <c r="B37" i="60"/>
  <c r="D101" i="52"/>
  <c r="J87" i="52"/>
  <c r="J97" i="52"/>
  <c r="C101" i="52"/>
  <c r="I90" i="52"/>
  <c r="F101" i="52"/>
  <c r="J88" i="52"/>
  <c r="E101" i="52"/>
  <c r="H87" i="52"/>
  <c r="H88" i="52"/>
  <c r="H89" i="52"/>
  <c r="H90" i="52"/>
  <c r="H91" i="52"/>
  <c r="H92" i="52"/>
  <c r="H94" i="52"/>
  <c r="H96" i="52"/>
  <c r="H97" i="52"/>
  <c r="H98" i="52"/>
  <c r="H99" i="52"/>
  <c r="H100" i="52"/>
  <c r="G100" i="52"/>
  <c r="G87" i="52"/>
  <c r="G88" i="52"/>
  <c r="G89" i="52"/>
  <c r="G90" i="52"/>
  <c r="G91" i="52"/>
  <c r="G92" i="52"/>
  <c r="G93" i="52"/>
  <c r="G94" i="52"/>
  <c r="G95" i="52"/>
  <c r="G96" i="52"/>
  <c r="G97" i="52"/>
  <c r="G98" i="52"/>
  <c r="G99" i="52"/>
  <c r="G86" i="52"/>
  <c r="C68" i="52"/>
  <c r="D66" i="52"/>
  <c r="D63" i="52"/>
  <c r="G68" i="52"/>
  <c r="H65" i="52"/>
  <c r="D31" i="52"/>
  <c r="F55" i="52"/>
  <c r="E56" i="52"/>
  <c r="E13" i="52"/>
  <c r="E55" i="52"/>
  <c r="E12" i="52"/>
  <c r="I68" i="52"/>
  <c r="E68" i="52"/>
  <c r="F68" i="52"/>
  <c r="B68" i="52"/>
  <c r="J67" i="52"/>
  <c r="F67" i="52"/>
  <c r="J66" i="52"/>
  <c r="F66" i="52"/>
  <c r="J65" i="52"/>
  <c r="F65" i="52"/>
  <c r="J64" i="52"/>
  <c r="F64" i="52"/>
  <c r="J63" i="52"/>
  <c r="F63" i="52"/>
  <c r="J62" i="52"/>
  <c r="F62" i="52"/>
  <c r="D56" i="52"/>
  <c r="D55" i="52"/>
  <c r="D44" i="52"/>
  <c r="E44" i="52"/>
  <c r="B44" i="52"/>
  <c r="C44" i="52"/>
  <c r="E43" i="52"/>
  <c r="C43" i="52"/>
  <c r="E42" i="52"/>
  <c r="C42" i="52"/>
  <c r="E41" i="52"/>
  <c r="C41" i="52"/>
  <c r="E40" i="52"/>
  <c r="C40" i="52"/>
  <c r="E39" i="52"/>
  <c r="C39" i="52"/>
  <c r="E38" i="52"/>
  <c r="C38" i="52"/>
  <c r="E37" i="52"/>
  <c r="C37" i="52"/>
  <c r="C87" i="50"/>
  <c r="I78" i="50"/>
  <c r="C40" i="50"/>
  <c r="D36" i="50"/>
  <c r="D39" i="50"/>
  <c r="E40" i="50"/>
  <c r="F40" i="50"/>
  <c r="G36" i="50"/>
  <c r="H40" i="50"/>
  <c r="B40" i="50"/>
  <c r="F13" i="50"/>
  <c r="G38" i="31"/>
  <c r="Q40" i="31" s="1"/>
  <c r="F12" i="50"/>
  <c r="G12" i="31"/>
  <c r="Q12" i="31" s="1"/>
  <c r="F87" i="50"/>
  <c r="E87" i="50"/>
  <c r="D87" i="50"/>
  <c r="J80" i="50"/>
  <c r="H86" i="50"/>
  <c r="G86" i="50"/>
  <c r="H85" i="50"/>
  <c r="G85" i="50"/>
  <c r="H84" i="50"/>
  <c r="G84" i="50"/>
  <c r="H83" i="50"/>
  <c r="G83" i="50"/>
  <c r="G82" i="50"/>
  <c r="H81" i="50"/>
  <c r="G81" i="50"/>
  <c r="G80" i="50"/>
  <c r="H79" i="50"/>
  <c r="G79" i="50"/>
  <c r="H78" i="50"/>
  <c r="G78" i="50"/>
  <c r="I100" i="50"/>
  <c r="H100" i="50"/>
  <c r="E100" i="50"/>
  <c r="D100" i="50"/>
  <c r="C100" i="50"/>
  <c r="J99" i="50"/>
  <c r="F99" i="50"/>
  <c r="J98" i="50"/>
  <c r="F98" i="50"/>
  <c r="J97" i="50"/>
  <c r="F97" i="50"/>
  <c r="J96" i="50"/>
  <c r="F96" i="50"/>
  <c r="J95" i="50"/>
  <c r="F95" i="50"/>
  <c r="J94" i="50"/>
  <c r="F94" i="50"/>
  <c r="J93" i="50"/>
  <c r="F93" i="50"/>
  <c r="G52" i="50"/>
  <c r="D52" i="50"/>
  <c r="G51" i="50"/>
  <c r="D51" i="50"/>
  <c r="J83" i="50"/>
  <c r="D35" i="50"/>
  <c r="D37" i="50"/>
  <c r="E13" i="68"/>
  <c r="F55" i="31"/>
  <c r="F107" i="31" s="1"/>
  <c r="D21" i="68"/>
  <c r="D20" i="68"/>
  <c r="F22" i="68"/>
  <c r="G22" i="68"/>
  <c r="D22" i="68"/>
  <c r="E21" i="62"/>
  <c r="F20" i="62"/>
  <c r="G20" i="62"/>
  <c r="F27" i="64"/>
  <c r="G26" i="64"/>
  <c r="D27" i="64"/>
  <c r="E25" i="64"/>
  <c r="B27" i="64"/>
  <c r="C25" i="64"/>
  <c r="B146" i="57"/>
  <c r="B42" i="67"/>
  <c r="C42" i="67"/>
  <c r="E42" i="67"/>
  <c r="D42" i="67"/>
  <c r="F21" i="67"/>
  <c r="C21" i="67"/>
  <c r="C20" i="67"/>
  <c r="B21" i="67"/>
  <c r="B20" i="67"/>
  <c r="D20" i="67"/>
  <c r="G178" i="48"/>
  <c r="D178" i="48"/>
  <c r="C23" i="54"/>
  <c r="F23" i="54"/>
  <c r="E12" i="54"/>
  <c r="E22" i="54"/>
  <c r="G53" i="54"/>
  <c r="G54" i="54"/>
  <c r="G55" i="54"/>
  <c r="G56" i="54"/>
  <c r="G57" i="54"/>
  <c r="G58" i="54"/>
  <c r="G59" i="54"/>
  <c r="G60" i="54"/>
  <c r="G61" i="54"/>
  <c r="G62" i="54"/>
  <c r="G63" i="54"/>
  <c r="G52" i="54"/>
  <c r="D52" i="54"/>
  <c r="D53" i="54"/>
  <c r="D54" i="54"/>
  <c r="D55" i="54"/>
  <c r="D56" i="54"/>
  <c r="D57" i="54"/>
  <c r="D58" i="54"/>
  <c r="D59" i="54"/>
  <c r="D60" i="54"/>
  <c r="D61" i="54"/>
  <c r="D62" i="54"/>
  <c r="D63" i="54"/>
  <c r="F122" i="63"/>
  <c r="F121" i="63"/>
  <c r="F120" i="63"/>
  <c r="F119" i="63"/>
  <c r="F118" i="63"/>
  <c r="F117" i="63"/>
  <c r="F116" i="63"/>
  <c r="F115" i="63"/>
  <c r="F114" i="63"/>
  <c r="F113" i="63"/>
  <c r="F112" i="63"/>
  <c r="F111" i="63"/>
  <c r="F110" i="63"/>
  <c r="F109" i="63"/>
  <c r="D122" i="63"/>
  <c r="D121" i="63"/>
  <c r="D120" i="63"/>
  <c r="D119" i="63"/>
  <c r="D118" i="63"/>
  <c r="D117" i="63"/>
  <c r="D116" i="63"/>
  <c r="D115" i="63"/>
  <c r="D114" i="63"/>
  <c r="D113" i="63"/>
  <c r="D112" i="63"/>
  <c r="D111" i="63"/>
  <c r="D110" i="63"/>
  <c r="D109" i="63"/>
  <c r="H90" i="63"/>
  <c r="E110" i="63"/>
  <c r="H91" i="63"/>
  <c r="E111" i="63"/>
  <c r="H92" i="63"/>
  <c r="E112" i="63"/>
  <c r="H93" i="63"/>
  <c r="E113" i="63"/>
  <c r="H94" i="63"/>
  <c r="E114" i="63"/>
  <c r="H95" i="63"/>
  <c r="E115" i="63"/>
  <c r="H96" i="63"/>
  <c r="E116" i="63"/>
  <c r="H97" i="63"/>
  <c r="E117" i="63"/>
  <c r="H98" i="63"/>
  <c r="E118" i="63"/>
  <c r="H99" i="63"/>
  <c r="E119" i="63"/>
  <c r="H100" i="63"/>
  <c r="E120" i="63"/>
  <c r="H101" i="63"/>
  <c r="E121" i="63"/>
  <c r="H102" i="63"/>
  <c r="E122" i="63"/>
  <c r="H89" i="63"/>
  <c r="E109" i="63"/>
  <c r="E90" i="63"/>
  <c r="C110" i="63"/>
  <c r="E91" i="63"/>
  <c r="C111" i="63"/>
  <c r="E92" i="63"/>
  <c r="C112" i="63"/>
  <c r="E93" i="63"/>
  <c r="C113" i="63"/>
  <c r="E94" i="63"/>
  <c r="C114" i="63"/>
  <c r="E95" i="63"/>
  <c r="C115" i="63"/>
  <c r="E96" i="63"/>
  <c r="C116" i="63"/>
  <c r="E97" i="63"/>
  <c r="C117" i="63"/>
  <c r="E98" i="63"/>
  <c r="C118" i="63"/>
  <c r="E99" i="63"/>
  <c r="C119" i="63"/>
  <c r="E100" i="63"/>
  <c r="C120" i="63"/>
  <c r="E101" i="63"/>
  <c r="C121" i="63"/>
  <c r="E102" i="63"/>
  <c r="C122" i="63"/>
  <c r="E89" i="63"/>
  <c r="C109" i="63"/>
  <c r="B110" i="63"/>
  <c r="B111" i="63"/>
  <c r="B112" i="63"/>
  <c r="B113" i="63"/>
  <c r="B114" i="63"/>
  <c r="B115" i="63"/>
  <c r="B116" i="63"/>
  <c r="B117" i="63"/>
  <c r="B118" i="63"/>
  <c r="B119" i="63"/>
  <c r="B120" i="63"/>
  <c r="B121" i="63"/>
  <c r="B122" i="63"/>
  <c r="B109" i="63"/>
  <c r="A110" i="63"/>
  <c r="A111" i="63"/>
  <c r="A112" i="63"/>
  <c r="A113" i="63"/>
  <c r="A114" i="63"/>
  <c r="A115" i="63"/>
  <c r="A116" i="63"/>
  <c r="A117" i="63"/>
  <c r="A118" i="63"/>
  <c r="A119" i="63"/>
  <c r="A120" i="63"/>
  <c r="A121" i="63"/>
  <c r="A122" i="63"/>
  <c r="A109" i="63"/>
  <c r="E58" i="63"/>
  <c r="D58" i="63"/>
  <c r="C58" i="63"/>
  <c r="B58" i="63"/>
  <c r="C82" i="63"/>
  <c r="B82" i="63"/>
  <c r="D82" i="63"/>
  <c r="D78" i="63"/>
  <c r="D79" i="63"/>
  <c r="D80" i="63"/>
  <c r="D81" i="63"/>
  <c r="D77" i="63"/>
  <c r="C71" i="63"/>
  <c r="B71" i="63"/>
  <c r="D71" i="63"/>
  <c r="D67" i="63"/>
  <c r="D68" i="63"/>
  <c r="D69" i="63"/>
  <c r="D70" i="63"/>
  <c r="D66" i="63"/>
  <c r="F43" i="63"/>
  <c r="C43" i="63"/>
  <c r="B43" i="63"/>
  <c r="F13" i="63"/>
  <c r="F21" i="63"/>
  <c r="E13" i="63"/>
  <c r="E21" i="63"/>
  <c r="G21" i="63"/>
  <c r="F12" i="63"/>
  <c r="F20" i="63"/>
  <c r="C21" i="63"/>
  <c r="B21" i="63"/>
  <c r="D21" i="63"/>
  <c r="C20" i="63"/>
  <c r="B20" i="63"/>
  <c r="B21" i="66"/>
  <c r="B20" i="66"/>
  <c r="C21" i="66"/>
  <c r="C20" i="66"/>
  <c r="D20" i="66"/>
  <c r="E13" i="66"/>
  <c r="G13" i="66"/>
  <c r="E12" i="66"/>
  <c r="D13" i="66"/>
  <c r="D12" i="66"/>
  <c r="H35" i="66"/>
  <c r="D47" i="66"/>
  <c r="E35" i="66"/>
  <c r="C47" i="66"/>
  <c r="D177" i="48"/>
  <c r="G177" i="48"/>
  <c r="G176" i="48"/>
  <c r="D176" i="48"/>
  <c r="D127" i="48"/>
  <c r="C127" i="48"/>
  <c r="B127" i="48"/>
  <c r="D116" i="48"/>
  <c r="C116" i="48"/>
  <c r="B116" i="48"/>
  <c r="D105" i="48"/>
  <c r="C105" i="48"/>
  <c r="B105" i="48"/>
  <c r="D94" i="48"/>
  <c r="C94" i="48"/>
  <c r="B94" i="48"/>
  <c r="D83" i="48"/>
  <c r="C83" i="48"/>
  <c r="D72" i="48"/>
  <c r="C72" i="48"/>
  <c r="B83" i="48"/>
  <c r="B72" i="48"/>
  <c r="C57" i="48"/>
  <c r="B57" i="48"/>
  <c r="C45" i="48"/>
  <c r="B45" i="48"/>
  <c r="E13" i="48"/>
  <c r="G13" i="48"/>
  <c r="E12" i="48"/>
  <c r="G12" i="48"/>
  <c r="D13" i="48"/>
  <c r="D12" i="48"/>
  <c r="D56" i="48"/>
  <c r="D55" i="48"/>
  <c r="D44" i="48"/>
  <c r="D43" i="48"/>
  <c r="D57" i="48"/>
  <c r="D45" i="48"/>
  <c r="C36" i="56"/>
  <c r="J60" i="56"/>
  <c r="G91" i="56" s="1"/>
  <c r="J61" i="56"/>
  <c r="G92" i="56" s="1"/>
  <c r="J62" i="56"/>
  <c r="G93" i="56" s="1"/>
  <c r="J63" i="56"/>
  <c r="G94" i="56" s="1"/>
  <c r="J64" i="56"/>
  <c r="J65" i="56"/>
  <c r="G96" i="56"/>
  <c r="J66" i="56"/>
  <c r="G97" i="56"/>
  <c r="J67" i="56"/>
  <c r="J69" i="56"/>
  <c r="G100" i="56" s="1"/>
  <c r="J70" i="56"/>
  <c r="G101" i="56" s="1"/>
  <c r="J71" i="56"/>
  <c r="G102" i="56" s="1"/>
  <c r="J72" i="56"/>
  <c r="J73" i="56"/>
  <c r="J74" i="56"/>
  <c r="G105" i="56" s="1"/>
  <c r="G95" i="56"/>
  <c r="A95" i="56"/>
  <c r="B95" i="56"/>
  <c r="C95" i="56"/>
  <c r="G64" i="56"/>
  <c r="D95" i="56" s="1"/>
  <c r="A99" i="56"/>
  <c r="B99" i="56"/>
  <c r="C99" i="56"/>
  <c r="A100" i="56"/>
  <c r="B100" i="56"/>
  <c r="G69" i="56"/>
  <c r="D100" i="56" s="1"/>
  <c r="G70" i="56"/>
  <c r="D101" i="56" s="1"/>
  <c r="G65" i="56"/>
  <c r="D96" i="56" s="1"/>
  <c r="G66" i="56"/>
  <c r="D97" i="56" s="1"/>
  <c r="C13" i="56"/>
  <c r="C21" i="56" s="1"/>
  <c r="B13" i="56"/>
  <c r="B21" i="56"/>
  <c r="B20" i="56"/>
  <c r="C89" i="56"/>
  <c r="C91" i="56"/>
  <c r="C92" i="56"/>
  <c r="C97" i="56"/>
  <c r="C98" i="56"/>
  <c r="C96" i="56"/>
  <c r="C93" i="56"/>
  <c r="C94" i="56"/>
  <c r="C103" i="56"/>
  <c r="C104" i="56"/>
  <c r="G98" i="56"/>
  <c r="G103" i="56"/>
  <c r="G104" i="56"/>
  <c r="A91" i="56"/>
  <c r="B91" i="56"/>
  <c r="G60" i="56"/>
  <c r="D91" i="56" s="1"/>
  <c r="A92" i="56"/>
  <c r="B92" i="56"/>
  <c r="G61" i="56"/>
  <c r="D92" i="56" s="1"/>
  <c r="A97" i="56"/>
  <c r="B97" i="56"/>
  <c r="A98" i="56"/>
  <c r="B98" i="56"/>
  <c r="G67" i="56"/>
  <c r="D98" i="56" s="1"/>
  <c r="A96" i="56"/>
  <c r="B96" i="56"/>
  <c r="A93" i="56"/>
  <c r="B93" i="56"/>
  <c r="G62" i="56"/>
  <c r="D93" i="56" s="1"/>
  <c r="A94" i="56"/>
  <c r="B94" i="56"/>
  <c r="G63" i="56"/>
  <c r="D94" i="56" s="1"/>
  <c r="A101" i="56"/>
  <c r="B101" i="56"/>
  <c r="A102" i="56"/>
  <c r="B102" i="56"/>
  <c r="G71" i="56"/>
  <c r="D102" i="56" s="1"/>
  <c r="A103" i="56"/>
  <c r="B103" i="56"/>
  <c r="G72" i="56"/>
  <c r="D103" i="56" s="1"/>
  <c r="A104" i="56"/>
  <c r="B104" i="56"/>
  <c r="G73" i="56"/>
  <c r="D104" i="56" s="1"/>
  <c r="A105" i="56"/>
  <c r="B105" i="56"/>
  <c r="G74" i="56"/>
  <c r="D105" i="56" s="1"/>
  <c r="G55" i="56"/>
  <c r="D86" i="56" s="1"/>
  <c r="G56" i="56"/>
  <c r="D87" i="56" s="1"/>
  <c r="G57" i="56"/>
  <c r="D88" i="56" s="1"/>
  <c r="G58" i="56"/>
  <c r="D89" i="56" s="1"/>
  <c r="G59" i="56"/>
  <c r="D90" i="56"/>
  <c r="J56" i="56"/>
  <c r="G87" i="56"/>
  <c r="J57" i="56"/>
  <c r="G88" i="56"/>
  <c r="J58" i="56"/>
  <c r="G89" i="56"/>
  <c r="J59" i="56"/>
  <c r="G90" i="56"/>
  <c r="B86" i="56"/>
  <c r="B87" i="56"/>
  <c r="B88" i="56"/>
  <c r="C88" i="56"/>
  <c r="B89" i="56"/>
  <c r="B90" i="56"/>
  <c r="A87" i="56"/>
  <c r="A88" i="56"/>
  <c r="A89" i="56"/>
  <c r="A90" i="56"/>
  <c r="J50" i="56"/>
  <c r="G81" i="56"/>
  <c r="J51" i="56"/>
  <c r="G82" i="56"/>
  <c r="J52" i="56"/>
  <c r="G83" i="56"/>
  <c r="J53" i="56"/>
  <c r="G84" i="56"/>
  <c r="J54" i="56"/>
  <c r="G85" i="56"/>
  <c r="J55" i="56"/>
  <c r="G86" i="56"/>
  <c r="G50" i="56"/>
  <c r="D81" i="56" s="1"/>
  <c r="G51" i="56"/>
  <c r="D82" i="56" s="1"/>
  <c r="G52" i="56"/>
  <c r="D83" i="56" s="1"/>
  <c r="G53" i="56"/>
  <c r="D84" i="56" s="1"/>
  <c r="G54" i="56"/>
  <c r="D85" i="56" s="1"/>
  <c r="J49" i="56"/>
  <c r="G80" i="56" s="1"/>
  <c r="G49" i="56"/>
  <c r="D80" i="56" s="1"/>
  <c r="B80" i="56"/>
  <c r="B81" i="56"/>
  <c r="B82" i="56"/>
  <c r="B83" i="56"/>
  <c r="C83" i="56"/>
  <c r="B84" i="56"/>
  <c r="C84" i="56"/>
  <c r="B85" i="56"/>
  <c r="C85" i="56"/>
  <c r="A81" i="56"/>
  <c r="A82" i="56"/>
  <c r="A83" i="56"/>
  <c r="A84" i="56"/>
  <c r="A85" i="56"/>
  <c r="A86" i="56"/>
  <c r="A80" i="56"/>
  <c r="B34" i="56"/>
  <c r="C34" i="56"/>
  <c r="D34" i="56"/>
  <c r="E34" i="56" s="1"/>
  <c r="F34" i="56"/>
  <c r="G34" i="56"/>
  <c r="B35" i="56"/>
  <c r="C35" i="56"/>
  <c r="D35" i="56"/>
  <c r="E35" i="56" s="1"/>
  <c r="F35" i="56"/>
  <c r="G35" i="56"/>
  <c r="H35" i="56" s="1"/>
  <c r="B36" i="56"/>
  <c r="D36" i="56"/>
  <c r="E36" i="56" s="1"/>
  <c r="F36" i="56"/>
  <c r="G36" i="56"/>
  <c r="B37" i="56"/>
  <c r="C37" i="56"/>
  <c r="D37" i="56"/>
  <c r="E37" i="56" s="1"/>
  <c r="F37" i="56"/>
  <c r="G37" i="56"/>
  <c r="H37" i="56" s="1"/>
  <c r="E12" i="56"/>
  <c r="E20" i="56"/>
  <c r="G53" i="31"/>
  <c r="E21" i="57"/>
  <c r="E20" i="57"/>
  <c r="F20" i="57"/>
  <c r="D23" i="52"/>
  <c r="D23" i="48"/>
  <c r="D22" i="52"/>
  <c r="D22" i="48"/>
  <c r="E13" i="54"/>
  <c r="E23" i="54"/>
  <c r="E23" i="48"/>
  <c r="E22" i="48"/>
  <c r="D13" i="52"/>
  <c r="D12" i="52"/>
  <c r="G23" i="48"/>
  <c r="G22" i="48"/>
  <c r="E13" i="67"/>
  <c r="E21" i="67"/>
  <c r="D12" i="67"/>
  <c r="D14" i="31"/>
  <c r="O14" i="31" s="1"/>
  <c r="C14" i="31"/>
  <c r="C66" i="31" s="1"/>
  <c r="D13" i="31"/>
  <c r="C13" i="31"/>
  <c r="C65" i="31" s="1"/>
  <c r="C12" i="31"/>
  <c r="D12" i="31"/>
  <c r="O12" i="31" s="1"/>
  <c r="H34" i="66"/>
  <c r="D46" i="66"/>
  <c r="E34" i="66"/>
  <c r="C46" i="66"/>
  <c r="E20" i="66"/>
  <c r="E12" i="63"/>
  <c r="D20" i="63"/>
  <c r="F41" i="31"/>
  <c r="F93" i="31" s="1"/>
  <c r="H93" i="31" s="1"/>
  <c r="F89" i="54"/>
  <c r="C89" i="54"/>
  <c r="B89" i="54"/>
  <c r="E89" i="54"/>
  <c r="G89" i="54"/>
  <c r="A1" i="60"/>
  <c r="A1" i="59"/>
  <c r="A1" i="64"/>
  <c r="A1" i="62"/>
  <c r="A1" i="57"/>
  <c r="A1" i="48"/>
  <c r="F23" i="31"/>
  <c r="F75" i="31" s="1"/>
  <c r="E116" i="31"/>
  <c r="D13" i="50"/>
  <c r="D12" i="50"/>
  <c r="D116" i="31"/>
  <c r="C116" i="31"/>
  <c r="B116" i="31"/>
  <c r="F18" i="31"/>
  <c r="F70" i="31" s="1"/>
  <c r="E13" i="56"/>
  <c r="C27" i="31"/>
  <c r="C28" i="31"/>
  <c r="F44" i="31"/>
  <c r="F96" i="31" s="1"/>
  <c r="E21" i="56"/>
  <c r="A1" i="56"/>
  <c r="A1" i="54"/>
  <c r="A1" i="52"/>
  <c r="A1" i="50"/>
  <c r="A1" i="63"/>
  <c r="F42" i="31"/>
  <c r="F94" i="31" s="1"/>
  <c r="E22" i="52"/>
  <c r="E13" i="50"/>
  <c r="E21" i="50"/>
  <c r="E12" i="50"/>
  <c r="E20" i="50"/>
  <c r="G20" i="50"/>
  <c r="F12" i="52"/>
  <c r="G16" i="31"/>
  <c r="G68" i="31" s="1"/>
  <c r="F20" i="31"/>
  <c r="F72" i="31" s="1"/>
  <c r="C39" i="31"/>
  <c r="C91" i="31" s="1"/>
  <c r="D39" i="31"/>
  <c r="O39" i="31"/>
  <c r="D38" i="31"/>
  <c r="O40" i="31" s="1"/>
  <c r="D42" i="31"/>
  <c r="D94" i="31" s="1"/>
  <c r="D45" i="31"/>
  <c r="D46" i="31"/>
  <c r="O45" i="31" s="1"/>
  <c r="D53" i="31"/>
  <c r="O50" i="31" s="1"/>
  <c r="D54" i="31"/>
  <c r="O49" i="31" s="1"/>
  <c r="D12" i="63"/>
  <c r="D40" i="63"/>
  <c r="G13" i="31"/>
  <c r="Q13" i="31" s="1"/>
  <c r="D13" i="63"/>
  <c r="G39" i="63"/>
  <c r="C115" i="31"/>
  <c r="D115" i="31"/>
  <c r="E115" i="31"/>
  <c r="C120" i="31"/>
  <c r="D120" i="31"/>
  <c r="E122" i="31"/>
  <c r="C121" i="31"/>
  <c r="D121" i="31"/>
  <c r="E121" i="31"/>
  <c r="B121" i="31"/>
  <c r="B120" i="31"/>
  <c r="B115" i="31"/>
  <c r="F53" i="31"/>
  <c r="H53" i="31" s="1"/>
  <c r="F54" i="31"/>
  <c r="C54" i="31"/>
  <c r="F46" i="31"/>
  <c r="F98" i="31" s="1"/>
  <c r="G45" i="31"/>
  <c r="C42" i="31"/>
  <c r="C94" i="31" s="1"/>
  <c r="C38" i="31"/>
  <c r="C90" i="31" s="1"/>
  <c r="G19" i="31"/>
  <c r="D16" i="31"/>
  <c r="O16" i="31" s="1"/>
  <c r="D20" i="31"/>
  <c r="O20" i="31" s="1"/>
  <c r="C16" i="31"/>
  <c r="C68" i="31" s="1"/>
  <c r="C53" i="31"/>
  <c r="G12" i="54"/>
  <c r="C46" i="31"/>
  <c r="E46" i="31" s="1"/>
  <c r="C20" i="31"/>
  <c r="C72" i="31" s="1"/>
  <c r="A1" i="31"/>
  <c r="A2" i="8"/>
  <c r="H22" i="31"/>
  <c r="F39" i="31"/>
  <c r="F91" i="31" s="1"/>
  <c r="G12" i="63"/>
  <c r="G46" i="31"/>
  <c r="G98" i="31" s="1"/>
  <c r="H98" i="31" s="1"/>
  <c r="G20" i="31"/>
  <c r="Q20" i="31" s="1"/>
  <c r="H34" i="56"/>
  <c r="C44" i="31"/>
  <c r="F12" i="56"/>
  <c r="G12" i="56" s="1"/>
  <c r="D41" i="63"/>
  <c r="D36" i="63"/>
  <c r="D38" i="63"/>
  <c r="D39" i="63"/>
  <c r="D35" i="63"/>
  <c r="G40" i="63"/>
  <c r="G42" i="63"/>
  <c r="D21" i="66"/>
  <c r="F28" i="31"/>
  <c r="G54" i="31"/>
  <c r="Q49" i="31" s="1"/>
  <c r="F27" i="31"/>
  <c r="F23" i="52"/>
  <c r="E23" i="52"/>
  <c r="F16" i="31"/>
  <c r="F68" i="31" s="1"/>
  <c r="G13" i="50"/>
  <c r="G23" i="52"/>
  <c r="D74" i="31"/>
  <c r="D13" i="68"/>
  <c r="D55" i="31"/>
  <c r="D107" i="31" s="1"/>
  <c r="K99" i="50"/>
  <c r="K95" i="50"/>
  <c r="K96" i="50"/>
  <c r="K98" i="50"/>
  <c r="K94" i="50"/>
  <c r="K97" i="50"/>
  <c r="K93" i="50"/>
  <c r="I96" i="52"/>
  <c r="I94" i="52"/>
  <c r="F37" i="59"/>
  <c r="C12" i="59"/>
  <c r="P86" i="50"/>
  <c r="P84" i="50"/>
  <c r="P82" i="50"/>
  <c r="P80" i="50"/>
  <c r="P78" i="50"/>
  <c r="P85" i="50"/>
  <c r="P79" i="50"/>
  <c r="P87" i="50"/>
  <c r="P83" i="50"/>
  <c r="P81" i="50"/>
  <c r="E21" i="66"/>
  <c r="G20" i="57"/>
  <c r="D38" i="50"/>
  <c r="G95" i="50"/>
  <c r="G99" i="50"/>
  <c r="G97" i="50"/>
  <c r="G98" i="50"/>
  <c r="G96" i="50"/>
  <c r="G93" i="50"/>
  <c r="G94" i="50"/>
  <c r="I100" i="52"/>
  <c r="J68" i="52"/>
  <c r="I88" i="52"/>
  <c r="I86" i="52"/>
  <c r="I91" i="52"/>
  <c r="D49" i="31"/>
  <c r="D101" i="31" s="1"/>
  <c r="F44" i="59"/>
  <c r="I92" i="52"/>
  <c r="I97" i="52"/>
  <c r="G13" i="68"/>
  <c r="G39" i="31"/>
  <c r="Q39" i="31" s="1"/>
  <c r="D12" i="56"/>
  <c r="G13" i="63"/>
  <c r="G12" i="52"/>
  <c r="G38" i="63"/>
  <c r="G23" i="54"/>
  <c r="H36" i="56"/>
  <c r="O84" i="50"/>
  <c r="O82" i="50"/>
  <c r="O78" i="50"/>
  <c r="O85" i="50"/>
  <c r="O81" i="50"/>
  <c r="O86" i="50"/>
  <c r="O80" i="50"/>
  <c r="O87" i="50"/>
  <c r="O83" i="50"/>
  <c r="O79" i="50"/>
  <c r="G101" i="52"/>
  <c r="I99" i="52"/>
  <c r="I89" i="52"/>
  <c r="G55" i="31"/>
  <c r="G107" i="31" s="1"/>
  <c r="F44" i="60"/>
  <c r="C20" i="60"/>
  <c r="G25" i="64"/>
  <c r="H67" i="52"/>
  <c r="E120" i="31"/>
  <c r="F13" i="52"/>
  <c r="G42" i="31"/>
  <c r="G94" i="31" s="1"/>
  <c r="H94" i="31" s="1"/>
  <c r="D65" i="52"/>
  <c r="F56" i="52"/>
  <c r="G56" i="52"/>
  <c r="H64" i="52"/>
  <c r="D64" i="52"/>
  <c r="I98" i="52"/>
  <c r="I93" i="52"/>
  <c r="I87" i="52"/>
  <c r="J91" i="52"/>
  <c r="G55" i="52"/>
  <c r="F22" i="52"/>
  <c r="G22" i="52"/>
  <c r="H62" i="52"/>
  <c r="D67" i="52"/>
  <c r="I101" i="52"/>
  <c r="I95" i="52"/>
  <c r="J86" i="52"/>
  <c r="F15" i="31"/>
  <c r="F67" i="31" s="1"/>
  <c r="G12" i="67"/>
  <c r="G21" i="67"/>
  <c r="G13" i="67"/>
  <c r="J85" i="50"/>
  <c r="J87" i="50"/>
  <c r="G87" i="50"/>
  <c r="J82" i="50"/>
  <c r="J84" i="50"/>
  <c r="F38" i="31"/>
  <c r="J79" i="50"/>
  <c r="I84" i="50"/>
  <c r="G21" i="50"/>
  <c r="D40" i="50"/>
  <c r="I86" i="50"/>
  <c r="J100" i="50"/>
  <c r="H87" i="50"/>
  <c r="F12" i="31"/>
  <c r="F64" i="31" s="1"/>
  <c r="I85" i="50"/>
  <c r="J78" i="50"/>
  <c r="J81" i="50"/>
  <c r="G12" i="50"/>
  <c r="I87" i="50"/>
  <c r="I82" i="50"/>
  <c r="I81" i="50"/>
  <c r="C19" i="59"/>
  <c r="D12" i="59"/>
  <c r="F12" i="59"/>
  <c r="D28" i="31"/>
  <c r="O28" i="31" s="1"/>
  <c r="G41" i="63"/>
  <c r="G36" i="63"/>
  <c r="G13" i="54"/>
  <c r="D19" i="31"/>
  <c r="D71" i="31" s="1"/>
  <c r="C22" i="54"/>
  <c r="F22" i="54"/>
  <c r="G22" i="54"/>
  <c r="F21" i="62"/>
  <c r="G21" i="62"/>
  <c r="D32" i="62"/>
  <c r="C19" i="60"/>
  <c r="Q16" i="31"/>
  <c r="G13" i="52"/>
  <c r="G37" i="63"/>
  <c r="G35" i="63"/>
  <c r="F45" i="31"/>
  <c r="D37" i="63"/>
  <c r="D42" i="63"/>
  <c r="E20" i="63"/>
  <c r="F13" i="31"/>
  <c r="F65" i="31" s="1"/>
  <c r="O13" i="31"/>
  <c r="G20" i="63"/>
  <c r="F20" i="60"/>
  <c r="D20" i="60"/>
  <c r="G67" i="31"/>
  <c r="F19" i="31"/>
  <c r="H19" i="31" s="1"/>
  <c r="G71" i="31"/>
  <c r="C26" i="64"/>
  <c r="F100" i="50"/>
  <c r="G39" i="50"/>
  <c r="G37" i="50"/>
  <c r="J92" i="52"/>
  <c r="H101" i="52"/>
  <c r="J101" i="52"/>
  <c r="J95" i="52"/>
  <c r="J90" i="52"/>
  <c r="F13" i="62"/>
  <c r="D13" i="62"/>
  <c r="D21" i="62"/>
  <c r="D64" i="54"/>
  <c r="D20" i="50"/>
  <c r="G12" i="66"/>
  <c r="F20" i="67"/>
  <c r="G20" i="67"/>
  <c r="E26" i="64"/>
  <c r="I79" i="50"/>
  <c r="I80" i="50"/>
  <c r="G38" i="50"/>
  <c r="J96" i="52"/>
  <c r="H66" i="52"/>
  <c r="J99" i="52"/>
  <c r="J94" i="52"/>
  <c r="J89" i="52"/>
  <c r="D13" i="56"/>
  <c r="F21" i="57"/>
  <c r="G21" i="57"/>
  <c r="G35" i="50"/>
  <c r="I83" i="50"/>
  <c r="J86" i="50"/>
  <c r="D62" i="52"/>
  <c r="J100" i="52"/>
  <c r="H63" i="52"/>
  <c r="H68" i="52"/>
  <c r="J98" i="52"/>
  <c r="J93" i="52"/>
  <c r="O15" i="31"/>
  <c r="D48" i="31"/>
  <c r="O46" i="31" s="1"/>
  <c r="Q19" i="31"/>
  <c r="O44" i="31"/>
  <c r="D89" i="54"/>
  <c r="D13" i="54"/>
  <c r="C45" i="31"/>
  <c r="D23" i="54"/>
  <c r="G64" i="54"/>
  <c r="B12" i="54"/>
  <c r="C96" i="31"/>
  <c r="Q50" i="31"/>
  <c r="C100" i="31"/>
  <c r="F100" i="31"/>
  <c r="F99" i="31" s="1"/>
  <c r="E17" i="69" s="1"/>
  <c r="C64" i="31"/>
  <c r="D97" i="31"/>
  <c r="G90" i="31"/>
  <c r="E14" i="31"/>
  <c r="G64" i="31"/>
  <c r="D91" i="31"/>
  <c r="E23" i="31"/>
  <c r="G40" i="50"/>
  <c r="K100" i="50"/>
  <c r="D68" i="52"/>
  <c r="G100" i="50"/>
  <c r="G48" i="31"/>
  <c r="Q46" i="31" s="1"/>
  <c r="G13" i="62"/>
  <c r="G20" i="60"/>
  <c r="G28" i="31"/>
  <c r="Q28" i="31" s="1"/>
  <c r="G12" i="59"/>
  <c r="D43" i="63"/>
  <c r="E37" i="63"/>
  <c r="G43" i="63"/>
  <c r="D80" i="31"/>
  <c r="D19" i="59"/>
  <c r="F19" i="59"/>
  <c r="D12" i="54"/>
  <c r="C19" i="31"/>
  <c r="C71" i="31" s="1"/>
  <c r="B22" i="54"/>
  <c r="D22" i="54"/>
  <c r="G80" i="31"/>
  <c r="G19" i="59"/>
  <c r="H39" i="63"/>
  <c r="H42" i="63"/>
  <c r="H38" i="63"/>
  <c r="H40" i="63"/>
  <c r="H37" i="63"/>
  <c r="E41" i="63"/>
  <c r="E35" i="63"/>
  <c r="E38" i="63"/>
  <c r="E39" i="63"/>
  <c r="E36" i="63"/>
  <c r="E40" i="63"/>
  <c r="H41" i="63"/>
  <c r="H36" i="63"/>
  <c r="E42" i="63"/>
  <c r="H35" i="63"/>
  <c r="E43" i="63"/>
  <c r="H43" i="63"/>
  <c r="F43" i="31" l="1"/>
  <c r="H80" i="31"/>
  <c r="H46" i="31"/>
  <c r="D90" i="31"/>
  <c r="D66" i="31"/>
  <c r="E53" i="31"/>
  <c r="G65" i="31"/>
  <c r="C78" i="31"/>
  <c r="B8" i="69" s="1"/>
  <c r="H15" i="31"/>
  <c r="H54" i="31"/>
  <c r="G105" i="31"/>
  <c r="H105" i="31" s="1"/>
  <c r="D105" i="31"/>
  <c r="E105" i="31" s="1"/>
  <c r="F12" i="60"/>
  <c r="D27" i="31"/>
  <c r="O27" i="31" s="1"/>
  <c r="D79" i="31"/>
  <c r="E79" i="31" s="1"/>
  <c r="F19" i="60"/>
  <c r="D19" i="60"/>
  <c r="D12" i="60"/>
  <c r="D21" i="56"/>
  <c r="F21" i="56"/>
  <c r="G21" i="56" s="1"/>
  <c r="F13" i="56"/>
  <c r="D44" i="31"/>
  <c r="D20" i="56"/>
  <c r="F20" i="56"/>
  <c r="G20" i="56" s="1"/>
  <c r="D18" i="31"/>
  <c r="G18" i="31"/>
  <c r="F37" i="31"/>
  <c r="E38" i="31"/>
  <c r="D11" i="31"/>
  <c r="D52" i="31"/>
  <c r="H65" i="31"/>
  <c r="D47" i="31"/>
  <c r="E47" i="31" s="1"/>
  <c r="E20" i="31"/>
  <c r="H39" i="31"/>
  <c r="D21" i="31"/>
  <c r="O23" i="31"/>
  <c r="E54" i="31"/>
  <c r="F97" i="31"/>
  <c r="F95" i="31" s="1"/>
  <c r="E16" i="69" s="1"/>
  <c r="H13" i="31"/>
  <c r="D98" i="31"/>
  <c r="C26" i="31"/>
  <c r="E13" i="31"/>
  <c r="G14" i="31"/>
  <c r="G11" i="31" s="1"/>
  <c r="F26" i="31"/>
  <c r="E101" i="31"/>
  <c r="C89" i="31"/>
  <c r="B15" i="69" s="1"/>
  <c r="E92" i="31"/>
  <c r="H75" i="31"/>
  <c r="H101" i="31"/>
  <c r="C99" i="31"/>
  <c r="B17" i="69" s="1"/>
  <c r="C73" i="31"/>
  <c r="B7" i="69" s="1"/>
  <c r="H28" i="31"/>
  <c r="G47" i="31"/>
  <c r="H47" i="31" s="1"/>
  <c r="E49" i="31"/>
  <c r="H49" i="31"/>
  <c r="D72" i="31"/>
  <c r="G21" i="31"/>
  <c r="Q23" i="31"/>
  <c r="F71" i="31"/>
  <c r="F69" i="31" s="1"/>
  <c r="E6" i="69" s="1"/>
  <c r="H45" i="31"/>
  <c r="F52" i="31"/>
  <c r="E67" i="31"/>
  <c r="C21" i="31"/>
  <c r="E21" i="31" s="1"/>
  <c r="F21" i="31"/>
  <c r="F11" i="31"/>
  <c r="H23" i="31"/>
  <c r="E48" i="31"/>
  <c r="G74" i="31"/>
  <c r="G52" i="31"/>
  <c r="O48" i="31"/>
  <c r="Q51" i="31"/>
  <c r="Q45" i="31"/>
  <c r="E40" i="31"/>
  <c r="C98" i="31"/>
  <c r="O51" i="31"/>
  <c r="Q48" i="31"/>
  <c r="C43" i="31"/>
  <c r="E66" i="31"/>
  <c r="D17" i="31"/>
  <c r="C104" i="31"/>
  <c r="B18" i="69" s="1"/>
  <c r="F104" i="31"/>
  <c r="E18" i="69" s="1"/>
  <c r="H107" i="31"/>
  <c r="H64" i="31"/>
  <c r="F63" i="31"/>
  <c r="E5" i="69" s="1"/>
  <c r="E80" i="31"/>
  <c r="H12" i="31"/>
  <c r="D26" i="31"/>
  <c r="H20" i="31"/>
  <c r="H42" i="31"/>
  <c r="E91" i="31"/>
  <c r="E15" i="31"/>
  <c r="E22" i="31"/>
  <c r="H40" i="31"/>
  <c r="O41" i="31"/>
  <c r="E55" i="31"/>
  <c r="D64" i="31"/>
  <c r="C37" i="31"/>
  <c r="H67" i="31"/>
  <c r="D65" i="31"/>
  <c r="E65" i="31" s="1"/>
  <c r="C52" i="31"/>
  <c r="F73" i="31"/>
  <c r="E7" i="69" s="1"/>
  <c r="E71" i="31"/>
  <c r="C97" i="31"/>
  <c r="E28" i="31"/>
  <c r="D68" i="31"/>
  <c r="E68" i="31" s="1"/>
  <c r="E39" i="31"/>
  <c r="H55" i="31"/>
  <c r="E90" i="31"/>
  <c r="D89" i="31"/>
  <c r="E107" i="31"/>
  <c r="C69" i="31"/>
  <c r="B6" i="69" s="1"/>
  <c r="E19" i="31"/>
  <c r="E74" i="31"/>
  <c r="O19" i="31"/>
  <c r="E45" i="31"/>
  <c r="Q41" i="31"/>
  <c r="E16" i="31"/>
  <c r="E12" i="31"/>
  <c r="E42" i="31"/>
  <c r="C11" i="31"/>
  <c r="E11" i="31" s="1"/>
  <c r="D37" i="31"/>
  <c r="Q44" i="31"/>
  <c r="E94" i="31"/>
  <c r="C63" i="31"/>
  <c r="H68" i="31"/>
  <c r="H92" i="31"/>
  <c r="E97" i="31"/>
  <c r="C17" i="31"/>
  <c r="D100" i="31"/>
  <c r="H52" i="31"/>
  <c r="H48" i="31"/>
  <c r="G100" i="31"/>
  <c r="E75" i="31"/>
  <c r="D73" i="31"/>
  <c r="G97" i="31"/>
  <c r="H38" i="31"/>
  <c r="F90" i="31"/>
  <c r="F89" i="31" s="1"/>
  <c r="F17" i="31"/>
  <c r="G91" i="31"/>
  <c r="G72" i="31"/>
  <c r="D43" i="31"/>
  <c r="H16" i="31"/>
  <c r="G37" i="31"/>
  <c r="F20" i="59"/>
  <c r="D20" i="59"/>
  <c r="D106" i="31"/>
  <c r="H37" i="31" l="1"/>
  <c r="F56" i="31"/>
  <c r="D78" i="31"/>
  <c r="E27" i="31"/>
  <c r="C82" i="31"/>
  <c r="G79" i="31"/>
  <c r="G19" i="60"/>
  <c r="G12" i="60"/>
  <c r="G27" i="31"/>
  <c r="D96" i="31"/>
  <c r="E96" i="31" s="1"/>
  <c r="O42" i="31"/>
  <c r="E44" i="31"/>
  <c r="G13" i="56"/>
  <c r="G44" i="31"/>
  <c r="O18" i="31"/>
  <c r="O30" i="31" s="1"/>
  <c r="P28" i="31" s="1"/>
  <c r="E18" i="31"/>
  <c r="D70" i="31"/>
  <c r="E70" i="31" s="1"/>
  <c r="Q18" i="31"/>
  <c r="H18" i="31"/>
  <c r="G17" i="31"/>
  <c r="G70" i="31"/>
  <c r="H70" i="31" s="1"/>
  <c r="H21" i="31"/>
  <c r="E52" i="31"/>
  <c r="E98" i="31"/>
  <c r="H11" i="31"/>
  <c r="H14" i="31"/>
  <c r="G66" i="31"/>
  <c r="Q14" i="31"/>
  <c r="C56" i="31"/>
  <c r="E72" i="31"/>
  <c r="E43" i="31"/>
  <c r="F82" i="31"/>
  <c r="E37" i="31"/>
  <c r="O53" i="31"/>
  <c r="P18" i="31"/>
  <c r="G73" i="31"/>
  <c r="F7" i="69" s="1"/>
  <c r="G7" i="69" s="1"/>
  <c r="H74" i="31"/>
  <c r="H71" i="31"/>
  <c r="C95" i="31"/>
  <c r="B16" i="69" s="1"/>
  <c r="B19" i="69" s="1"/>
  <c r="E26" i="31"/>
  <c r="D30" i="31"/>
  <c r="E9" i="69"/>
  <c r="C15" i="69"/>
  <c r="D15" i="69" s="1"/>
  <c r="E89" i="31"/>
  <c r="F30" i="31"/>
  <c r="E64" i="31"/>
  <c r="D63" i="31"/>
  <c r="C5" i="69" s="1"/>
  <c r="E73" i="31"/>
  <c r="C7" i="69"/>
  <c r="D7" i="69" s="1"/>
  <c r="G99" i="31"/>
  <c r="H100" i="31"/>
  <c r="D56" i="31"/>
  <c r="E56" i="31" s="1"/>
  <c r="H72" i="31"/>
  <c r="F108" i="31"/>
  <c r="E15" i="69"/>
  <c r="E19" i="69" s="1"/>
  <c r="C30" i="31"/>
  <c r="E17" i="31"/>
  <c r="B5" i="69"/>
  <c r="H91" i="31"/>
  <c r="G89" i="31"/>
  <c r="H97" i="31"/>
  <c r="D99" i="31"/>
  <c r="E100" i="31"/>
  <c r="H90" i="31"/>
  <c r="G106" i="31"/>
  <c r="G20" i="59"/>
  <c r="E106" i="31"/>
  <c r="D104" i="31"/>
  <c r="P27" i="31" l="1"/>
  <c r="P13" i="31"/>
  <c r="P22" i="31"/>
  <c r="P23" i="31"/>
  <c r="P12" i="31"/>
  <c r="P16" i="31"/>
  <c r="D95" i="31"/>
  <c r="C16" i="69" s="1"/>
  <c r="P20" i="31"/>
  <c r="E78" i="31"/>
  <c r="C8" i="69"/>
  <c r="D8" i="69" s="1"/>
  <c r="P14" i="31"/>
  <c r="P15" i="31"/>
  <c r="P19" i="31"/>
  <c r="H27" i="31"/>
  <c r="Q27" i="31"/>
  <c r="Q30" i="31" s="1"/>
  <c r="G26" i="31"/>
  <c r="H26" i="31" s="1"/>
  <c r="H79" i="31"/>
  <c r="G78" i="31"/>
  <c r="H44" i="31"/>
  <c r="G43" i="31"/>
  <c r="G96" i="31"/>
  <c r="Q42" i="31"/>
  <c r="Q53" i="31" s="1"/>
  <c r="R48" i="31" s="1"/>
  <c r="H17" i="31"/>
  <c r="D69" i="31"/>
  <c r="G69" i="31"/>
  <c r="F6" i="69" s="1"/>
  <c r="E30" i="31"/>
  <c r="G63" i="31"/>
  <c r="H66" i="31"/>
  <c r="E63" i="31"/>
  <c r="H73" i="31"/>
  <c r="C108" i="31"/>
  <c r="D16" i="69"/>
  <c r="P44" i="31"/>
  <c r="P46" i="31"/>
  <c r="P48" i="31"/>
  <c r="P45" i="31"/>
  <c r="P50" i="31"/>
  <c r="P49" i="31"/>
  <c r="P40" i="31"/>
  <c r="P51" i="31"/>
  <c r="P39" i="31"/>
  <c r="P42" i="31"/>
  <c r="P41" i="31"/>
  <c r="F15" i="69"/>
  <c r="G15" i="69" s="1"/>
  <c r="H89" i="31"/>
  <c r="G6" i="69"/>
  <c r="B9" i="69"/>
  <c r="D5" i="69"/>
  <c r="E99" i="31"/>
  <c r="C17" i="69"/>
  <c r="D17" i="69" s="1"/>
  <c r="H99" i="31"/>
  <c r="F17" i="69"/>
  <c r="G17" i="69" s="1"/>
  <c r="E104" i="31"/>
  <c r="C18" i="69"/>
  <c r="H106" i="31"/>
  <c r="G104" i="31"/>
  <c r="D108" i="31" l="1"/>
  <c r="E95" i="31"/>
  <c r="R12" i="31"/>
  <c r="R16" i="31"/>
  <c r="R18" i="31"/>
  <c r="R14" i="31"/>
  <c r="R19" i="31"/>
  <c r="R27" i="31"/>
  <c r="R29" i="31"/>
  <c r="H78" i="31"/>
  <c r="F8" i="69"/>
  <c r="G8" i="69" s="1"/>
  <c r="G30" i="31"/>
  <c r="H30" i="31" s="1"/>
  <c r="R51" i="31"/>
  <c r="R50" i="31"/>
  <c r="R39" i="31"/>
  <c r="R49" i="31"/>
  <c r="H96" i="31"/>
  <c r="G95" i="31"/>
  <c r="G108" i="31" s="1"/>
  <c r="R40" i="31"/>
  <c r="R45" i="31"/>
  <c r="R46" i="31"/>
  <c r="R44" i="31"/>
  <c r="H43" i="31"/>
  <c r="G56" i="31"/>
  <c r="H56" i="31" s="1"/>
  <c r="R41" i="31"/>
  <c r="R42" i="31"/>
  <c r="R13" i="31"/>
  <c r="R30" i="31"/>
  <c r="R28" i="31"/>
  <c r="R20" i="31"/>
  <c r="C6" i="69"/>
  <c r="D82" i="31"/>
  <c r="E69" i="31"/>
  <c r="G82" i="31"/>
  <c r="N68" i="31" s="1"/>
  <c r="R23" i="31"/>
  <c r="R22" i="31"/>
  <c r="R15" i="31"/>
  <c r="H69" i="31"/>
  <c r="F5" i="69"/>
  <c r="H63" i="31"/>
  <c r="P53" i="31"/>
  <c r="D18" i="69"/>
  <c r="C19" i="69"/>
  <c r="D19" i="69" s="1"/>
  <c r="H104" i="31"/>
  <c r="F18" i="69"/>
  <c r="O70" i="31"/>
  <c r="O65" i="31"/>
  <c r="E108" i="31"/>
  <c r="O68" i="31"/>
  <c r="O64" i="31"/>
  <c r="O71" i="31"/>
  <c r="O78" i="31"/>
  <c r="O67" i="31"/>
  <c r="O76" i="31"/>
  <c r="O75" i="31"/>
  <c r="O72" i="31"/>
  <c r="O74" i="31"/>
  <c r="O66" i="31"/>
  <c r="O77" i="31"/>
  <c r="R53" i="31" l="1"/>
  <c r="F16" i="69"/>
  <c r="G16" i="69" s="1"/>
  <c r="H95" i="31"/>
  <c r="N76" i="31"/>
  <c r="N77" i="31"/>
  <c r="N66" i="31"/>
  <c r="N65" i="31"/>
  <c r="H82" i="31"/>
  <c r="M78" i="31"/>
  <c r="M64" i="31"/>
  <c r="M67" i="31"/>
  <c r="M68" i="31"/>
  <c r="E82" i="31"/>
  <c r="M66" i="31"/>
  <c r="M72" i="31"/>
  <c r="M77" i="31"/>
  <c r="M70" i="31"/>
  <c r="M65" i="31"/>
  <c r="M71" i="31"/>
  <c r="M75" i="31"/>
  <c r="M76" i="31"/>
  <c r="M74" i="31"/>
  <c r="N75" i="31"/>
  <c r="N74" i="31"/>
  <c r="N67" i="31"/>
  <c r="N72" i="31"/>
  <c r="N70" i="31"/>
  <c r="N64" i="31"/>
  <c r="N78" i="31"/>
  <c r="N71" i="31"/>
  <c r="D6" i="69"/>
  <c r="C9" i="69"/>
  <c r="D9" i="69" s="1"/>
  <c r="G5" i="69"/>
  <c r="F9" i="69"/>
  <c r="P70" i="31"/>
  <c r="P74" i="31"/>
  <c r="P68" i="31"/>
  <c r="P64" i="31"/>
  <c r="H108" i="31"/>
  <c r="P75" i="31"/>
  <c r="P66" i="31"/>
  <c r="P78" i="31"/>
  <c r="P72" i="31"/>
  <c r="P67" i="31"/>
  <c r="P65" i="31"/>
  <c r="P76" i="31"/>
  <c r="P71" i="31"/>
  <c r="P77" i="31"/>
  <c r="G18" i="69"/>
  <c r="F19" i="69"/>
  <c r="H6" i="69" l="1"/>
  <c r="H7" i="69"/>
  <c r="H5" i="69"/>
  <c r="G9" i="69"/>
  <c r="H8" i="69"/>
  <c r="H9" i="69"/>
  <c r="H16" i="69"/>
  <c r="H19" i="69"/>
  <c r="H15" i="69"/>
  <c r="G19" i="69"/>
  <c r="H17" i="69"/>
  <c r="H18" i="69"/>
</calcChain>
</file>

<file path=xl/sharedStrings.xml><?xml version="1.0" encoding="utf-8"?>
<sst xmlns="http://schemas.openxmlformats.org/spreadsheetml/2006/main" count="3490" uniqueCount="1135">
  <si>
    <t>KCP&amp;L-MO Evaluation, Measurement, and Verification Report – Appendix Databook</t>
  </si>
  <si>
    <t>Prepared for KCP&amp;L – Greater Missouri Operations</t>
  </si>
  <si>
    <t xml:space="preserve">Submitted by: </t>
  </si>
  <si>
    <t>Navigant Consulting, Inc.</t>
  </si>
  <si>
    <t>1375 Walnut Street, Suite 100</t>
  </si>
  <si>
    <t>Boulder, CO 80302</t>
  </si>
  <si>
    <t>Tel: +1.303.728.2500</t>
  </si>
  <si>
    <t>navigant.com</t>
  </si>
  <si>
    <t>Reference No.: 185775</t>
  </si>
  <si>
    <r>
      <rPr>
        <b/>
        <sz val="10"/>
        <rFont val="Arial"/>
        <family val="2"/>
      </rPr>
      <t>Copyright</t>
    </r>
    <r>
      <rPr>
        <sz val="10"/>
        <rFont val="Arial"/>
        <family val="2"/>
      </rPr>
      <t xml:space="preserve">
This report is protected by copyright. Any copying, reproduction, publication, dissemination or transmittal in any form without the express written consent of Navigant Consulting, Inc. (Navigant) and KCP&amp;L is prohibited.
</t>
    </r>
    <r>
      <rPr>
        <b/>
        <sz val="10"/>
        <rFont val="Arial"/>
        <family val="2"/>
      </rPr>
      <t>Disclaimer</t>
    </r>
    <r>
      <rPr>
        <sz val="10"/>
        <rFont val="Arial"/>
        <family val="2"/>
      </rPr>
      <t xml:space="preserve">
This report (“report”) was prepared for KCP&amp;L on terms specifically limiting the liability of Navigant Consulting, Inc. (Navigant), and is not to be distributed without Navigant’s prior written consent. Navigant’s conclusions are the results of the exercise of its reasonable professional judgment. By the reader’s acceptance of this report, you hereby agree and acknowledge that (a) your use of the report will be limited solely for internal purpose, (b) you will not distribute a copy of this report to any third party without Navigant’s express prior written consent, and (c) you are bound by the disclaimers and/or limitations on liability otherwise set forth in the report. Navigant does not make any representations or warranties of any kind with respect to (i) the accuracy or completeness of the information contained in the report, (ii) the presence or absence of any errors or omissions contained in the report, (iii) any work performed by Navigant in connection with or using the report, or (iv) any conclusions reached by Navigant as a result of the report. Any use of or reliance on the report, or decisions to be made based on it, are the reader’s responsibility. Navigant accepts no duty of care or liability of any kind whatsoever to you, and all parties waive and release Navigant from all claims, liabilities and damages, if any, suffered as a result of decisions made, or not made, or actions taken, or not taken, based on this report.
</t>
    </r>
    <r>
      <rPr>
        <b/>
        <sz val="10"/>
        <rFont val="Arial"/>
        <family val="2"/>
      </rPr>
      <t xml:space="preserve">
Confidentiality
</t>
    </r>
    <r>
      <rPr>
        <sz val="10"/>
        <rFont val="Arial"/>
        <family val="2"/>
      </rPr>
      <t xml:space="preserve">
This report contains confidential and proprietary information. Any person acquiring this report agrees and understands that the information contained in this report is confidential and, except as required by law, will take all reasonable measures available to it by instruction, agreement or otherwise to maintain the confidentiality of the information. Such person agrees not to release, disclose, publish, copy, or communicate this confidential information or make it available to any third party, including, but not limited to, consultants, financial advisors, or rating agencies, other than employees, agents and contractors of such person and its affiliates and subsidiaries who reasonably need to know it in connection with the exercise or the performance of such person’s business. 
</t>
    </r>
  </si>
  <si>
    <t>Program Tables and Figures</t>
  </si>
  <si>
    <t>PY2017 Overall Results</t>
  </si>
  <si>
    <t>PY2016 Overall Results</t>
  </si>
  <si>
    <t>Business EER - Standard</t>
  </si>
  <si>
    <t>Business EER - Custom</t>
  </si>
  <si>
    <t>Block Bidding</t>
  </si>
  <si>
    <t>Business EER - Strategic Energy Management</t>
  </si>
  <si>
    <t>Small Business Lighting</t>
  </si>
  <si>
    <t>Whole House Efficiency</t>
  </si>
  <si>
    <t>Income-Eligible Multi-Family</t>
  </si>
  <si>
    <t>Home Lighting Rebate</t>
  </si>
  <si>
    <t>Home Energy Report</t>
  </si>
  <si>
    <t>Income-Eligible Home Energy Report</t>
  </si>
  <si>
    <t>Online Energy Analyzer</t>
  </si>
  <si>
    <t>Residential Programmable Thermostat</t>
  </si>
  <si>
    <t>Business Programmable Thermostat</t>
  </si>
  <si>
    <t>Demand Response Incentive</t>
  </si>
  <si>
    <t>First Year kWh Savings (at the meter)</t>
  </si>
  <si>
    <t>First Year kW Savings (at the meter)</t>
  </si>
  <si>
    <t>Cumulative kWh Savings (at the meter)</t>
  </si>
  <si>
    <t>Cumulative kW Savings (at the meter)</t>
  </si>
  <si>
    <t>PY1</t>
  </si>
  <si>
    <t>PY2</t>
  </si>
  <si>
    <t>PY3</t>
  </si>
  <si>
    <t>Total</t>
  </si>
  <si>
    <t>Business Energy Efficiency Rebate - Standard</t>
  </si>
  <si>
    <t>Business Energy Efficiency Rebate - Custom</t>
  </si>
  <si>
    <t>Strategic Energy Management</t>
  </si>
  <si>
    <t>Small Business Direct Install</t>
  </si>
  <si>
    <t>Online Business Energy Audit</t>
  </si>
  <si>
    <t>Home Appliance Recycling Rebate</t>
  </si>
  <si>
    <t>Income-Eligible Weatherization</t>
  </si>
  <si>
    <t>Online Home Energy Audit</t>
  </si>
  <si>
    <t>Overall Portfolio: Data Tables</t>
  </si>
  <si>
    <t>Overall Program: Figures</t>
  </si>
  <si>
    <t>Data is sourced to Navigant analysis unless otherwise noted.</t>
  </si>
  <si>
    <t>Energy Savings at the Customer Meter – PY 2017</t>
  </si>
  <si>
    <t>Distribution of Gross  Energy Savings by Program (PY2017)</t>
  </si>
  <si>
    <t>Distribution of Net Energy Savings by Program (PY2017)</t>
  </si>
  <si>
    <t>Sector</t>
  </si>
  <si>
    <t>Program</t>
  </si>
  <si>
    <t>Gross</t>
  </si>
  <si>
    <t>Net</t>
  </si>
  <si>
    <t>Reported Savings (kWh)</t>
  </si>
  <si>
    <t>Verified Savings (kWh)</t>
  </si>
  <si>
    <t>Realization Rate (%)</t>
  </si>
  <si>
    <t>MEEIA 3-Year Target (kWh)</t>
  </si>
  <si>
    <t>% of MEEIA Target Achieved</t>
  </si>
  <si>
    <t>Verified Gross</t>
  </si>
  <si>
    <t>% of total Gross</t>
  </si>
  <si>
    <t>Verified Net</t>
  </si>
  <si>
    <t>% of total Net</t>
  </si>
  <si>
    <t>Commercial EE Programs</t>
  </si>
  <si>
    <t>Commercial EE Programs Subtotal</t>
  </si>
  <si>
    <t>SEM</t>
  </si>
  <si>
    <t>Small Bus. Lighting</t>
  </si>
  <si>
    <t>Residential EE Programs</t>
  </si>
  <si>
    <t>Residential EE Programs Subtotal</t>
  </si>
  <si>
    <t>IEMF</t>
  </si>
  <si>
    <t xml:space="preserve">Home Lighting Rebate </t>
  </si>
  <si>
    <t>Educational Programs</t>
  </si>
  <si>
    <t>Educational Programs Subtotal</t>
  </si>
  <si>
    <t>IE Home Energy Report</t>
  </si>
  <si>
    <t xml:space="preserve">Home Online Energy Audit </t>
  </si>
  <si>
    <t>Educational programs are not part of MEEIA Targets for Energy or Demand Savings.</t>
  </si>
  <si>
    <t xml:space="preserve">Business Online Energy Audit </t>
  </si>
  <si>
    <t>DR Programs</t>
  </si>
  <si>
    <t>DR Programs Subtotal</t>
  </si>
  <si>
    <t>The Demand Response Incentive Program did not claim any energy savings.</t>
  </si>
  <si>
    <t>KCP&amp;L-MO TOTAL</t>
  </si>
  <si>
    <t>Note: Gross realization rates are the ratio of verified gross savings to reported gross savings and indicates the accuracy of deemed savings tracked by KCP&amp;L-MO.</t>
  </si>
  <si>
    <t>Coincident Demand Savings at the Customer Meter – PY 2017</t>
  </si>
  <si>
    <t>Distribution of Demand Savings by Program (PY2017)</t>
  </si>
  <si>
    <t>Distribution of Net Demand Savings by Program (PY2017)</t>
  </si>
  <si>
    <t>Reported Savings (kW)</t>
  </si>
  <si>
    <t>Verified Savings (kW)</t>
  </si>
  <si>
    <t>MEEIA 3-Year Target (kW)</t>
  </si>
  <si>
    <t>N/A</t>
  </si>
  <si>
    <t>Educational programs are not part of MEEIA Targets for Energy or Demand Savings</t>
  </si>
  <si>
    <t>Energy Savings at the Customer Meter – Program to Date</t>
  </si>
  <si>
    <t>Distribution of Gross  Energy Savings by Program (Program to Date)</t>
  </si>
  <si>
    <t>Distribution of Net Energy Savings by Program (Program to Date)</t>
  </si>
  <si>
    <t>Percent of Verified Gross Savings (kWh)</t>
  </si>
  <si>
    <t>Percent Verified Net Savings (kWh)</t>
  </si>
  <si>
    <t>Percent of Verified Gross Savings (kW)</t>
  </si>
  <si>
    <t>Percent Verified Net Savings (kW)</t>
  </si>
  <si>
    <t>Business PT</t>
  </si>
  <si>
    <t>Residential PT</t>
  </si>
  <si>
    <t>DRI</t>
  </si>
  <si>
    <t>Coincident Demand Savings at the Customer Meter – Program to Date</t>
  </si>
  <si>
    <t>Distribution of Demand Savings by Program (Program to Date)</t>
  </si>
  <si>
    <t>Distribution of Net Demand Savings by Program (Program to Date)</t>
  </si>
  <si>
    <t>NTG Components by Program</t>
  </si>
  <si>
    <t>Program Name*</t>
  </si>
  <si>
    <t>Free Ridership</t>
  </si>
  <si>
    <t>Participant Spillover</t>
  </si>
  <si>
    <t>Non-Participant Spillover</t>
  </si>
  <si>
    <t>NTGR</t>
  </si>
  <si>
    <t>Deemed 1.0 pending future research</t>
  </si>
  <si>
    <t>1.0 based on analysis approach generating net results</t>
  </si>
  <si>
    <t>Income-Eligible Multifamily</t>
  </si>
  <si>
    <t>Deemed 1.0</t>
  </si>
  <si>
    <t>N/A - Savings not claimed in PY2017</t>
  </si>
  <si>
    <t>Benefit-Cost Ratios by Program and Cost Test – PY2016</t>
  </si>
  <si>
    <t>Total Resource Cost Test</t>
  </si>
  <si>
    <t>Societal Cost Test</t>
  </si>
  <si>
    <t>Utility Cost Test</t>
  </si>
  <si>
    <t>Participant Cost Test</t>
  </si>
  <si>
    <t>Rate Impact Measure Test</t>
  </si>
  <si>
    <t>KCP&amp;L-MO</t>
  </si>
  <si>
    <t>Navigant</t>
  </si>
  <si>
    <t>INF*</t>
  </si>
  <si>
    <t>Home Lighting Rebate***</t>
  </si>
  <si>
    <t>*Ratios are infinite because there are positive benefits and no participant costs.</t>
  </si>
  <si>
    <t>** Navigant did not perform benefit-cost calculations for the Online Home Energy Audit, Online Business Energy Audit, Block Bidding, Strategic Energy Management, or Income-Eligible Weatherization programs because KCP&amp;L-MO does not claim savings for these programs and therefore Navigant did not verify savings.</t>
  </si>
  <si>
    <t>*** Includes the commercial segment of HLR in total</t>
  </si>
  <si>
    <t>Benefit-Cost Ratios by Program Groups and Cost Test – PY2016</t>
  </si>
  <si>
    <t>Portfolio</t>
  </si>
  <si>
    <t>EE Programs*</t>
  </si>
  <si>
    <t>     Residential EE Programs</t>
  </si>
  <si>
    <t>     C&amp;I EE Programs</t>
  </si>
  <si>
    <t>*Inclusive of administrative costs for educational program costs, market research, software development, and EM&amp;V.</t>
  </si>
  <si>
    <t>Benefit-Cost Ratios by Program and Cost Test – PY 2017</t>
  </si>
  <si>
    <t>Benefit-Cost Ratios by Program Groups and Cost Test – PY 2017</t>
  </si>
  <si>
    <t>Benefit-Cost Ratios by Program and Cost Test – Program to Date</t>
  </si>
  <si>
    <t>*** Includes all components of HLR which covers both residential and commercial cross sector sales</t>
  </si>
  <si>
    <t>Benefit-Cost Ratios by Program Groups and Cost Test – Program to Date</t>
  </si>
  <si>
    <t>Program Administrative Costs - PY2016</t>
  </si>
  <si>
    <t>Rebate Costs</t>
  </si>
  <si>
    <t>Direct Program Admin Costs**</t>
  </si>
  <si>
    <t>Indirect Program Admin Costs</t>
  </si>
  <si>
    <t>Total Costs</t>
  </si>
  <si>
    <t>Benefits from Energy Savings</t>
  </si>
  <si>
    <t>Benefits from Demand Savings</t>
  </si>
  <si>
    <t>Total Benefits</t>
  </si>
  <si>
    <t>Total Net Benefits</t>
  </si>
  <si>
    <t>BUSINESS EER - Standard</t>
  </si>
  <si>
    <t>*</t>
  </si>
  <si>
    <t>BUSINESS EER - Custom</t>
  </si>
  <si>
    <t>Portfolio Total</t>
  </si>
  <si>
    <t>** Portfolio Total Direct Program Admin Costs include a Portfolio cost of $1672.84 which represents costs that are not allocated to a specific program.</t>
  </si>
  <si>
    <t>Program Administrative Costs - PY2017</t>
  </si>
  <si>
    <t>Benefits from Energy and Demand Savings***</t>
  </si>
  <si>
    <t>Program Administrative Costs - Program to Date</t>
  </si>
  <si>
    <t>***DSMore energy and demand benefit exported results given summed.</t>
  </si>
  <si>
    <t>% of MEEIA Target</t>
  </si>
  <si>
    <t>GMO TOTAL</t>
  </si>
  <si>
    <t>Demand Savings at the Customer Meter – Program to Date</t>
  </si>
  <si>
    <t>Energy Savings at the Customer Meter – PY2016</t>
  </si>
  <si>
    <t>Distribution of Gross  Energy Savings by Program (PY2016)</t>
  </si>
  <si>
    <t>Distribution of Net Energy Savings by Program (PY2016)</t>
  </si>
  <si>
    <t>-</t>
  </si>
  <si>
    <t>NA</t>
  </si>
  <si>
    <t>Coincident Demand Savings at the Customer Meter – PY2016</t>
  </si>
  <si>
    <t>Distribution of Demand Savings by Program (PY2016)</t>
  </si>
  <si>
    <t>Distribution of Net Demand Savings by Program (PY2016)</t>
  </si>
  <si>
    <t>N/A - Savings not claimed in PY2016</t>
  </si>
  <si>
    <t>Benefit-Cost Ratios by Program and Cost Test – PY2016-PY2018</t>
  </si>
  <si>
    <t>Business Energy Efficiency Rebate - Standard: Data Tables</t>
  </si>
  <si>
    <t>Business Energy Efficiency Rebate - Standard: Figures</t>
  </si>
  <si>
    <t>Executive Summary</t>
  </si>
  <si>
    <t>Energy at the Customer Meter: PY2017 Savings Summary</t>
  </si>
  <si>
    <t>Program Savings Summary - PY 2017</t>
  </si>
  <si>
    <t>Reported Savings</t>
  </si>
  <si>
    <t>Verified Savings</t>
  </si>
  <si>
    <t>Realization Rate</t>
  </si>
  <si>
    <t>MEEIA 3-Year Target</t>
  </si>
  <si>
    <t>Energy at Customer Meter (kWh)</t>
  </si>
  <si>
    <t>Coinc Demand at Customer Meter (kW)</t>
  </si>
  <si>
    <t>Source: Program Tracking Database and Navigant analysis</t>
  </si>
  <si>
    <t>Energy at the Customer Meter: Program Savings Summary</t>
  </si>
  <si>
    <t>Program Savings Summary - Program to Date</t>
  </si>
  <si>
    <t>Net to Gross Component Summary</t>
  </si>
  <si>
    <t>Coincident Demand at Customer Meter: PY2017 Savings Summary</t>
  </si>
  <si>
    <t xml:space="preserve">Note: The NTG ratio is rounded to the nearest 100th. </t>
  </si>
  <si>
    <t>Savings by Measure Type</t>
  </si>
  <si>
    <t>Measure Type</t>
  </si>
  <si>
    <t>Total Number of Projects</t>
  </si>
  <si>
    <t>Reported Energy Savings (kWh)</t>
  </si>
  <si>
    <t>% of Total</t>
  </si>
  <si>
    <t>Verified Energy Savings (kWh)</t>
  </si>
  <si>
    <t>Reported Demand Savings (kW)</t>
  </si>
  <si>
    <t>Verified Demand Savings (kW)</t>
  </si>
  <si>
    <t>HVAC</t>
  </si>
  <si>
    <t>Lighting</t>
  </si>
  <si>
    <t>Pools</t>
  </si>
  <si>
    <t>Pumps/Fans</t>
  </si>
  <si>
    <t>Refrigeration</t>
  </si>
  <si>
    <t>Additional Detail</t>
  </si>
  <si>
    <t>Impact of LED High Bay 176-350W Measure on Realization Rate</t>
  </si>
  <si>
    <t>Reported Energy Savings</t>
  </si>
  <si>
    <t>Energy at Customer Meter (kWh) without High Bay Measure</t>
  </si>
  <si>
    <t>Coinc Demand at Customer Meter (kW) without High Bay Measure</t>
  </si>
  <si>
    <t>Verified Inputs for Lighting Projects</t>
  </si>
  <si>
    <t>Building Type</t>
  </si>
  <si>
    <t>Verified (Navigant Analysis and IL TRM)</t>
  </si>
  <si>
    <t>Total Number of Loggers Installed</t>
  </si>
  <si>
    <t>Waste Heat Factor (Energy)</t>
  </si>
  <si>
    <t>Waste Heat Factor (Demand)</t>
  </si>
  <si>
    <t>Revised Coincident Factor (CF)</t>
  </si>
  <si>
    <t>Revised Hours of Use (HOU)</t>
  </si>
  <si>
    <t>Industrial</t>
  </si>
  <si>
    <t>Office</t>
  </si>
  <si>
    <t>Other</t>
  </si>
  <si>
    <t>Retail</t>
  </si>
  <si>
    <t>School</t>
  </si>
  <si>
    <t>Warehouse</t>
  </si>
  <si>
    <t>Exterior</t>
  </si>
  <si>
    <t>Source: Program Tracking Database and Navigant analysis and Illinois TRM</t>
  </si>
  <si>
    <t>Final NTG Component Results - C&amp;I Standard Rebate Program</t>
  </si>
  <si>
    <t>Survey Type</t>
  </si>
  <si>
    <t>Respondents</t>
  </si>
  <si>
    <t>Number of Respondents</t>
  </si>
  <si>
    <t>Reporting Year (PY)</t>
  </si>
  <si>
    <t xml:space="preserve">Free Ridership </t>
  </si>
  <si>
    <t xml:space="preserve">Non-Participant Spillover </t>
  </si>
  <si>
    <t>Participant Web Survey</t>
  </si>
  <si>
    <t>PY2016 Participating End-Use Customers</t>
  </si>
  <si>
    <t>--</t>
  </si>
  <si>
    <t>Trade Ally Web Survey</t>
  </si>
  <si>
    <t>Participating Trade Allies</t>
  </si>
  <si>
    <t>Measures with 2% or more program level savings and their effect on Program Level Realization Rate</t>
  </si>
  <si>
    <t>PY2017 Percentage of Verified Energy Savings by End-Use</t>
  </si>
  <si>
    <t>PY2017 Percentage of Verified Demand Savings by End-Use</t>
  </si>
  <si>
    <t>Measure name</t>
  </si>
  <si>
    <t>Primary Key</t>
  </si>
  <si>
    <t>Energy Realization Rate (%)</t>
  </si>
  <si>
    <t>Demand Realization Rate (%)</t>
  </si>
  <si>
    <t>Percentage of Reported savings kWh (%)</t>
  </si>
  <si>
    <t>Percentage of Reported savings kW (%)</t>
  </si>
  <si>
    <t>Effect on Energy Realization Rate</t>
  </si>
  <si>
    <t>Effect on Demand Realization Rate</t>
  </si>
  <si>
    <t>Percentage of Verified savings kWh (%)</t>
  </si>
  <si>
    <t>Percentage of Verified savings kW (%)</t>
  </si>
  <si>
    <t>LED High Bay 176-350W</t>
  </si>
  <si>
    <t>LED Linear Lamp Replacing 4ft T8, T12, or T5 Lamp</t>
  </si>
  <si>
    <t>Exterior LED replacing &gt; 400W Fixture or Mogul Screw‐Base Lamp</t>
  </si>
  <si>
    <t>LED Low/High Bay Fixture replacing 301W‐450W fixture</t>
  </si>
  <si>
    <t>LED 2X4 Retrofit Kit replacing T8, T12 or T5/T5HO fixture</t>
  </si>
  <si>
    <t>LED High Bay fixture replacing &gt; 750W fixture</t>
  </si>
  <si>
    <t>Occupancy or Vacancy Sensor Replacing No Controls</t>
  </si>
  <si>
    <t>LED 2X4 Troffer or Linear Ambient replacing T8, T12 or T5/T5HO fixture</t>
  </si>
  <si>
    <t>Other Measures</t>
  </si>
  <si>
    <t>TOTAL</t>
  </si>
  <si>
    <t>Savings by Building Type</t>
  </si>
  <si>
    <t>PY2017 Percentage of Verified Energy Savings by Building Type</t>
  </si>
  <si>
    <t>PY2017 Percentage of Verified Demand Savings by Building Type</t>
  </si>
  <si>
    <t>% of Verified Total kWh</t>
  </si>
  <si>
    <t>Demand Realization Rate</t>
  </si>
  <si>
    <t>% of Verified Total kW</t>
  </si>
  <si>
    <t>Standard- KCP&amp;L-MO</t>
  </si>
  <si>
    <t>Parking Garage*</t>
  </si>
  <si>
    <t>Source: C&amp;I Standard and SBL Program Tracking Databases and Navigant analysis</t>
  </si>
  <si>
    <t>*Lighting measures installed in parking garages were separated out from other projects since the waste heat factor for garages are 1.0, the coincidence factor is 1.0, and the HOU is assumed to be 8760</t>
  </si>
  <si>
    <t>Business Energy Efficiency Rebate - Custom: Data Tables</t>
  </si>
  <si>
    <t>Business Energy Efficiency Rebate - Custom: Figures</t>
  </si>
  <si>
    <t>Coincident Demand at Customer Meter: Program Savings Summary</t>
  </si>
  <si>
    <t>Source: Navigant analysis PY2015</t>
  </si>
  <si>
    <t>KCP&amp;L-MO BEER Custom - PY2017 Summary by Measure Type</t>
  </si>
  <si>
    <t>% of Total Verified Energy (%)</t>
  </si>
  <si>
    <t>% of Total Verified Demand (%)</t>
  </si>
  <si>
    <t>Building Optimization</t>
  </si>
  <si>
    <t>Energy Management System</t>
  </si>
  <si>
    <t>Misc Custom</t>
  </si>
  <si>
    <t>Motors, Drives &amp; Compressors</t>
  </si>
  <si>
    <t>New Construction</t>
  </si>
  <si>
    <t>Refrigeration Upgrade</t>
  </si>
  <si>
    <t xml:space="preserve">End-of-Year Population and Sample Sizes </t>
  </si>
  <si>
    <t>Stratum</t>
  </si>
  <si>
    <t>Reported Peak Demand Savings (kW)</t>
  </si>
  <si>
    <t>Projects in Sample</t>
  </si>
  <si>
    <t>Certainty</t>
  </si>
  <si>
    <t>Percent of Verified kWh Savings by Measure Type: PY 2017</t>
  </si>
  <si>
    <t>Lighting Large</t>
  </si>
  <si>
    <t>Lighting Small</t>
  </si>
  <si>
    <t>Non Lighting Large</t>
  </si>
  <si>
    <t>Non Lighting Small</t>
  </si>
  <si>
    <t>Source: C&amp;I Custom Rebate Program Tracking Database and Navigant analysis</t>
  </si>
  <si>
    <t>Note: Large projects account for at least 75% of total energy savings while total energy savings of all small projects are no more than 25%.</t>
  </si>
  <si>
    <t>Energy Impacts at the Customer Meter</t>
  </si>
  <si>
    <t>Total Reported Energy Savings (kWh)</t>
  </si>
  <si>
    <t>Total Verified Energy Savings (kWh)</t>
  </si>
  <si>
    <t>Energy RR</t>
  </si>
  <si>
    <t>Relative Precision at 90% Confidence (one-tailed)</t>
  </si>
  <si>
    <t>Percent of Verified kW Savings by Measure Type: PY 2017</t>
  </si>
  <si>
    <t>Coincident Demand Impacts at Customer Meter</t>
  </si>
  <si>
    <t>Total Reported Coincident Demand Savings (kW)</t>
  </si>
  <si>
    <t>Total Verified Coincident Demand Savings (kW)</t>
  </si>
  <si>
    <t>Coincident Demand RR</t>
  </si>
  <si>
    <t xml:space="preserve">Project-Level Energy and Demand Savings and RRs </t>
  </si>
  <si>
    <t>Navigant Site ID</t>
  </si>
  <si>
    <t>Project Type</t>
  </si>
  <si>
    <t>Reported kWh</t>
  </si>
  <si>
    <t>Verified kWh</t>
  </si>
  <si>
    <t>Realization Rate (kWh)</t>
  </si>
  <si>
    <t>Reported kW</t>
  </si>
  <si>
    <t>Verified kW</t>
  </si>
  <si>
    <t>Realization Rate (kW)</t>
  </si>
  <si>
    <t>PRJ-1024231</t>
  </si>
  <si>
    <t>PRJ-1250443</t>
  </si>
  <si>
    <t>PRJ-974873</t>
  </si>
  <si>
    <t>PRJ-1186145</t>
  </si>
  <si>
    <t>PRJ-1011063</t>
  </si>
  <si>
    <t>PRJ-1421075</t>
  </si>
  <si>
    <t>PRJ-1569396</t>
  </si>
  <si>
    <t>PRJ-1390924</t>
  </si>
  <si>
    <t>PRJ-1456940</t>
  </si>
  <si>
    <t>PRJ-1484705</t>
  </si>
  <si>
    <t>PRJ-1725068</t>
  </si>
  <si>
    <t>PRJ-1139818</t>
  </si>
  <si>
    <t>PRJ-1751102</t>
  </si>
  <si>
    <t>PRJ-1643628</t>
  </si>
  <si>
    <t>Project-Level Results for Sampled Projects</t>
  </si>
  <si>
    <t>Nav. Site ID</t>
  </si>
  <si>
    <t>Energy RR (%)</t>
  </si>
  <si>
    <t>Effect on Energy RR (%)</t>
  </si>
  <si>
    <t>Demand RR (%)</t>
  </si>
  <si>
    <t>Effect on Demand RR (%)</t>
  </si>
  <si>
    <t>Reason for Discrepancy</t>
  </si>
  <si>
    <t xml:space="preserve">Navigant's analysis used NOAA historical weather data to calculate HDD and CDD and used only data from the month of May to compare pre-upgrade average energy usage with post-upgrade energy usage. Additionally, in the billing data analysis, Navigant excluded the number of days in each month as an independent variable. </t>
  </si>
  <si>
    <t>Navigant verified that occupancy controls were installed in all spaces via phone interview with the customer. Navigant added the occupancy control savings which is a primary driver. Navigant confirmed the additional occupancy control savings were not claimed through another project or program.</t>
  </si>
  <si>
    <t>The Navigant team conducted regression analysis using production output levels and facility energy consumption to predict annual kWh in pre- and post-upgrade. Sundays were excluded from the regression analysis because production was typically zero for all product types on those days. Post-upgrade production output levels were used to calculate both the pre- and post-upgrade annual kWh consumption for consistency because production had recently increased from previous years.</t>
  </si>
  <si>
    <t>Several changes made to the ex ante calculations lead to low realization rates. First, calculations were based directly off of TMY hourly data and did not use a bin analysis. Second, the proposed cooling capacity was used in the calculations to incorporate the larger proposed unit upgrade (270 tons versus 260 tons). Third, peak kW savings were calculated by averaging the kW savings only during peak hours (4pm-6pm). Fourth, Navigant used a balance setpoint temperature of 50F, instead of 32F. Fifth, the cooling tower fan load was capped at 100%. Finally, the Navigant team used performance curves to calculate the EER's at different cooling loads rather than assuming a constant full load.</t>
  </si>
  <si>
    <t>This difference in realization rate was due to changes made to the billing data analysis, in which regressions were used to predict pre- and post-retrofit hourly billing data. This hourly billing data was combined with TMY3 hourly data to calculate pre- and post-retrofit energy consumption and peak demand. Navigant calculated the peak demand savings by aligning with the peak demand time period.</t>
  </si>
  <si>
    <t xml:space="preserve">Navigant verified that occupancy sensors were installed on the 245 high-bay lighting fixtures and 25 emergency lighting fixtures. Navigant added the occupancy sensor savings which is the primary driver to the higher verified realization rate. </t>
  </si>
  <si>
    <t>No discrepancies</t>
  </si>
  <si>
    <t>60 installed lights were found to have 217 Watts based on their manufacturing specifications rather than 195 Watts as indicated in the ex ante calculations.</t>
  </si>
  <si>
    <t>Navigant confirmed the installed lighting operates 24 hours a day and 7 days a week annually through a phone interview with the customer. The installed lighting operates during the peak demand time period, therefore verified peak demand savings were higher due to the application of a coincident factor (CF) of 1.00.</t>
  </si>
  <si>
    <t>Navigant updated the lighting operating hours using Navigant long-term metering study results since the ex ante lighting operating hours were from the short-term metering study. Navigant updated a few calculations for calculation of VFD savings. This variable speed drive project implemented both lighting and VFD measures.</t>
  </si>
  <si>
    <t>Navigant verified that occupancy controls were installed in all spaces via phone interview with the customer. Navigant added the occupancy control savings and confirmed the additional occupancy control savings were not claimed through another project or program. Additionally, Navigant confirmed installed lighting in the interior facility operates during the peak demand time period, therefore verified peak demand savings were higher due to the application of a coincident factor (CF) of 1.00.</t>
  </si>
  <si>
    <t>Participant Satisfaction with Custom Program (on a scale of 1 through 5, 1 being the lowest, 5 being the highest)</t>
  </si>
  <si>
    <t>Program Component</t>
  </si>
  <si>
    <t>Average Satisfaction (1-5)</t>
  </si>
  <si>
    <t>Amount of rebate</t>
  </si>
  <si>
    <t>Time it took to receive the rebate</t>
  </si>
  <si>
    <t>Program communications about eligibility requirements and application process</t>
  </si>
  <si>
    <t>Requirements to participate in program</t>
  </si>
  <si>
    <t>Application process</t>
  </si>
  <si>
    <t>Pre-approval application process</t>
  </si>
  <si>
    <t>Final approval application process</t>
  </si>
  <si>
    <t>Your installation contractor</t>
  </si>
  <si>
    <t>Overall satisfaction with the program</t>
  </si>
  <si>
    <t>Source: Navigant survey of participants; n = 18</t>
  </si>
  <si>
    <t>Participant Satisfaction with KCP&amp;L (on a scale of 1 through 5, 1 being the lowest, 5 being the highest)</t>
  </si>
  <si>
    <t>Overall Satisfaction with KCP&amp;L</t>
  </si>
  <si>
    <t>Participant's Willingness to Participate in KCP&amp;L Rebate Program Again (on a scale of 1 through 5, 1 being "not at all likely", 5 being "very likely")</t>
  </si>
  <si>
    <t>KCP&amp;L Rebate Program</t>
  </si>
  <si>
    <t>Easiness to complete Business Energy Efficiency Rebates Custom project
 pre-approval application (on a scale of 1 through 5, 1 being "not at all easy", 5 being "extremely easy")</t>
  </si>
  <si>
    <t>Pre-approval application</t>
  </si>
  <si>
    <t>Trade Ally Satisfaction with Custom Program (on a scale of 1 through 5, 1 being the lowest, 5 being the highest)</t>
  </si>
  <si>
    <t>Marketing materials provided by the program</t>
  </si>
  <si>
    <t>Amount and type of communication received from the program</t>
  </si>
  <si>
    <t>Amount and type of training provided by the program</t>
  </si>
  <si>
    <t>Project application process</t>
  </si>
  <si>
    <t>Time to complete a project through the program</t>
  </si>
  <si>
    <t>The amount of the program incentives</t>
  </si>
  <si>
    <t>Source: Navigant survey of trade allies; n = 11</t>
  </si>
  <si>
    <t>Trade Ally Satisfaction with Custom Program Elements over Previous Year</t>
  </si>
  <si>
    <t>Program component</t>
  </si>
  <si>
    <t>Increased</t>
  </si>
  <si>
    <t>Stayed the same</t>
  </si>
  <si>
    <t>Decreased</t>
  </si>
  <si>
    <t>Trade Ally Overall Satisfaction with the Custom Program (on a scale of 1 through 5, 1 being the lowest, 5 being the highest)</t>
  </si>
  <si>
    <t>Overall Satisfaction with Custom Program</t>
  </si>
  <si>
    <t>Block Bidding: Data Tables</t>
  </si>
  <si>
    <t>Business Energy Efficiency Rebate - Block Bidding: Figures</t>
  </si>
  <si>
    <t>Coincident Demand at the Customer Meter: Program Savings Summary</t>
  </si>
  <si>
    <t>PY 2017 Summary by Measure Type</t>
  </si>
  <si>
    <t>PRJ-1351899</t>
  </si>
  <si>
    <t>PRJ-1768096</t>
  </si>
  <si>
    <t>Project-Level Results</t>
  </si>
  <si>
    <t xml:space="preserve">Navigant confirmed the installed lighting operates 24 hours a day and 7 days a week annually through a phone interview with the customer. The installed lighting operates during the peak demand time period, therefore verified peak demand savings were higher due to the application of a coincident factor (CF) of 1.00. </t>
  </si>
  <si>
    <t>Navigant verified that occupancy controls were installed in all spaces via phone interview with the customer. Navigant added the occupancy control savings and confirmed the additional occupancy control savings were not claimed through another project or program. Additionally, Navigant also confirmed installed lighting in the interior facility operates during the peak demand time period, therefore verified peak demand savings were higher due to the application of a coincident factor (CF) of 1.00.</t>
  </si>
  <si>
    <t>Source: Navigant analysis</t>
  </si>
  <si>
    <t>Business Energy Efficiency Rebate - SEM: Data Tables</t>
  </si>
  <si>
    <t>Business Energy Efficiency Rebate - SEM: Figures</t>
  </si>
  <si>
    <t>Ex Post Energy Savings (kWh)</t>
  </si>
  <si>
    <t>Zero</t>
  </si>
  <si>
    <t>Small</t>
  </si>
  <si>
    <t>Medium</t>
  </si>
  <si>
    <t>Large</t>
  </si>
  <si>
    <t>Source: C&amp;I SEM Rebate Program Tracking Database and Navigant analysis</t>
  </si>
  <si>
    <t>Site A</t>
  </si>
  <si>
    <t>An equipment malfunction negatively impacted the energy savings but was independent of SEM activities. This impact was estimated and accounted for in the ex post model.</t>
  </si>
  <si>
    <t>Site B</t>
  </si>
  <si>
    <t>The reported energy model capped production to 110% of baseline maximum. This did not represent actual site activity. When developing the verified model, actual production was used instead of a capped value. Savings were annualized to a 12 month period from 9 months of data.</t>
  </si>
  <si>
    <t>Site C</t>
  </si>
  <si>
    <t>Reported savings for PY2016 were added to the reported savings for PY2017. Verified savings did not include savings found in PY2016.</t>
  </si>
  <si>
    <t>Site D</t>
  </si>
  <si>
    <t>This site does not include any indicators for production or system load. The report indicated that site experienced growth and, without any variable to account for this growth, the model is unable to accurately reflect energy usage.</t>
  </si>
  <si>
    <t>Site E</t>
  </si>
  <si>
    <t>Model A used 13 months to calculate year 2 savings and the Model B model used 10 months. In the reported calculations both models were annualized to represent a 12 month period.</t>
  </si>
  <si>
    <t>Site F</t>
  </si>
  <si>
    <t>Savings were annualized to a 12 month period from 11 months of data.</t>
  </si>
  <si>
    <t>Site G</t>
  </si>
  <si>
    <t>This site did not remove year 1 savings from year 2 unlike every other site included in the sample. This was corrected in the verified savings calculation. Since less savings were seen in year 2 than year 1, this resulted in zero savings in year 2.</t>
  </si>
  <si>
    <t>Site H</t>
  </si>
  <si>
    <t>The sum of savings from each reported model did not match reported savings. This was corrected in the verified calculations.</t>
  </si>
  <si>
    <t>Small Bus. Lighting: Data Tables</t>
  </si>
  <si>
    <t>Business Energy Efficiency Rebate - Small Bus. Lighting: Figures</t>
  </si>
  <si>
    <t>Measure Summary Table</t>
  </si>
  <si>
    <t>LED Low/High Bay</t>
  </si>
  <si>
    <t>LED Linear</t>
  </si>
  <si>
    <t>LED Exterior</t>
  </si>
  <si>
    <t>LED Screw In</t>
  </si>
  <si>
    <t>Lighting Optimization</t>
  </si>
  <si>
    <t>LED Other</t>
  </si>
  <si>
    <t>Lighting Control</t>
  </si>
  <si>
    <t>Savings by Building Type for Small Business Lighting Program</t>
  </si>
  <si>
    <t>Verified Inputs for Small Business Lighting Program Projects</t>
  </si>
  <si>
    <t>WHFe</t>
  </si>
  <si>
    <t>WHFd</t>
  </si>
  <si>
    <t>Revised CF</t>
  </si>
  <si>
    <t>Revised HOU</t>
  </si>
  <si>
    <t>Measures with 3% or more program level savings and their effect on Program Level Realization Rate</t>
  </si>
  <si>
    <t>RR kWh</t>
  </si>
  <si>
    <t>RR kW</t>
  </si>
  <si>
    <t>Percentage of Reported savings kWh</t>
  </si>
  <si>
    <t>Percentage of Reported savings kW</t>
  </si>
  <si>
    <t>Effect on Energy RR</t>
  </si>
  <si>
    <t>Effect on Demand RR</t>
  </si>
  <si>
    <t>LED linear replacement lamp replacing a 4' T8, T12, or T5 lamp (Eligible for lighting optimization if applicable to project)</t>
  </si>
  <si>
    <t>Remove 4ft Lamp from T8 or T12 system</t>
  </si>
  <si>
    <t>LED Low Bay Fixture replacing 150W‐300W fixture</t>
  </si>
  <si>
    <t>Exterior LED replacing 251W‐400W Fixture or Mogul Screw‐Base Lamp</t>
  </si>
  <si>
    <t>LED 1X4 Retrofit Kit replacing T8, T12 or T5/T5HO fixture</t>
  </si>
  <si>
    <t>Exterior LED replacing &gt;400W HID</t>
  </si>
  <si>
    <t>Omnidirectional LED Lamp replacing 40‐60W Lamp</t>
  </si>
  <si>
    <t>Directional LED Lamp replacing 71‐110W Lamp</t>
  </si>
  <si>
    <t>Lighting Optimization - Remove 4ft Lamp from T8 System</t>
  </si>
  <si>
    <t>Remaining Measures</t>
  </si>
  <si>
    <t>Whole House Efficiency: Data Tables</t>
  </si>
  <si>
    <t>Whole House Efficiency - Custom: Figures</t>
  </si>
  <si>
    <t>Energy Savings by Measure Type</t>
  </si>
  <si>
    <t>PY2017 Summary by Measure Type</t>
  </si>
  <si>
    <t>Tier 1: Energy Savings Kit</t>
  </si>
  <si>
    <t>Tier 2: Building Shell Measures</t>
  </si>
  <si>
    <t>Tier 3: HVAC Measures</t>
  </si>
  <si>
    <t xml:space="preserve">Measure-Level Energy and Demand Savings and RRs </t>
  </si>
  <si>
    <t>Measure</t>
  </si>
  <si>
    <t>Sub-Measure</t>
  </si>
  <si>
    <t>Quantity</t>
  </si>
  <si>
    <t>Coincident Demand Impacts at the Customer Meter</t>
  </si>
  <si>
    <t>T1: Energy Savings Kit</t>
  </si>
  <si>
    <t>LED</t>
  </si>
  <si>
    <t>Hot Water Pipe Wrap</t>
  </si>
  <si>
    <t>Advanced Power Strip</t>
  </si>
  <si>
    <t>Aerator</t>
  </si>
  <si>
    <t>Kitchen Faucet</t>
  </si>
  <si>
    <t>Bathroom Faucet</t>
  </si>
  <si>
    <t>Shower</t>
  </si>
  <si>
    <t>Furnace Filter Alarm</t>
  </si>
  <si>
    <t>T2: Building Shell</t>
  </si>
  <si>
    <t>Air Sealing</t>
  </si>
  <si>
    <t>Insulation</t>
  </si>
  <si>
    <t>Ceiling</t>
  </si>
  <si>
    <t>Wall</t>
  </si>
  <si>
    <t>Windows</t>
  </si>
  <si>
    <t>T3: HVAC</t>
  </si>
  <si>
    <t>Air Conditioner</t>
  </si>
  <si>
    <t>Time-of-Sale</t>
  </si>
  <si>
    <t>Early Replacement</t>
  </si>
  <si>
    <t>Heat Pump</t>
  </si>
  <si>
    <t>Air Source Time-of-Sale</t>
  </si>
  <si>
    <t>Air Source Early Replacement</t>
  </si>
  <si>
    <t>Air Source Replace ER Heat</t>
  </si>
  <si>
    <t>Ductless Mini-Split</t>
  </si>
  <si>
    <t>Ground Source Time-of-Sale</t>
  </si>
  <si>
    <t>Ground Source Early Replacement</t>
  </si>
  <si>
    <t>Ground Source Replace ER Heat</t>
  </si>
  <si>
    <t>Heat Pump Water Heater</t>
  </si>
  <si>
    <t>ECM Furnace Fan</t>
  </si>
  <si>
    <t>THIS ONE</t>
  </si>
  <si>
    <t>HVAC Tune Up</t>
  </si>
  <si>
    <t>Coil Cleaning</t>
  </si>
  <si>
    <t>Indoor</t>
  </si>
  <si>
    <t>Outdoor</t>
  </si>
  <si>
    <t>Refrigerant Charge Adjustment</t>
  </si>
  <si>
    <t>Measure-Level Results and Reasons for Discrepancies</t>
  </si>
  <si>
    <t>Major Reasons for Discrepancy</t>
  </si>
  <si>
    <t xml:space="preserve"> Demand RR (%)</t>
  </si>
  <si>
    <t>IL TRM v5 deemed HOU of 847 was used, versus the KCPL deemed value of 938.</t>
  </si>
  <si>
    <t>IL TRM v5 CF of 8.10% was used to calculate verified savings, versus the KCPL deemed value of 9.5%</t>
  </si>
  <si>
    <t>IL TRM v5 deemed savings of 72 kWh is lower than reported deemed savings of 74 kWh.</t>
  </si>
  <si>
    <t>IL TRM v5 deemed savings of 0.0082 kW is lower than reported deemed savings of 0.0085 kW.</t>
  </si>
  <si>
    <t>IL TRM v5 deemed savings of 103 kWh is higher than reported deemed savings of 73.7 kWh.</t>
  </si>
  <si>
    <t>IL TRM v5 deemed savings of 0.011 kW is higher than reported deemed savings of 0.005 kW.</t>
  </si>
  <si>
    <t>IL TRM V5 assume 2.56 person per household, versus KCPL's 1.44.  </t>
  </si>
  <si>
    <t>IL TRM v5 deemed savings of 0.047 kW is higher than reported deemed savings of 0.010 kW. IL TRM V5 assume 2.56 person per household, versus KCPL's 1.44.  </t>
  </si>
  <si>
    <t>IL TRM v5 deemed savings of 0.039 kW is higher than reported deemed savings of 0.010 kW. IL TRM V5 assume 2.56 person per household, versus KCPL's 1.44.  </t>
  </si>
  <si>
    <t>IL TRM v5 deemed savings of 0.030 kW is higher than reported deemed savings of 0.0244 kW. IL TRM V5 assume 2.56 person per household, versus KCPL's 1.44.  </t>
  </si>
  <si>
    <t>IL TRM v5 deemed savings of 83 kWh is lower than reported deemed savings of 110 kWh.</t>
  </si>
  <si>
    <t>IL TRM v5 deemed savings of 0.023 kW is lower than reported deemed savings of 0.029 kW.</t>
  </si>
  <si>
    <t>CFM50: Avg efficient 3860, claimed 3. Avg baseline 2765, claimed 6. CDD 1444.5 was used to verify savings versus KCPL's 1325. HDD 5154.4 was used to verify savings versus KCPL's 5249.</t>
  </si>
  <si>
    <t>IL TRM v5 calculated savings is higher than reported deemed savings of 0.0001 kW.</t>
  </si>
  <si>
    <t>R-Value: Avg installed 29.1, claimed 38. Avg baseline 16.5, claimed 5. CDD 1444.5 was used to verify savings versus KCPL's 1325. HDD 5154.4 was used to verify savings versus KCPL's 5249.</t>
  </si>
  <si>
    <t>IL TRM v5 calculated savings is lower than reported deemed savings of 0.0003 kW.</t>
  </si>
  <si>
    <t>R-Value: Avg installed 17.2, claimed 5. Avg baseline 6.7, claimed 2. CDD 1444.5 was used to verify savings versus KCPL's 1325. HDD 5154.4 was used to verify savings versus KCPL's 5249.</t>
  </si>
  <si>
    <t>IL TRM v5 calculated savings is higher than reported deemed savings of 0.0004 kW.</t>
  </si>
  <si>
    <t>CDD 1444.5 was used to verify savings versus KCPL's 1325. HDD 5154.4 was used to verify savings versus KCPL's 5249.</t>
  </si>
  <si>
    <t>No Installations</t>
  </si>
  <si>
    <t>Reported savings do not account for Heating and Cooling savings. Daily hot water usage reported 50 gallons vs. verified 45 gallons.</t>
  </si>
  <si>
    <t>WI TRM coil cleaning measure was used to verify savings instead of IL TRM for general HVAC Tune Up. Unclear how KCPL differentates indoor versus outdoor. WI TRM calculates higher savings than KCPL's deemed savings of 117 kWh.</t>
  </si>
  <si>
    <t>WI TRM coil cleaning measure was used to verify savings instead of IL TRM for general HVAC Tune Up. Unclear how KCPL differentates indoor versus outdoor. WI TRM calculates higher savings than KCPL's deemed savings of 0.04 kW.</t>
  </si>
  <si>
    <t>WI TRM coil cleaning measure was used to verify savings instead of IL TRM for general HVAC Tune Up. Unclear how KCPL differentates indoor versus outdoor. WI TRM calculates lower savings than KCPL's deemed savings of 258 kWh.</t>
  </si>
  <si>
    <t>WI TRM coil cleaning measure was used to verify savings instead of IL TRM for general HVAC Tune Up. Unclear how KCPL differentates indoor versus outdoor. WI TRM calculates higher savings than KCPL's deemed savings of 0.08 kW.</t>
  </si>
  <si>
    <t>WI TRM refrigerant charge measure was used to verify savings instead of IL TRM for general HVAC Tune Up. WI TRM calculates lower savings than KCPL's deemed savings of 856 kWh.</t>
  </si>
  <si>
    <t>WI TRM refrigerant charge measure was used to verify savings instead of IL TRM for general HVAC Tune Up. WI TRM calculates lower savings than KCPL's deemed savings of 0.55 kW.</t>
  </si>
  <si>
    <t>Impact Analysis: T3 HVAC Metadata, Averages, and Quantity.</t>
  </si>
  <si>
    <t>SEER</t>
  </si>
  <si>
    <t>EER</t>
  </si>
  <si>
    <t>HSPF</t>
  </si>
  <si>
    <t>Average Cooling Capacity</t>
  </si>
  <si>
    <t>Average Heating Capacity</t>
  </si>
  <si>
    <t>Total Installed Quantity</t>
  </si>
  <si>
    <t>Average
Replaced</t>
  </si>
  <si>
    <t>Average
Installed</t>
  </si>
  <si>
    <t>Air Conditioner, Replace on Burnout</t>
  </si>
  <si>
    <t>SEER 15</t>
  </si>
  <si>
    <t>SEER 16</t>
  </si>
  <si>
    <t>SEER 17</t>
  </si>
  <si>
    <t>Air Conditioner, Early Replacement</t>
  </si>
  <si>
    <t xml:space="preserve"> 
Heat Pump, Energy Efficient</t>
  </si>
  <si>
    <t>Heat Pump, Replace on Burnout</t>
  </si>
  <si>
    <t>Heat Pump, Replaces Electric Resistance Heat</t>
  </si>
  <si>
    <t>Heat Pump, Ductless Mini-Split</t>
  </si>
  <si>
    <t>Ground Source Heat Pump, Replace on Burnout</t>
  </si>
  <si>
    <t>Ground Source Heat Pump, Early Replacement of GSHP</t>
  </si>
  <si>
    <t>Ground Source Heat Pump, Early Replacement of ASHP</t>
  </si>
  <si>
    <t>Ground Source Heat Pump, Replace Failed Electric Resistance Heat</t>
  </si>
  <si>
    <t>Notes:</t>
  </si>
  <si>
    <t>Heating Capacity assigned by using a representative sample then normalized to cooling capacity in order to assign heating capacity for each unit.</t>
  </si>
  <si>
    <t>Source: Program tracking data.</t>
  </si>
  <si>
    <t>Impact Analysis: T2 Building Shell metadata, averages, and quantity.</t>
  </si>
  <si>
    <t>Tier 2:
Building Shell Measures</t>
  </si>
  <si>
    <t>Initial Value</t>
  </si>
  <si>
    <t>Final Value</t>
  </si>
  <si>
    <t>Average Square Footage Replaced</t>
  </si>
  <si>
    <t>Total Sq. Ft. Replaced</t>
  </si>
  <si>
    <t>Air Sealing (CFM50)</t>
  </si>
  <si>
    <t>Insulation (R-Value)</t>
  </si>
  <si>
    <t>Windows (U-Value)</t>
  </si>
  <si>
    <t xml:space="preserve"> N/A </t>
  </si>
  <si>
    <t>Income-Eligible Multi-Family: Data Tables</t>
  </si>
  <si>
    <t>Income Eligible Multifamily: Figures</t>
  </si>
  <si>
    <t>% of Total Program kWh Savings</t>
  </si>
  <si>
    <t>% of Total Program kW Savings</t>
  </si>
  <si>
    <t>Aerators</t>
  </si>
  <si>
    <t>Power Strips</t>
  </si>
  <si>
    <t>Low Flow Shower Head</t>
  </si>
  <si>
    <t>Custom - AIr Sealing</t>
  </si>
  <si>
    <t>Measure Name</t>
  </si>
  <si>
    <t>Reported kWh*</t>
  </si>
  <si>
    <t>kWh Realization Rate (%)</t>
  </si>
  <si>
    <t>Reported kW*</t>
  </si>
  <si>
    <t>kW Realization Rate (%)</t>
  </si>
  <si>
    <t>Lighting LED - 9 Watt</t>
  </si>
  <si>
    <t>Verified HOU and efficiencies are lower.</t>
  </si>
  <si>
    <t>Low Flow Shower Heads Chrome 1.5 - Electric WH</t>
  </si>
  <si>
    <t>Verified higher CF, lower baseline efficiency, higher persons per household</t>
  </si>
  <si>
    <t>Low Flow Shower Heads Handheld Chrome 1.5 - Electric WH</t>
  </si>
  <si>
    <t>Hot Water Pipe Insulation - Electric WH</t>
  </si>
  <si>
    <t>Verified longer length of insulation (5' vs 6')</t>
  </si>
  <si>
    <t>1.5 GPM Kitchen Aerator</t>
  </si>
  <si>
    <t>Verified higher baseline efficiency, persons per household, lower HOU</t>
  </si>
  <si>
    <t>1.0 GPM Bath Aerator</t>
  </si>
  <si>
    <t>Verified higher baseline efficiency, persons per household,lower  HOU</t>
  </si>
  <si>
    <t>LEDs (9W A19 Food Bank Distribution)</t>
  </si>
  <si>
    <t>Verified HOU are lower</t>
  </si>
  <si>
    <t>Power Saving Strips (7 Outlet)</t>
  </si>
  <si>
    <t>Verified higher deemed kWh/unit</t>
  </si>
  <si>
    <t>Lighting LED - 9 Watt (exterior/entry door)</t>
  </si>
  <si>
    <t>Lighting LED - 15 Watt - Common Area</t>
  </si>
  <si>
    <t>Verified common area HOU is lower</t>
  </si>
  <si>
    <t>LED 9W A19 - Common Area</t>
  </si>
  <si>
    <t>Custom - Air Sealing</t>
  </si>
  <si>
    <t>*Difference in Reported energy of 745 kWh and demand of 2 kW is due to "Other" measure categories</t>
  </si>
  <si>
    <t>Count of Measures Installed by Type</t>
  </si>
  <si>
    <t>Number of Measures Installed</t>
  </si>
  <si>
    <t>Savings Summary by Measure</t>
  </si>
  <si>
    <t>Measure Category</t>
  </si>
  <si>
    <t>Home Lighting Rebate: Data Tables</t>
  </si>
  <si>
    <t>Home Lighting Rebate: Figures</t>
  </si>
  <si>
    <t>Mid-Year Population and Sample Size by End of Year Verified Energy Savings (kWh)</t>
  </si>
  <si>
    <t>Net savings derived from individual Net of FR ratios for standard and specialty LEDs; application of weighted total NTG yields slightly different results due to rounding error.</t>
  </si>
  <si>
    <t>Net of FR</t>
  </si>
  <si>
    <t>Standard LEDs</t>
  </si>
  <si>
    <t>Specialty LEDs</t>
  </si>
  <si>
    <t>Total Free Ridership and Net of FR equals the savings weighted sum of standard and specialty values.</t>
  </si>
  <si>
    <t>--SO combined for participants and non-participants</t>
  </si>
  <si>
    <t>Total verified savings includes the application of an in-service rate and adjustments for leakage and C&amp;I installations.</t>
  </si>
  <si>
    <t>Total Reported Energy Savings value was not broken out by Standard and Specialty</t>
  </si>
  <si>
    <t>Total Reported Demand Savings value was not broken out by Standard and Specialty</t>
  </si>
  <si>
    <t>Mid-Year Population and Sample Sizes - Residential Sales</t>
  </si>
  <si>
    <t>Number of Packages</t>
  </si>
  <si>
    <t>Number of Bulbs</t>
  </si>
  <si>
    <t>Counts include application of leakage and C&amp;I installations, savings also adjust for an in-service rate</t>
  </si>
  <si>
    <t>Source: Home Lighting Rebate Tracking Database, adjusted for leakage and cross-sector sales</t>
  </si>
  <si>
    <t>End-of-Year Population and Sample Sizes - Residential Sales</t>
  </si>
  <si>
    <t>Mid-Year Population and Sample Sizes - Cross Sector Sales</t>
  </si>
  <si>
    <t>Based on a 4% cross-sector sales rate; savings also adjust for an in-service rate</t>
  </si>
  <si>
    <t>Source: Home Lighting Rebate Tracking Database</t>
  </si>
  <si>
    <t>End-of-Year Population and Sample Sizes - Cross Sector Sales</t>
  </si>
  <si>
    <t>Mid-Year Residential Leakage Sales</t>
  </si>
  <si>
    <t>Based on a 14% leakage rate; savings also adjust for an in-service rate</t>
  </si>
  <si>
    <t>End-of-Year Residential Leakage Sales</t>
  </si>
  <si>
    <t>Final NTG Component Results - Home Lighting Rebate Program</t>
  </si>
  <si>
    <t>Estimation Approach</t>
  </si>
  <si>
    <t>Period</t>
  </si>
  <si>
    <t>Percent of Total Program Savings for Period</t>
  </si>
  <si>
    <t>Demand Elasticity Modeling - Standard</t>
  </si>
  <si>
    <t>                   0.33 </t>
  </si>
  <si>
    <t>Demand Elasticity Modeling - Specialty</t>
  </si>
  <si>
    <t>                   0.50 </t>
  </si>
  <si>
    <t>Demand Elasticity Modeling - Overall</t>
  </si>
  <si>
    <t>                   0.38 </t>
  </si>
  <si>
    <t>In-store Intercepts - Overall</t>
  </si>
  <si>
    <t>                   0.39 </t>
  </si>
  <si>
    <t>Demand Elasticity Modeling relies on analysis of program data, in-store intercepts on survey data</t>
  </si>
  <si>
    <t>-- SO and NPSO are not provided through the DEM approach</t>
  </si>
  <si>
    <t>-- SO combined for participants and non-participants</t>
  </si>
  <si>
    <t>Demand Elasticity Modeling Free Ridership Estimates by Retail Channel - Home Lighting Rebate</t>
  </si>
  <si>
    <t>Retail Channel</t>
  </si>
  <si>
    <t>Home Improvement</t>
  </si>
  <si>
    <t>Mass Merchandise</t>
  </si>
  <si>
    <t>Membership Clubs</t>
  </si>
  <si>
    <t>All Other Channels</t>
  </si>
  <si>
    <t>Total LEDs</t>
  </si>
  <si>
    <t>Demand Elasticity Modeling relies on analysis of program data.</t>
  </si>
  <si>
    <t>Source: Navigant analysis or Program Tracking and Promotional Data</t>
  </si>
  <si>
    <t>In-Service Rate - LEDs Obtained in 2016 (Combined GMO and KCP&amp;L-MO)</t>
  </si>
  <si>
    <t>Year</t>
  </si>
  <si>
    <t>Cumulative Installation Rate</t>
  </si>
  <si>
    <t>Incremental Installation Rate</t>
  </si>
  <si>
    <t>No Delayed Installs</t>
  </si>
  <si>
    <t>NPV</t>
  </si>
  <si>
    <t>Ratio of all first year to delayed scenario</t>
  </si>
  <si>
    <t>NPV not discounting Year 1</t>
  </si>
  <si>
    <t>Source: Navigant analysis of Home Lighting Rebate On-site Saturation Data</t>
  </si>
  <si>
    <t>Program Incentives Over Time - Home Lighting Rebate</t>
  </si>
  <si>
    <t>Price Prior to Incentive</t>
  </si>
  <si>
    <t>Incentive</t>
  </si>
  <si>
    <t>Price After Incentive</t>
  </si>
  <si>
    <t>First six months</t>
  </si>
  <si>
    <t>Second six months</t>
  </si>
  <si>
    <t>Full Year</t>
  </si>
  <si>
    <t>Change over the year reflects budget and incentive reductions</t>
  </si>
  <si>
    <t>--Average final price excludes any manufacturer or retailer discounts</t>
  </si>
  <si>
    <t>Source: Navigant analysis of Home Lighting Rebate Tracking Database</t>
  </si>
  <si>
    <t>Process Results - Inclusive of KCP&amp;L-GMO and KCP&amp;L-KMO</t>
  </si>
  <si>
    <t>Bulb-types Purchased and Address in Survey</t>
  </si>
  <si>
    <t>Number of Responses</t>
  </si>
  <si>
    <t>% of Respondents</t>
  </si>
  <si>
    <t>Program Standard LEDs</t>
  </si>
  <si>
    <t>Program Specialty LEDs</t>
  </si>
  <si>
    <t>Non-program LEDs</t>
  </si>
  <si>
    <t>Other Bulb Types</t>
  </si>
  <si>
    <t>The 218 survey respondents were asked about up to two bulb types</t>
  </si>
  <si>
    <t>Source: Navigant analysis of In-store Intercept Surveys</t>
  </si>
  <si>
    <t>First-time LED purchasers</t>
  </si>
  <si>
    <t>Non-LED purchasers who considered LEDs</t>
  </si>
  <si>
    <t>Why LED Considerers Decided Against Them</t>
  </si>
  <si>
    <t>Couldn't find right size/shape</t>
  </si>
  <si>
    <t>Don't know enough about them</t>
  </si>
  <si>
    <t>Too expensive</t>
  </si>
  <si>
    <t>Don't like the light quality</t>
  </si>
  <si>
    <t>Multiple responses allowed</t>
  </si>
  <si>
    <t>Why Respondent Chose Bulb</t>
  </si>
  <si>
    <t>All Responses</t>
  </si>
  <si>
    <t>Program LED Purchasers</t>
  </si>
  <si>
    <t>Non-Program LED Purchasers</t>
  </si>
  <si>
    <t>Other Bulb Purchasers</t>
  </si>
  <si>
    <t>Specific feature (size, light color, etc.)</t>
  </si>
  <si>
    <t>Desired price, discount, cheapest</t>
  </si>
  <si>
    <t>32%*</t>
  </si>
  <si>
    <t>Same bulb as replaced</t>
  </si>
  <si>
    <t>In-store demonstration</t>
  </si>
  <si>
    <t>21%*</t>
  </si>
  <si>
    <t>10%*</t>
  </si>
  <si>
    <t>Staff assistance</t>
  </si>
  <si>
    <t>Wanted LEDs</t>
  </si>
  <si>
    <t>Prominant display</t>
  </si>
  <si>
    <t>6%*</t>
  </si>
  <si>
    <t>Asterisk indicate possible promgram influence, including spillover to non-program LEDs</t>
  </si>
  <si>
    <t>One Other Bulb purchaser show said "wanted LEDs" actually purchased a CFL</t>
  </si>
  <si>
    <t>Most Important Features for Selecting Bulb</t>
  </si>
  <si>
    <t xml:space="preserve">Non-Program LEDs </t>
  </si>
  <si>
    <t>Other Bulbs</t>
  </si>
  <si>
    <t>First Most Important Feature (Single Response)</t>
  </si>
  <si>
    <t>Bulb Shape</t>
  </si>
  <si>
    <t>Brightness</t>
  </si>
  <si>
    <t>Purchase Price</t>
  </si>
  <si>
    <t>Energy use/savings</t>
  </si>
  <si>
    <t>Bulb life</t>
  </si>
  <si>
    <t>Environmental benefits</t>
  </si>
  <si>
    <t>Second Most Important Feature (Single Response)</t>
  </si>
  <si>
    <t>Most Important Feature (Sum of Above Responses)</t>
  </si>
  <si>
    <t>Results subject to slight rounding error</t>
  </si>
  <si>
    <t>Knowledge of or Exposure to Program Support</t>
  </si>
  <si>
    <t>n</t>
  </si>
  <si>
    <t>%</t>
  </si>
  <si>
    <t>Prior Awareness of Discounts</t>
  </si>
  <si>
    <t>Saw Bulb Demonstration</t>
  </si>
  <si>
    <t>Saw Program Signage</t>
  </si>
  <si>
    <t>Noticed ENERGY STAR label (generally)</t>
  </si>
  <si>
    <t>Noticed ENERGY STAR label on program materials</t>
  </si>
  <si>
    <t>How Heard About Discounts</t>
  </si>
  <si>
    <t>Saw a lighting demonstration in the store</t>
  </si>
  <si>
    <t>Saw it on KCP&amp;L's website or bill insert</t>
  </si>
  <si>
    <t>Saw KCP&amp;L signage in store</t>
  </si>
  <si>
    <t>Word of Mouth</t>
  </si>
  <si>
    <t>Limited to respondents who knew of discounts prior to the survey, multiple responses allowed</t>
  </si>
  <si>
    <t>Influence of Program Support on Program LED Purchases</t>
  </si>
  <si>
    <t>Discount</t>
  </si>
  <si>
    <t>Demonstrations</t>
  </si>
  <si>
    <t>Signage</t>
  </si>
  <si>
    <t>Extremely Influential</t>
  </si>
  <si>
    <t>Very Influential</t>
  </si>
  <si>
    <t>Moderately Influential</t>
  </si>
  <si>
    <t>Slightly Influential</t>
  </si>
  <si>
    <t>Not at All Influential</t>
  </si>
  <si>
    <t>Questions limited to program purchasers who also were aware of discounts, observed the demonstration, or saw program signage</t>
  </si>
  <si>
    <t>Importance of ENERGY STAR Label to Lighting Purchases</t>
  </si>
  <si>
    <t>Extrememly Important</t>
  </si>
  <si>
    <t>Very Important</t>
  </si>
  <si>
    <t>Moderately Important</t>
  </si>
  <si>
    <t>Slightly Important</t>
  </si>
  <si>
    <t>Not at All Important</t>
  </si>
  <si>
    <t>Don't Know</t>
  </si>
  <si>
    <t>Limited to respondents who were aware of the ENERGY STAR label prior to the survey</t>
  </si>
  <si>
    <t>Home Energy Report: Data Tables</t>
  </si>
  <si>
    <t>Home Energy Reports: Figures</t>
  </si>
  <si>
    <t>Billing analysis is inherently net</t>
  </si>
  <si>
    <t>Savings by Wave</t>
  </si>
  <si>
    <t>Cohort</t>
  </si>
  <si>
    <t>Average % Savings per Household</t>
  </si>
  <si>
    <t>Verified Total kWh Savings</t>
  </si>
  <si>
    <t>Verified Coincident Demand Savings (kW)</t>
  </si>
  <si>
    <t>KCP&amp;L-MO 2014 High Users</t>
  </si>
  <si>
    <t>KCP&amp;L-MO 2015</t>
  </si>
  <si>
    <t>KCP&amp;L-MO 2016</t>
  </si>
  <si>
    <t>Source: Navigant analysis of KCP&amp;L-MO billing and tracking data</t>
  </si>
  <si>
    <t>Home Energy Report Recall</t>
  </si>
  <si>
    <t>All Treatment Customers</t>
  </si>
  <si>
    <t>Income-Eligible Wave Treatment Customers</t>
  </si>
  <si>
    <t>Treatment Customers EXCEPT Income-Eligible Wave</t>
  </si>
  <si>
    <t xml:space="preserve">Did not recall report/Don’t know </t>
  </si>
  <si>
    <t>Recalled report</t>
  </si>
  <si>
    <t>Source: Navigant analysis of 2017 Process Evaluation Survey</t>
  </si>
  <si>
    <t xml:space="preserve">HERR1. In the past three months, do you remember receiving a Home Energy Report from </t>
  </si>
  <si>
    <t>Kansas City Power &amp; Light about your in-home energy use?</t>
  </si>
  <si>
    <t xml:space="preserve">HERR3/4. The Home Energy Report is a one-page printed report sent by mail…Did you receive this Home Energy Report?/Does this describe what you received? </t>
  </si>
  <si>
    <t>Base: HER recipients,  All treatment weighted n = 255, Income-Eligible Treatment unweighted n = 102, Treatment customers Except Income eligible unweighted n = 125</t>
  </si>
  <si>
    <t>Home Energy Report Interaction: How Customers Read Reports</t>
  </si>
  <si>
    <t>I read the report in detail</t>
  </si>
  <si>
    <t>I skimmed the report</t>
  </si>
  <si>
    <t>I glanced at the report, but didn't skim the whole thing</t>
  </si>
  <si>
    <t>I did not read the report</t>
  </si>
  <si>
    <t>HERI1. Which of the following best describes what you did the the last home energy report you received?</t>
  </si>
  <si>
    <t>Base: HER recipients who recall report, All treatment n = 154, Income-Eligible n = 66, Treatment customers Except Income eligible n = 86</t>
  </si>
  <si>
    <t>Home Energy Report Interaction: What Prevented Customers from Reading Reports</t>
  </si>
  <si>
    <t>Too busy*</t>
  </si>
  <si>
    <t>Read previous report</t>
  </si>
  <si>
    <t>Info not useful**</t>
  </si>
  <si>
    <t>Looked like junk mail</t>
  </si>
  <si>
    <t>Not interested</t>
  </si>
  <si>
    <t>Someone else read it</t>
  </si>
  <si>
    <t>*Differences between Income-Eligible Wave and Treatment Customers Except Income-Eligible waves are statistically significant, p&lt;0.10.</t>
  </si>
  <si>
    <t>**Differences between Income-Eligible Wave and Treatment Customers Except Income-Eligible waves are statistically significant, p&lt;0.05.</t>
  </si>
  <si>
    <t>HERI2. What prevented you from reading the report?</t>
  </si>
  <si>
    <t>Home Energy Report Interaction: Actions Taken After Receiving Report</t>
  </si>
  <si>
    <t>Talked to members of household about report</t>
  </si>
  <si>
    <t>Saved the report for reference</t>
  </si>
  <si>
    <t>Talked to people outside of  household about the report</t>
  </si>
  <si>
    <t>Went online for more information</t>
  </si>
  <si>
    <t>Threw away or recycled</t>
  </si>
  <si>
    <t>HERI3. In thinking about the last report that you received, did you do any of the following…[Select all]</t>
  </si>
  <si>
    <t>Base: HER recipients who read report, All treatment n = 135, Income-Eligible n = 63, Treatment customers Except Income eligible n = 75</t>
  </si>
  <si>
    <t>Home Energy Report Ratings</t>
  </si>
  <si>
    <t>Average</t>
  </si>
  <si>
    <t xml:space="preserve">HERI17. On a scale of 1 to 10, with 1 being “unacceptable” and 10 being “outstanding”, how would you rate Home Energy Reports overall?
a. I like the Home Energy Reports.
</t>
  </si>
  <si>
    <t>HER Section Recall and Ratings</t>
  </si>
  <si>
    <t>Customer Recall of Specific Report  Sections</t>
  </si>
  <si>
    <t>% of Group</t>
  </si>
  <si>
    <t>Neighbor Comparison*</t>
  </si>
  <si>
    <t>Program Recommendations</t>
  </si>
  <si>
    <t>Energy-Saving Tips</t>
  </si>
  <si>
    <t>*Differences between Income-Eligible Treatment customers  and Treatment customers excluding Income-Eligible customers are statistically significant, p&lt;0.10.</t>
  </si>
  <si>
    <t xml:space="preserve">HERI4,The Home Energy Report compares your home’s energy usage to that of neighbors’ in your area. Do you remember seeing this comparison? </t>
  </si>
  <si>
    <t xml:space="preserve">HERI8, The Home Energy Reports provide recommendations for Kansas City Power &amp; Light programs or rebates that could help you save energy in your home. Do you remember seeing program recommendations in the Home Energy Reports? </t>
  </si>
  <si>
    <t xml:space="preserve">HERI11, The Home Energy Reports also provide energy-saving tips. Do you remember seeing energy-saving tips on the Home Energy Reports? </t>
  </si>
  <si>
    <t>Report Section That Customers Recalled "Most Vividly"</t>
  </si>
  <si>
    <t xml:space="preserve">Comparison of energy use to that of neighbors in the area. </t>
  </si>
  <si>
    <t xml:space="preserve">Breakdown of your energy use </t>
  </si>
  <si>
    <t>Tips on how to save energy and money</t>
  </si>
  <si>
    <t>FAQ section</t>
  </si>
  <si>
    <t>Information about KCP&amp;L’s other offerings</t>
  </si>
  <si>
    <t>HERR5. Which section of the report do you most vividly remember seeing?</t>
  </si>
  <si>
    <t>Customer Ratings of Specific Report  Sections</t>
  </si>
  <si>
    <t>Avg Rating</t>
  </si>
  <si>
    <t>Neighbor Comparison</t>
  </si>
  <si>
    <t xml:space="preserve">HERI6, In your opinion, how useful is the neighbor comparison in helping you understand your home’s energy usage? </t>
  </si>
  <si>
    <t xml:space="preserve">HERI9, In your opinion, how useful are the Kansas City Power &amp; Light program recommendations you’ve seen in your Home Energy Reports? </t>
  </si>
  <si>
    <t xml:space="preserve">HERI15, In your opinion, how useful are the energy-saving tips you’ve seen in your Home Energy Reports? </t>
  </si>
  <si>
    <t>Customer Suggestions for Report Improvments</t>
  </si>
  <si>
    <t>Questions &amp; Themes</t>
  </si>
  <si>
    <t>Compare square footage of homes</t>
  </si>
  <si>
    <t>More detail about neighbor's energy usage</t>
  </si>
  <si>
    <t>Compare number of occupants and occupancy patterns</t>
  </si>
  <si>
    <t>More tips and programs on how to lower energy bill</t>
  </si>
  <si>
    <t>Provide more detailed tips</t>
  </si>
  <si>
    <t>Suggest more affordable tips</t>
  </si>
  <si>
    <t>Make tips applicable to renters</t>
  </si>
  <si>
    <t>Energy Saving Tips</t>
  </si>
  <si>
    <t>Update tips/make more tips</t>
  </si>
  <si>
    <t>Send reports in email</t>
  </si>
  <si>
    <t xml:space="preserve">HERI7. In what ways could the neighbor comparison be made more useful? </t>
  </si>
  <si>
    <t xml:space="preserve">HERI10. In what ways could the program recommendations be made more useful? </t>
  </si>
  <si>
    <t xml:space="preserve">HERI16. In what ways could the energy savings tips be made more useful? </t>
  </si>
  <si>
    <t>Type of Neighbor Comparison Recalled by Customer</t>
  </si>
  <si>
    <t>My home used more than average neighbors</t>
  </si>
  <si>
    <t>My home used about the same as average neighbors</t>
  </si>
  <si>
    <t>My home used less than average neighbors</t>
  </si>
  <si>
    <t>I don’t remember</t>
  </si>
  <si>
    <t xml:space="preserve">HERI5. On the most recent report, how did your energy use compare to average neighbors in your area?
</t>
  </si>
  <si>
    <t>Differences in Customer Actions by Type of Neighbor Comparison</t>
  </si>
  <si>
    <t>Completed Tips</t>
  </si>
  <si>
    <t>Took Energy Saving Action</t>
  </si>
  <si>
    <t>Home used more</t>
  </si>
  <si>
    <t>Home used about the same or less</t>
  </si>
  <si>
    <t>HERI13. Did you do any of the tips from the reports?</t>
  </si>
  <si>
    <t>EE3. What actions have you taken in the past year to save energy in your home?</t>
  </si>
  <si>
    <t>Base: HER recipients who recall the direction of their neighbor comparison, n = 120</t>
  </si>
  <si>
    <t>Differences in Satisfaction by Type of Neighbor Comparison</t>
  </si>
  <si>
    <t>Satisfaction with Report</t>
  </si>
  <si>
    <t>Satisfaction with Neighbor Comparison</t>
  </si>
  <si>
    <t>Avg</t>
  </si>
  <si>
    <t>5.60*</t>
  </si>
  <si>
    <t>*Differences between customers who used more versus those who used the same or less on SHC are statistically significant, p&lt;0.01.</t>
  </si>
  <si>
    <t>HERI17. On a scale of 1 to 10, with 1 being “unacceptable” and 10 being “outstanding”, how would you rate Home Energy Reports overall</t>
  </si>
  <si>
    <t>HERI6. In your opinion, how useful is the neighbor comparison in helping you understand your home’s energy usage? Use a scale of 1 to 10 where 1 is “not at all useful” and 10 is “extremely useful”.</t>
  </si>
  <si>
    <t xml:space="preserve">Base: HER recipients who recall the direction of their neighbor comparison, n = 120 </t>
  </si>
  <si>
    <t>KCP&amp;L Energy Efficiency Program Awareness</t>
  </si>
  <si>
    <t>Income-Eligible Wave Control Customers</t>
  </si>
  <si>
    <t>None/Not familiar with programs</t>
  </si>
  <si>
    <t>Discounts or rebates on thermostats</t>
  </si>
  <si>
    <t>Weatherization and Home Improvement Program</t>
  </si>
  <si>
    <t>Discounts on LED lightbulbs</t>
  </si>
  <si>
    <t>Rebates on air conditioners and heat pumps</t>
  </si>
  <si>
    <t>EE2. Which Kansas City Power &amp; Light energy efficiency or conservation programs have you heard of?</t>
  </si>
  <si>
    <t>Base: All respondents: Income-eligible treatment n = 102, Income-eligible control n = 100, Treatment except Income-eligible n = 125</t>
  </si>
  <si>
    <t>Energy Saving Actions Taken</t>
  </si>
  <si>
    <t>None (includes don't know and refused)</t>
  </si>
  <si>
    <t>No-cost actions</t>
  </si>
  <si>
    <t>Turned off lights more often</t>
  </si>
  <si>
    <t>Set back your thermostat *</t>
  </si>
  <si>
    <t>Uplugged appliances/electronics</t>
  </si>
  <si>
    <t>Hang clothes outside</t>
  </si>
  <si>
    <t>Removed an extra refrigerator</t>
  </si>
  <si>
    <t>Used the Energy Analyzer tool</t>
  </si>
  <si>
    <t>Reduced your water heater's temperature</t>
  </si>
  <si>
    <t>Total - any behavior action</t>
  </si>
  <si>
    <t>Investment actions</t>
  </si>
  <si>
    <t>Installed CFL or LED lighting</t>
  </si>
  <si>
    <t>Replaced windows or doors</t>
  </si>
  <si>
    <t>Purchased a new appliance</t>
  </si>
  <si>
    <t>Added insulation to home</t>
  </si>
  <si>
    <t>Air sealed or weatherstripped</t>
  </si>
  <si>
    <t>Replaced air conditioner</t>
  </si>
  <si>
    <t>Installed programmable or smart tstat</t>
  </si>
  <si>
    <t>Purchased a new water heater</t>
  </si>
  <si>
    <t>Gotten a home energy assessment/audit</t>
  </si>
  <si>
    <t>Total - any invesment action*</t>
  </si>
  <si>
    <t>*Differences between Income-Eligible Treatment Customers and  Income-Eligible Control Customers are statistically significant, p&lt;0.10.</t>
  </si>
  <si>
    <t>Energy Saving Tip Preferences</t>
  </si>
  <si>
    <t>Do-it-yourself projects to save energy</t>
  </si>
  <si>
    <t>No-cost actions you can take in your home to save energy</t>
  </si>
  <si>
    <t>Products you can purchase to save energy</t>
  </si>
  <si>
    <t>KCP&amp;L program or rebate opportunities</t>
  </si>
  <si>
    <t>Not interested in energy-saving tips or recommendations</t>
  </si>
  <si>
    <t>EE5. What types of energy saving tips or recommendations would be most useful to you?</t>
  </si>
  <si>
    <t>Report Format Preferences (Percentage of respondents selecting mode as first choice)</t>
  </si>
  <si>
    <t>Paper (by mail)</t>
  </si>
  <si>
    <t>Email</t>
  </si>
  <si>
    <t>Online (through KCP&amp;L My Account Portal)</t>
  </si>
  <si>
    <t>Text/SMS</t>
  </si>
  <si>
    <t xml:space="preserve">WE5. There are many ways that KCP&amp;L could deliver the information in the Home Energy Reports to you. Please rank ...
</t>
  </si>
  <si>
    <t>Base: All respondents: Income-eligible treatment n=  225, Income-eligible control n = 102, Treatment except Income-eligible n = 125</t>
  </si>
  <si>
    <t>Email Frequency Preferences</t>
  </si>
  <si>
    <t>Once per month</t>
  </si>
  <si>
    <t>Every other month/six times per year</t>
  </si>
  <si>
    <t>Quarterly/four times per year</t>
  </si>
  <si>
    <t>Once or twice per year</t>
  </si>
  <si>
    <t xml:space="preserve">WE6. How often would you prefer to receive email reports?
</t>
  </si>
  <si>
    <t>Base: Treatment customers who prefer email reports (selected email in WE5 as first or second choice):  All treatment customers n = 108, Income-eligible treatment n =  40,  Treatment except Income-eligible n = 62</t>
  </si>
  <si>
    <t>Demographics</t>
  </si>
  <si>
    <t>Residence Type: All Treatment Groups</t>
  </si>
  <si>
    <t>Single-family**</t>
  </si>
  <si>
    <t>Duplex or two-family</t>
  </si>
  <si>
    <t>Apartment/condo in a 2-4 unit building**</t>
  </si>
  <si>
    <t>Apartment/condo in a 5+ unit building</t>
  </si>
  <si>
    <t>Townhouse or row house (shared/adjacent walls to another house)</t>
  </si>
  <si>
    <t>Mobile home, house trailer</t>
  </si>
  <si>
    <t>DEMO1. What type of residence do you live in?</t>
  </si>
  <si>
    <t>Base: All respondents: Income-eligible treatment n = 225, Income-eligible control n = 102, Treatment except Income-eligible n = 125</t>
  </si>
  <si>
    <t>Residence Type: Income Eligible Treatment and Control Groups</t>
  </si>
  <si>
    <t>Single-family</t>
  </si>
  <si>
    <t>Apartment/condo in a 2-4 unit building</t>
  </si>
  <si>
    <t>Don't Know/Refused</t>
  </si>
  <si>
    <t>Primary Language Spoken</t>
  </si>
  <si>
    <t>English</t>
  </si>
  <si>
    <t>Spanish</t>
  </si>
  <si>
    <t>Arabic</t>
  </si>
  <si>
    <t>Vietnamese</t>
  </si>
  <si>
    <t>DEMO2. What is your primary language (That is, the one you speak most of the time?)</t>
  </si>
  <si>
    <t>Base: All respondents: All treatment n = 225, Income-eligible treatment n = 102, Treatment except Income-eligible n = 125</t>
  </si>
  <si>
    <t>Home Ownership</t>
  </si>
  <si>
    <t>Own**</t>
  </si>
  <si>
    <t>Rent</t>
  </si>
  <si>
    <t>DEMO3. Do you rent or own your home?</t>
  </si>
  <si>
    <t>Duration of Residence</t>
  </si>
  <si>
    <t>One year or less</t>
  </si>
  <si>
    <t>2-3 years</t>
  </si>
  <si>
    <t>4-5 years *</t>
  </si>
  <si>
    <t>6-10 years</t>
  </si>
  <si>
    <t>More than 10 years</t>
  </si>
  <si>
    <t>DEMO4. How many years have you lived in your current home?</t>
  </si>
  <si>
    <t>Building Age</t>
  </si>
  <si>
    <t>Before 1900</t>
  </si>
  <si>
    <t>1900 to 1939</t>
  </si>
  <si>
    <t>1940 to 1959</t>
  </si>
  <si>
    <t>1960 to 1979</t>
  </si>
  <si>
    <t>1980 to 1989</t>
  </si>
  <si>
    <t>1990 to 1999 *</t>
  </si>
  <si>
    <t>2000 to 2004</t>
  </si>
  <si>
    <t>2005 or later</t>
  </si>
  <si>
    <t>Don't Know/Refused *</t>
  </si>
  <si>
    <t>DEMO5. When was your home built?</t>
  </si>
  <si>
    <t>Houshold Size</t>
  </si>
  <si>
    <t>Household size**</t>
  </si>
  <si>
    <t xml:space="preserve">DEMO6. Including you, how many people are currently living in your home year-round? Include all members of your household whether or not they are related to you, but do not include anyone who is just visiting, or children who may be away at college or in the military. </t>
  </si>
  <si>
    <t>Base: All respondents: All treatment n= 225, Income-eligible treatment n= 102, Treatment except Income-eligible n = 125</t>
  </si>
  <si>
    <t>Respondent Age Category: All Treatment Groups</t>
  </si>
  <si>
    <t>18 to 24 years</t>
  </si>
  <si>
    <t>25 to 44 years</t>
  </si>
  <si>
    <t>45 to 64 years*</t>
  </si>
  <si>
    <t>65 years and over*</t>
  </si>
  <si>
    <t>DEMO7. Which of the following categories includes your age? Please tell me when I get to your range.</t>
  </si>
  <si>
    <t>Respondent Age Category: Income Eligible Treatment and Control Groups</t>
  </si>
  <si>
    <t>45 to 64 years**</t>
  </si>
  <si>
    <t>65 years and over **</t>
  </si>
  <si>
    <t>*Differences between Income-Eligible Treatment and Control groups are statistically significant, p&lt;0.05.</t>
  </si>
  <si>
    <t>Technology Ownership: All Treatment Groups</t>
  </si>
  <si>
    <t>Smart phone</t>
  </si>
  <si>
    <t>Wearable technology</t>
  </si>
  <si>
    <t>Smart thermostat</t>
  </si>
  <si>
    <t>Programmable thermostat</t>
  </si>
  <si>
    <t>Smart Bulbs</t>
  </si>
  <si>
    <t>Smart appliances</t>
  </si>
  <si>
    <t>Smart home security system</t>
  </si>
  <si>
    <t>Voice-enabled home assistant</t>
  </si>
  <si>
    <t>None</t>
  </si>
  <si>
    <t xml:space="preserve">DEMO8. Do you or any member or your household own any of the following? </t>
  </si>
  <si>
    <t>Technology Ownership: Income Eligible Treatment and Control Groups</t>
  </si>
  <si>
    <t>Smart thermostat***</t>
  </si>
  <si>
    <t>***Differences between Income-Eligible Treatment and Control are statistically significant, p&lt;0.01.</t>
  </si>
  <si>
    <t>Household Income Category</t>
  </si>
  <si>
    <t>Less than $25,000</t>
  </si>
  <si>
    <t>$25,000 to less than $50,000</t>
  </si>
  <si>
    <t>$50,000 to less than $75,000</t>
  </si>
  <si>
    <t>$75,000 to less than $100,000</t>
  </si>
  <si>
    <t>$100,000 to less than $150,000</t>
  </si>
  <si>
    <t>$150,000 or over</t>
  </si>
  <si>
    <t>Don’t Know/Refused</t>
  </si>
  <si>
    <t>DEMO9. Which of the following categories best represents your total annual household income before taxes? Please tell me when I get to your range.</t>
  </si>
  <si>
    <t>Additional Detail from Customer Engagement Tracker (CET) Survey</t>
  </si>
  <si>
    <t>Note: Oracle reports combined results from KCP&amp;L GMO and KCP&amp;L MO</t>
  </si>
  <si>
    <t>Source: KCP&amp;L Opower/Oracle Quarterly Review Meeting, February 12, 2018</t>
  </si>
  <si>
    <t>Home Energy Reports</t>
  </si>
  <si>
    <t>Total kWh Savings</t>
  </si>
  <si>
    <t>Coincident Demand Savings (kW)</t>
  </si>
  <si>
    <t>KCP&amp;L- MO 2014 Income Eligible</t>
  </si>
  <si>
    <t>1.6%%</t>
  </si>
  <si>
    <t>Please see HER tab for Evaluation Survey and Opower Customer Engagement Tracker (CET) results.</t>
  </si>
  <si>
    <t>Energy Analyzer: Data Tables</t>
  </si>
  <si>
    <t>Energy Analyzer Metrics</t>
  </si>
  <si>
    <t>Metric</t>
  </si>
  <si>
    <t>Calendar Year 2017 Actuals</t>
  </si>
  <si>
    <t>Goal</t>
  </si>
  <si>
    <t>What Uses Most Completions (Cumulative - Entire territory)</t>
  </si>
  <si>
    <t>% of My Account Users</t>
  </si>
  <si>
    <t>What Uses Most Completions (2017 - Missouri only)</t>
  </si>
  <si>
    <t>Differences in Use of Energy Analyzer Tool</t>
  </si>
  <si>
    <t>2016 Expansion Wave Treatment Customers</t>
  </si>
  <si>
    <t>Treatment Customers EXCEPT 2016 Expansion Wave</t>
  </si>
  <si>
    <t>Have used tool</t>
  </si>
  <si>
    <t>Have not used tool/Don't know</t>
  </si>
  <si>
    <t xml:space="preserve">WE1. Have you ever used the Energy Analyzer tool on Kansas City Power &amp; Light’s website? 
</t>
  </si>
  <si>
    <t>Base: All respondents, treatment n= 225, Expansion wave treatment n=100, treatment except expansion n=125</t>
  </si>
  <si>
    <t>Most Useful Energy Analyzer Pages</t>
  </si>
  <si>
    <t>Breakdown of your energy use compared to your neighbors</t>
  </si>
  <si>
    <t>Energy savings tips</t>
  </si>
  <si>
    <t>Breakdown of what uses most energy in your home</t>
  </si>
  <si>
    <t xml:space="preserve">WE2. What page of the Energy Analyzer tool have you found most useful?
</t>
  </si>
  <si>
    <t>Base: Respondents that have have used the Energy Analyzer (WE1=Yes), n=25</t>
  </si>
  <si>
    <t>Residential Programmable Thermostat: Data Tables</t>
  </si>
  <si>
    <t>Residential Programmable Thermostat: Figures</t>
  </si>
  <si>
    <t>Programmable Thermostat's analysis is inherently net</t>
  </si>
  <si>
    <t>Energy Savings Participant Type</t>
  </si>
  <si>
    <t>Direct Install Thermostat</t>
  </si>
  <si>
    <t>Do It Yourself Installations</t>
  </si>
  <si>
    <t>Bring Your Own Thermostat</t>
  </si>
  <si>
    <t>Per-Unit Energy Savings (kWh)</t>
  </si>
  <si>
    <t>Verified Energy at Customer Meter (kWh)</t>
  </si>
  <si>
    <t>Thermostat Participant</t>
  </si>
  <si>
    <t>Thermostat Participant + Seasonal Savings</t>
  </si>
  <si>
    <t xml:space="preserve">Note: BYOD thermostats not included in energy savings calculations. DIY - include Work Order Date within PY2. DI - include Completion Dates within PY2. </t>
  </si>
  <si>
    <t>Rush Hour Rewards Participant</t>
  </si>
  <si>
    <t>Per-Unit Demand Savings (kW)</t>
  </si>
  <si>
    <t>Verified Demand at Customer Meter (kW)</t>
  </si>
  <si>
    <t>PY2017 Participating Thermostats</t>
  </si>
  <si>
    <t>PY2016 Participating Thermostats</t>
  </si>
  <si>
    <t>Cycle 2 Program-to-Date</t>
  </si>
  <si>
    <t xml:space="preserve">Note: BYOD, DIY, DI - include Completion Dates within PY2. </t>
  </si>
  <si>
    <t>Event Descriptions</t>
  </si>
  <si>
    <t>Event</t>
  </si>
  <si>
    <t>Start Time</t>
  </si>
  <si>
    <t>End Time</t>
  </si>
  <si>
    <t>Event Length</t>
  </si>
  <si>
    <t>Monthly Energy Savings</t>
  </si>
  <si>
    <t>Month</t>
  </si>
  <si>
    <t>90% CI Lower Bound</t>
  </si>
  <si>
    <t>90% CI Upper Bound</t>
  </si>
  <si>
    <t>Jan</t>
  </si>
  <si>
    <t>Feb</t>
  </si>
  <si>
    <t>Mar</t>
  </si>
  <si>
    <t>Apr</t>
  </si>
  <si>
    <t>May</t>
  </si>
  <si>
    <t>Jun</t>
  </si>
  <si>
    <t>Jul</t>
  </si>
  <si>
    <t>Aug</t>
  </si>
  <si>
    <t>Sep</t>
  </si>
  <si>
    <t>Oct</t>
  </si>
  <si>
    <t>Nov</t>
  </si>
  <si>
    <t>Dec</t>
  </si>
  <si>
    <t>Survey Findings</t>
  </si>
  <si>
    <t>On a scale of 1 (being very dissatisfied) and 5 (being very satisfied), how would you rate…</t>
  </si>
  <si>
    <t>Very satisfied (5)</t>
  </si>
  <si>
    <t>4</t>
  </si>
  <si>
    <t>3</t>
  </si>
  <si>
    <t>2</t>
  </si>
  <si>
    <t>Very dissatisfied (1)</t>
  </si>
  <si>
    <t>Don't know</t>
  </si>
  <si>
    <t>Overall experience with Seasonal Savings program</t>
  </si>
  <si>
    <t>Energy savings you achieved in Seasonal Savings program</t>
  </si>
  <si>
    <t>Overall experience with Rush Hour Rewards program</t>
  </si>
  <si>
    <t>Length of Rush Hour Rewards events</t>
  </si>
  <si>
    <t>Number of Rush Hour Rewards events this summer</t>
  </si>
  <si>
    <t>Rush Hour Rewards event notifications</t>
  </si>
  <si>
    <t>Your comfort level on hot summer days</t>
  </si>
  <si>
    <t>The Nest thermostat itself</t>
  </si>
  <si>
    <t>The Nest thermostat installation process</t>
  </si>
  <si>
    <t>Receiving your Nest thermostat for free</t>
  </si>
  <si>
    <t>Program enrollment process</t>
  </si>
  <si>
    <t>How did you become aware of the Rush Hour Rewards event occurring on [Field-Date]?</t>
  </si>
  <si>
    <t>Wednesday, July 12th N= 368</t>
  </si>
  <si>
    <t>Thursday, July 20th N = 120</t>
  </si>
  <si>
    <t>Friday, July 21st N = 140</t>
  </si>
  <si>
    <t>I saw the notification on the Nest Thermostat</t>
  </si>
  <si>
    <t>I received an email</t>
  </si>
  <si>
    <t>I received a text</t>
  </si>
  <si>
    <t>I assumed it was an event because it was hot</t>
  </si>
  <si>
    <t>Other (please describe)</t>
  </si>
  <si>
    <t>Someone else in my home/business told me</t>
  </si>
  <si>
    <t>I checked the KCP&amp;L website</t>
  </si>
  <si>
    <t xml:space="preserve">At any point before or during the hours of [Field-Event_Starttime] and [Field-Event_Endtime] on [Field-Date], did you or any other member of your [Field-HouseholdBusiness] adjust your thermostat? Please select all that apply. </t>
  </si>
  <si>
    <t>Wednesday, July 12th, n = 390</t>
  </si>
  <si>
    <t>Thursday, July 20th, n = 115</t>
  </si>
  <si>
    <t>Friday, July 21st, n = 161</t>
  </si>
  <si>
    <t>Yes, adjusted thermostat before event</t>
  </si>
  <si>
    <t>Yes, adjusted thermostat during the event hours</t>
  </si>
  <si>
    <t>No</t>
  </si>
  <si>
    <t>Business Programmable Thermostat: Data Tables</t>
  </si>
  <si>
    <t>Bus Programmable Thermostat: Figures</t>
  </si>
  <si>
    <t>Demand Response Incentive: Data Tables</t>
  </si>
  <si>
    <t>Demand Response Incentive: Figures</t>
  </si>
  <si>
    <t>Program Savings Summary</t>
  </si>
  <si>
    <t>Program Savings Summary by MEEIA Rider</t>
  </si>
  <si>
    <t>MEEIA Participant Demand Savings (kW)</t>
  </si>
  <si>
    <t>Opt-Out Demand Savings (kW)</t>
  </si>
  <si>
    <t>Total Demand Savings (kW)</t>
  </si>
  <si>
    <t>DRI's analysis is inherently net</t>
  </si>
  <si>
    <t>Event Length (Hours)</t>
  </si>
  <si>
    <t>Average Temperature</t>
  </si>
  <si>
    <t>Demand (kW) Impact By Event</t>
  </si>
  <si>
    <t>July 12th</t>
  </si>
  <si>
    <t>July 21st</t>
  </si>
  <si>
    <t>Portfolio Level NTG</t>
  </si>
  <si>
    <t xml:space="preserve"> 96% / 93%*</t>
  </si>
  <si>
    <t>Note: *A portfolio level NTG of 96% for demand and 93% for energy was calculated by dividing the verified net savings by the verified gross savings</t>
  </si>
  <si>
    <t>Projects Originating from the Business EER - Standard Program</t>
  </si>
  <si>
    <t>Projects Originating from the Business EER - Custom Program</t>
  </si>
  <si>
    <t>Navigant assumed a net-to-gross (NTG) value of 1.0 for the SEM program</t>
  </si>
  <si>
    <t>Navigant assumed a net-to-gross (NTG) value of 1.0 for the IE HER program</t>
  </si>
  <si>
    <t>Navigant assumed a net-to-gross (NTG) value of 1.0 for the HER program</t>
  </si>
  <si>
    <t>*KCP&amp;L allocates indirect program administrative costs to programs as a percentage of total budget. These costs are not tracked separately from direct program administrative costs and are therefore included in that total.</t>
  </si>
  <si>
    <t>Navigant assumed a net-to-gross (NTG) value of 1.0 for the Programmable Thermostats programs and Demand Response Incentive program</t>
  </si>
  <si>
    <t>A cooling EFLH of 738 was used to verify savings, versus KCPL's 1325. Federal baseline EER of 11.2 was used to verify savings versus actual EER of equipment replaced. Used actual EER of installed which was higher than KCPL's deemed efficent EER.</t>
  </si>
  <si>
    <t>A cooling EFLH of 738 was used to verify savings, versus KCPL's 1325. Used actual SEER of equipment removed as baseline SEER to verify savings which was lower than KCPL's deemed baseline of 10. Used actual SEER of installed which was higher than KCPL's deemed efficent SEER.</t>
  </si>
  <si>
    <t>A cooling EFLH of 738 was used to verify savings, versus KCPL's 1325. Used actual EER of equipment removed as baseline EER to verify savings which was lower than KCPL's deemed baseline. Used actual EER of installed which was higher than KCPL's deemed efficent EER.</t>
  </si>
  <si>
    <t>A cooling EFLH of 738 was used to verify savings, versus KCPL's 1325. A heating EFLH of 1376 was used versus KCPL's 5249. Federal baseline SEER of 14 was used to verify savings versus actual SEER of equipment replaced. Used actual SEER of installed which was higher than KCPL's deemed efficent SEER.</t>
  </si>
  <si>
    <t>A cooling EFLH of 738 was used to verify savings, versus KCPL's 1325. A heating EFLH of 1376 was used versus KCPL's 5249. Federal baseline EER of 11.8 was used to verify savings versus actual EER of equipment replaced. Used actual EER of installed which was higher than KCPL's deemed efficent EER.</t>
  </si>
  <si>
    <t>A cooling EFLH of 738 was used to verify savings, versus KCPL's 1325. A heating EFLH of 1376 was used versus KCPL's 5249.  Used actual SEER of equipment removed as baseline SEER to verify savings which was lower than KCPL's deemed baseline of 9.12. Used actual SEER of installed which was higher than KCPL's deemed efficent SEER.</t>
  </si>
  <si>
    <t>A cooling EFLH of 738 was used to verify savings, versus KCPL's 1325. A heating EFLH of 1376 was used versus KCPL's 5249. Used actual EER of equipment removed as baseline EER to verify savings which was lower than KCPL's deemed baseline. Used actual EER of installed which was higher than KCPL's deemed efficent EER.</t>
  </si>
  <si>
    <t>A cooling EFLH of 738 was used to verify savings, versus KCPL's 1325. A heating EFLH of 1376 was used versus KCPL's 5249. IL TRM v5 calculated savings higher than reported deemed savings of 1314 kWh.</t>
  </si>
  <si>
    <t>A cooling EFLH of 738 was used to verify savings, versus KCPL's 1325. A heating EFLH of 1376 was used versus KCPL's 5249. IL TRM v5 calculated savings is lower than reported deemed savings of 0.82 kW.</t>
  </si>
  <si>
    <t>A cooling EFLH of 738 was used to verify savings, versus KCPL's 3020. A heating EFLH of 1376 was used versus KCPL's 4470. Used baseline SEER of 14 to verify savings which was higher than KCPL's deemed baseline of 12. Used actual SEER of installed which was higher than KCPL's deemed efficent EER of 23.</t>
  </si>
  <si>
    <t>A cooling EFLH of 738 was used to verify savings, versus KCPL's 3020. A heating EFLH of 1376 was used versus KCPL's 4470. Baseline EER of 11.8 was used to verify savings versus KCPL's 12. Used actual EER of installed which was higher than KCPL's deemed efficent EER of 23.</t>
  </si>
  <si>
    <t>A cooling EFLH of 738 was used to verify savings, versus KCPL's 3020. A heating EFLH of 1376 was used versus KCPL's 4470. Used baseline SEER of 9.12 to verify savings which was lower than KCPL's deemed baseline of 12. Used actual SEER of installed which was higher than KCPL's deemed efficent EER of 23.</t>
  </si>
  <si>
    <t>A cooling EFLH of 738 was used to verify savings, versus KCPL's 3020. A heating EFLH of 1376 was used versus KCPL's 4470. Baseline EER of 8.55 was used to verify savings versus KCPL's 12. Used actual EER of installed which was higher than KCPL's deemed efficent EER of 23.</t>
  </si>
  <si>
    <t>A cooling EFLH of 738 was used to verify savings, versus KCPL's 1325. IL TRM v5 calculated savings higher than reported deemed savings of 608 kWh.</t>
  </si>
  <si>
    <t>A cooling EFLH of 738 was used to verify savings, versus KCPL's 1325. IL TRM v5 calculated savings is lower than reported deemed savings of 0.34 kW.</t>
  </si>
  <si>
    <t>A cooling EFLH of 738 was used to verify savings, versus KCPL's 3020. A heating EFLH of 1376 was used versus KCPL's 4470. IL TRM v5 calculated savings higher than reported deemed savings of 174 kWh.</t>
  </si>
  <si>
    <t>A cooling EFLH of 738 was used to verify savings, versus KCPL's 3020. A heating EFLH of 1376 was used versus KCPL's 4470. IL TRM v5 calculated savings is lower than reported deemed savings of 0.01 kW.</t>
  </si>
  <si>
    <t>A cooling EFLH of 738 was used to verify savings, versus KCPL's 1325. Federal baseline SEER of 13 was used to verify savings versus actual SEER of equipment replaced. Used actual SEER of installed which was higher than KCPL's deemed efficent SEER.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</si>
</sst>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2">
    <numFmt numFmtId="41" formatCode="_(* #,##0_);_(* \(#,##0\);_(* &quot;-&quot;_);_(@_)"/>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0.0%"/>
    <numFmt numFmtId="167" formatCode="_(&quot;$&quot;* #,##0.0_);_(&quot;$&quot;* \(#,##0.0\);_(&quot;$&quot;* &quot;-&quot;??_);_(@_)"/>
    <numFmt numFmtId="168" formatCode="#,##0.0"/>
    <numFmt numFmtId="169" formatCode="#,###,##0"/>
    <numFmt numFmtId="170" formatCode="0.0"/>
    <numFmt numFmtId="171" formatCode="###0.00_)"/>
    <numFmt numFmtId="172" formatCode="General_)"/>
    <numFmt numFmtId="173" formatCode="0.0_)"/>
    <numFmt numFmtId="174" formatCode="_([$$-409]* #,##0.00_);_([$$-409]* \(#,##0.00\);_([$$-409]* &quot;-&quot;??_);_(@_)"/>
    <numFmt numFmtId="175" formatCode="_(* #,##0.0_);_(* \(#,##0.0\);_(* &quot;-&quot;?_);_(@_)"/>
    <numFmt numFmtId="176" formatCode="0.000"/>
    <numFmt numFmtId="177" formatCode="[$-409]h:mm\ AM/PM;@"/>
    <numFmt numFmtId="178" formatCode="_(* #,##0.00_);_(* \(#,##0.00\);_(* &quot;-&quot;?_);_(@_)"/>
    <numFmt numFmtId="179" formatCode="[$-409]mmm\-yy;@"/>
    <numFmt numFmtId="180" formatCode="_(* #,##0.0000_);_(* \(#,##0.0000\);_(* &quot;-&quot;??_);_(@_)"/>
    <numFmt numFmtId="181" formatCode="_(* #,##0_);_(* \(#,##0\);_(* &quot;-&quot;?_);_(@_)"/>
    <numFmt numFmtId="182" formatCode="_(* #,##0.00_);_(* \(#,##0.00\);_(* &quot;-&quot;_);_(@_)"/>
  </numFmts>
  <fonts count="137">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10"/>
      <color indexed="62"/>
      <name val="Arial"/>
      <family val="2"/>
    </font>
    <font>
      <u val="singleAccounting"/>
      <sz val="10"/>
      <name val="Arial"/>
      <family val="2"/>
    </font>
    <font>
      <sz val="8"/>
      <name val="Arial"/>
      <family val="2"/>
    </font>
    <font>
      <sz val="10"/>
      <name val="Arial"/>
      <family val="2"/>
    </font>
    <font>
      <sz val="10"/>
      <name val="Times New Roman"/>
      <family val="1"/>
    </font>
    <font>
      <sz val="24"/>
      <name val="Arial Black"/>
      <family val="2"/>
    </font>
    <font>
      <sz val="24"/>
      <name val="Arial"/>
      <family val="2"/>
    </font>
    <font>
      <b/>
      <sz val="18"/>
      <name val="Arial"/>
      <family val="2"/>
    </font>
    <font>
      <sz val="14"/>
      <name val="Arial"/>
      <family val="2"/>
    </font>
    <font>
      <b/>
      <sz val="12"/>
      <name val="Arial"/>
      <family val="2"/>
    </font>
    <font>
      <u/>
      <sz val="10"/>
      <color indexed="12"/>
      <name val="Times New Roman"/>
      <family val="1"/>
    </font>
    <font>
      <i/>
      <sz val="10"/>
      <name val="Arial"/>
      <family val="2"/>
    </font>
    <font>
      <u/>
      <sz val="10"/>
      <color indexed="12"/>
      <name val="Arial"/>
      <family val="2"/>
    </font>
    <font>
      <b/>
      <sz val="10"/>
      <color indexed="9"/>
      <name val="Arial"/>
      <family val="2"/>
    </font>
    <font>
      <b/>
      <sz val="16"/>
      <color indexed="9"/>
      <name val="Arial"/>
      <family val="2"/>
    </font>
    <font>
      <i/>
      <sz val="8"/>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sz val="10"/>
      <color indexed="8"/>
      <name val="Verdana"/>
      <family val="2"/>
    </font>
    <font>
      <b/>
      <sz val="10"/>
      <color indexed="54"/>
      <name val="Verdana"/>
      <family val="2"/>
    </font>
    <font>
      <b/>
      <sz val="11"/>
      <color indexed="9"/>
      <name val="Verdana"/>
      <family val="2"/>
    </font>
    <font>
      <sz val="11"/>
      <color indexed="8"/>
      <name val="Verdana"/>
      <family val="2"/>
    </font>
    <font>
      <b/>
      <sz val="11"/>
      <color indexed="8"/>
      <name val="Verdana"/>
      <family val="2"/>
    </font>
    <font>
      <sz val="11"/>
      <color indexed="8"/>
      <name val="Arial"/>
      <family val="2"/>
    </font>
    <font>
      <sz val="10"/>
      <color indexed="9"/>
      <name val="Verdana"/>
      <family val="2"/>
    </font>
    <font>
      <sz val="10"/>
      <name val="Arial"/>
      <family val="2"/>
      <charset val="204"/>
    </font>
    <font>
      <b/>
      <sz val="10"/>
      <color indexed="8"/>
      <name val="Arial"/>
      <family val="2"/>
    </font>
    <font>
      <u/>
      <sz val="10"/>
      <color rgb="FF7030A0"/>
      <name val="Arial"/>
      <family val="2"/>
    </font>
    <font>
      <b/>
      <sz val="15"/>
      <color indexed="56"/>
      <name val="Calibri"/>
      <family val="2"/>
      <scheme val="minor"/>
    </font>
    <font>
      <b/>
      <sz val="13"/>
      <color indexed="56"/>
      <name val="Calibri"/>
      <family val="2"/>
      <scheme val="minor"/>
    </font>
    <font>
      <b/>
      <sz val="11"/>
      <color indexed="56"/>
      <name val="Calibri"/>
      <family val="2"/>
      <scheme val="minor"/>
    </font>
    <font>
      <u/>
      <sz val="11"/>
      <color theme="10"/>
      <name val="Calibri"/>
      <family val="2"/>
      <scheme val="minor"/>
    </font>
    <font>
      <b/>
      <sz val="18"/>
      <color indexed="56"/>
      <name val="Cambria"/>
      <family val="2"/>
      <scheme val="major"/>
    </font>
    <font>
      <sz val="11"/>
      <color theme="1"/>
      <name val="Arial"/>
      <family val="2"/>
    </font>
    <font>
      <sz val="10"/>
      <color theme="1"/>
      <name val="Arial"/>
      <family val="2"/>
    </font>
    <font>
      <sz val="10"/>
      <name val="Geneva"/>
    </font>
    <font>
      <sz val="9"/>
      <name val="Times New Roman"/>
      <family val="1"/>
    </font>
    <font>
      <b/>
      <sz val="9"/>
      <name val="Times New Roman"/>
      <family val="1"/>
    </font>
    <font>
      <sz val="10"/>
      <name val="Helvetica-Narrow"/>
    </font>
    <font>
      <sz val="10"/>
      <name val="Helvetica-Narrow"/>
      <family val="2"/>
    </font>
    <font>
      <sz val="10"/>
      <name val="Verdana"/>
      <family val="2"/>
    </font>
    <font>
      <sz val="10"/>
      <name val="Helv"/>
    </font>
    <font>
      <sz val="10"/>
      <color indexed="8"/>
      <name val="Arial"/>
      <family val="2"/>
    </font>
    <font>
      <b/>
      <sz val="11"/>
      <color indexed="56"/>
      <name val="Calibri"/>
      <family val="2"/>
    </font>
    <font>
      <b/>
      <sz val="10"/>
      <name val="Helv"/>
    </font>
    <font>
      <u/>
      <sz val="10"/>
      <color theme="10"/>
      <name val="Arial"/>
      <family val="2"/>
    </font>
    <font>
      <u/>
      <sz val="9.35"/>
      <color theme="10"/>
      <name val="Arial"/>
      <family val="2"/>
    </font>
    <font>
      <u/>
      <sz val="9.35"/>
      <color theme="10"/>
      <name val="Calibri"/>
      <family val="2"/>
    </font>
    <font>
      <u/>
      <sz val="11"/>
      <color theme="10"/>
      <name val="Calibri"/>
      <family val="2"/>
    </font>
    <font>
      <b/>
      <sz val="6"/>
      <color indexed="18"/>
      <name val="Arial"/>
      <family val="2"/>
    </font>
    <font>
      <u/>
      <sz val="10"/>
      <color indexed="36"/>
      <name val="Arial"/>
      <family val="2"/>
    </font>
    <font>
      <sz val="10"/>
      <color rgb="FF000000"/>
      <name val="Arial"/>
      <family val="2"/>
    </font>
    <font>
      <b/>
      <sz val="8"/>
      <color indexed="8"/>
      <name val="Arial"/>
      <family val="2"/>
    </font>
    <font>
      <i/>
      <sz val="9"/>
      <color indexed="8"/>
      <name val="Arial"/>
      <family val="2"/>
    </font>
    <font>
      <i/>
      <sz val="10"/>
      <color indexed="8"/>
      <name val="Arial"/>
      <family val="2"/>
    </font>
    <font>
      <sz val="8"/>
      <name val="Helvetica-Narrow"/>
    </font>
    <font>
      <sz val="8"/>
      <name val="Helvetica-Narrow"/>
      <family val="2"/>
    </font>
    <font>
      <sz val="24"/>
      <name val="Helv"/>
    </font>
    <font>
      <b/>
      <sz val="14"/>
      <name val="Helv"/>
    </font>
    <font>
      <sz val="8"/>
      <color theme="1"/>
      <name val="Calibri"/>
      <family val="2"/>
      <scheme val="minor"/>
    </font>
    <font>
      <sz val="12"/>
      <name val="Helv"/>
    </font>
    <font>
      <sz val="10"/>
      <name val="MS Sans Serif"/>
      <family val="2"/>
    </font>
    <font>
      <sz val="9"/>
      <name val="Geneva"/>
      <family val="2"/>
    </font>
    <font>
      <sz val="8"/>
      <name val="Helvetica"/>
    </font>
    <font>
      <sz val="8"/>
      <name val="Helvetica"/>
      <family val="2"/>
    </font>
    <font>
      <sz val="9"/>
      <name val="Verdana"/>
      <family val="2"/>
    </font>
    <font>
      <i/>
      <sz val="9"/>
      <color indexed="60"/>
      <name val="Verdana"/>
      <family val="2"/>
    </font>
    <font>
      <b/>
      <sz val="9"/>
      <name val="Verdana"/>
      <family val="2"/>
    </font>
    <font>
      <b/>
      <sz val="9"/>
      <name val="Arial"/>
      <family val="2"/>
    </font>
    <font>
      <b/>
      <sz val="10"/>
      <color indexed="37"/>
      <name val="Arial"/>
      <family val="2"/>
    </font>
    <font>
      <b/>
      <sz val="12"/>
      <color indexed="8"/>
      <name val="Arial"/>
      <family val="2"/>
    </font>
    <font>
      <b/>
      <sz val="10"/>
      <color indexed="18"/>
      <name val="Arial"/>
      <family val="2"/>
    </font>
    <font>
      <b/>
      <i/>
      <sz val="12"/>
      <color indexed="8"/>
      <name val="Arial"/>
      <family val="2"/>
    </font>
    <font>
      <b/>
      <i/>
      <sz val="12"/>
      <color indexed="10"/>
      <name val="Arial"/>
      <family val="2"/>
    </font>
    <font>
      <b/>
      <u/>
      <sz val="10"/>
      <color indexed="9"/>
      <name val="Arial"/>
      <family val="2"/>
    </font>
    <font>
      <b/>
      <i/>
      <sz val="10"/>
      <color indexed="18"/>
      <name val="Arial"/>
      <family val="2"/>
    </font>
    <font>
      <b/>
      <i/>
      <sz val="10"/>
      <color indexed="8"/>
      <name val="Arial"/>
      <family val="2"/>
    </font>
    <font>
      <sz val="10"/>
      <color rgb="FF545759"/>
      <name val="Arial"/>
      <family val="2"/>
    </font>
    <font>
      <u/>
      <sz val="10"/>
      <color rgb="FF95D600"/>
      <name val="Arial"/>
      <family val="2"/>
    </font>
    <font>
      <b/>
      <sz val="18"/>
      <color rgb="FF555759"/>
      <name val="Arial"/>
      <family val="2"/>
    </font>
    <font>
      <b/>
      <sz val="10"/>
      <color rgb="FF555759"/>
      <name val="Arial"/>
      <family val="2"/>
    </font>
    <font>
      <b/>
      <sz val="12"/>
      <color theme="4"/>
      <name val="Arial"/>
      <family val="2"/>
    </font>
    <font>
      <b/>
      <sz val="10"/>
      <color theme="0"/>
      <name val="Arial"/>
      <family val="2"/>
    </font>
    <font>
      <b/>
      <i/>
      <sz val="10"/>
      <color theme="5"/>
      <name val="Arial"/>
      <family val="2"/>
    </font>
    <font>
      <b/>
      <sz val="10"/>
      <color rgb="FFFFFFFF"/>
      <name val="Arial"/>
      <family val="2"/>
    </font>
    <font>
      <b/>
      <sz val="10"/>
      <color rgb="FF000000"/>
      <name val="Arial"/>
      <family val="2"/>
    </font>
    <font>
      <sz val="10"/>
      <color rgb="FFFFFFFF"/>
      <name val="Arial"/>
      <family val="2"/>
    </font>
    <font>
      <sz val="10"/>
      <color rgb="FFFF0000"/>
      <name val="Arial"/>
      <family val="2"/>
    </font>
    <font>
      <b/>
      <i/>
      <sz val="10"/>
      <color theme="0"/>
      <name val="Arial"/>
      <family val="2"/>
    </font>
    <font>
      <b/>
      <sz val="10"/>
      <color rgb="FFFF0000"/>
      <name val="Arial"/>
      <family val="2"/>
    </font>
    <font>
      <sz val="10"/>
      <color theme="4"/>
      <name val="Arial"/>
      <family val="2"/>
    </font>
    <font>
      <sz val="11"/>
      <color rgb="FFFF0000"/>
      <name val="Arial"/>
      <family val="2"/>
    </font>
    <font>
      <b/>
      <sz val="10"/>
      <color theme="4"/>
      <name val="Arial"/>
      <family val="2"/>
    </font>
    <font>
      <sz val="8"/>
      <color rgb="FF000000"/>
      <name val="Arial"/>
      <family val="2"/>
    </font>
    <font>
      <b/>
      <sz val="26"/>
      <color rgb="FFFF0000"/>
      <name val="Arial"/>
      <family val="2"/>
    </font>
    <font>
      <b/>
      <i/>
      <sz val="10"/>
      <color theme="8" tint="-0.249977111117893"/>
      <name val="Arial"/>
      <family val="2"/>
    </font>
    <font>
      <b/>
      <sz val="10"/>
      <color theme="1"/>
      <name val="Arial"/>
      <family val="2"/>
    </font>
    <font>
      <sz val="10"/>
      <name val="Arial"/>
      <family val="2"/>
    </font>
    <font>
      <b/>
      <sz val="10"/>
      <name val="Arial"/>
      <family val="2"/>
    </font>
    <font>
      <sz val="10"/>
      <color indexed="12"/>
      <name val="Arial"/>
      <family val="2"/>
    </font>
    <font>
      <sz val="10"/>
      <color theme="0"/>
      <name val="Arial"/>
      <family val="2"/>
    </font>
    <font>
      <sz val="11"/>
      <color rgb="FF000000"/>
      <name val="Calibri"/>
      <family val="2"/>
    </font>
    <font>
      <b/>
      <sz val="11"/>
      <color rgb="FF000000"/>
      <name val="Calibri"/>
      <family val="2"/>
    </font>
    <font>
      <sz val="10"/>
      <color theme="1"/>
      <name val="Times New Roman"/>
      <family val="2"/>
    </font>
    <font>
      <sz val="10"/>
      <color rgb="FF3F3F76"/>
      <name val="Arial"/>
      <family val="2"/>
    </font>
    <font>
      <sz val="10"/>
      <name val="Arial Unicode MS"/>
      <family val="2"/>
    </font>
    <font>
      <sz val="9"/>
      <name val="Arial"/>
      <family val="2"/>
    </font>
    <font>
      <b/>
      <sz val="10"/>
      <name val="Arial"/>
      <family val="2"/>
    </font>
    <font>
      <b/>
      <sz val="8"/>
      <name val="Arial"/>
      <family val="2"/>
    </font>
    <font>
      <b/>
      <i/>
      <sz val="10"/>
      <name val="Arial"/>
      <family val="2"/>
    </font>
    <font>
      <i/>
      <sz val="9"/>
      <name val="Arial"/>
      <family val="2"/>
    </font>
  </fonts>
  <fills count="86">
    <fill>
      <patternFill patternType="none"/>
    </fill>
    <fill>
      <patternFill patternType="gray125"/>
    </fill>
    <fill>
      <patternFill patternType="solid">
        <fgColor indexed="22"/>
        <bgColor indexed="64"/>
      </patternFill>
    </fill>
    <fill>
      <patternFill patternType="solid">
        <fgColor indexed="65"/>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26"/>
      </patternFill>
    </fill>
    <fill>
      <patternFill patternType="solid">
        <fgColor indexed="53"/>
      </patternFill>
    </fill>
    <fill>
      <patternFill patternType="solid">
        <fgColor indexed="22"/>
      </patternFill>
    </fill>
    <fill>
      <patternFill patternType="solid">
        <fgColor indexed="27"/>
        <bgColor indexed="64"/>
      </patternFill>
    </fill>
    <fill>
      <patternFill patternType="solid">
        <fgColor indexed="9"/>
        <bgColor indexed="64"/>
      </patternFill>
    </fill>
    <fill>
      <patternFill patternType="solid">
        <fgColor indexed="24"/>
        <bgColor indexed="64"/>
      </patternFill>
    </fill>
    <fill>
      <patternFill patternType="solid">
        <fgColor indexed="31"/>
        <bgColor indexed="64"/>
      </patternFill>
    </fill>
    <fill>
      <patternFill patternType="gray0625">
        <fgColor indexed="9"/>
      </patternFill>
    </fill>
    <fill>
      <patternFill patternType="lightGray">
        <fgColor indexed="9"/>
      </patternFill>
    </fill>
    <fill>
      <patternFill patternType="gray0625">
        <fgColor indexed="9"/>
        <bgColor indexed="9"/>
      </patternFill>
    </fill>
    <fill>
      <patternFill patternType="solid">
        <fgColor indexed="9"/>
        <bgColor indexed="9"/>
      </patternFill>
    </fill>
    <fill>
      <patternFill patternType="solid">
        <fgColor rgb="FFFFFFFF"/>
        <bgColor rgb="FFFFFFFF"/>
      </patternFill>
    </fill>
    <fill>
      <patternFill patternType="solid">
        <fgColor indexed="42"/>
        <bgColor indexed="9"/>
      </patternFill>
    </fill>
    <fill>
      <patternFill patternType="mediumGray">
        <fgColor indexed="9"/>
        <bgColor indexed="31"/>
      </patternFill>
    </fill>
    <fill>
      <patternFill patternType="mediumGray">
        <fgColor indexed="9"/>
        <bgColor indexed="44"/>
      </patternFill>
    </fill>
    <fill>
      <patternFill patternType="solid">
        <fgColor indexed="57"/>
        <bgColor indexed="9"/>
      </patternFill>
    </fill>
    <fill>
      <patternFill patternType="mediumGray">
        <fgColor indexed="9"/>
        <bgColor indexed="29"/>
      </patternFill>
    </fill>
    <fill>
      <patternFill patternType="mediumGray">
        <fgColor indexed="22"/>
        <bgColor indexed="31"/>
      </patternFill>
    </fill>
    <fill>
      <patternFill patternType="mediumGray">
        <fgColor indexed="22"/>
        <bgColor indexed="44"/>
      </patternFill>
    </fill>
    <fill>
      <patternFill patternType="solid">
        <fgColor indexed="52"/>
        <bgColor indexed="64"/>
      </patternFill>
    </fill>
    <fill>
      <patternFill patternType="mediumGray">
        <fgColor indexed="9"/>
        <bgColor indexed="52"/>
      </patternFill>
    </fill>
    <fill>
      <patternFill patternType="lightGray">
        <fgColor indexed="13"/>
      </patternFill>
    </fill>
    <fill>
      <patternFill patternType="lightGray">
        <fgColor indexed="9"/>
        <bgColor indexed="9"/>
      </patternFill>
    </fill>
    <fill>
      <patternFill patternType="lightGray">
        <fgColor indexed="22"/>
      </patternFill>
    </fill>
    <fill>
      <patternFill patternType="solid">
        <fgColor rgb="FF95D600"/>
        <bgColor indexed="64"/>
      </patternFill>
    </fill>
    <fill>
      <patternFill patternType="solid">
        <fgColor rgb="FF555759"/>
        <bgColor indexed="64"/>
      </patternFill>
    </fill>
    <fill>
      <patternFill patternType="solid">
        <fgColor theme="5"/>
        <bgColor indexed="64"/>
      </patternFill>
    </fill>
    <fill>
      <patternFill patternType="solid">
        <fgColor theme="5" tint="0.79998168889431442"/>
        <bgColor indexed="64"/>
      </patternFill>
    </fill>
    <fill>
      <patternFill patternType="solid">
        <fgColor rgb="FFF2F2F2"/>
        <bgColor indexed="64"/>
      </patternFill>
    </fill>
    <fill>
      <patternFill patternType="solid">
        <fgColor rgb="FFFFFFFF"/>
        <bgColor indexed="64"/>
      </patternFill>
    </fill>
    <fill>
      <patternFill patternType="solid">
        <fgColor theme="2"/>
        <bgColor indexed="64"/>
      </patternFill>
    </fill>
    <fill>
      <patternFill patternType="solid">
        <fgColor rgb="FFD9D9D9"/>
        <bgColor indexed="64"/>
      </patternFill>
    </fill>
    <fill>
      <patternFill patternType="solid">
        <fgColor theme="6" tint="0.39997558519241921"/>
        <bgColor indexed="64"/>
      </patternFill>
    </fill>
    <fill>
      <patternFill patternType="solid">
        <fgColor theme="4"/>
        <bgColor indexed="64"/>
      </patternFill>
    </fill>
  </fills>
  <borders count="1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22"/>
      </bottom>
      <diagonal/>
    </border>
    <border>
      <left style="thin">
        <color indexed="24"/>
      </left>
      <right style="thin">
        <color indexed="24"/>
      </right>
      <top style="thin">
        <color indexed="24"/>
      </top>
      <bottom style="thin">
        <color indexed="2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bottom style="medium">
        <color theme="4"/>
      </bottom>
      <diagonal/>
    </border>
    <border>
      <left/>
      <right/>
      <top/>
      <bottom style="medium">
        <color rgb="FFDCDDDE"/>
      </bottom>
      <diagonal/>
    </border>
    <border>
      <left/>
      <right/>
      <top/>
      <bottom style="thick">
        <color rgb="FF95D600"/>
      </bottom>
      <diagonal/>
    </border>
    <border>
      <left/>
      <right style="medium">
        <color indexed="64"/>
      </right>
      <top/>
      <bottom style="thick">
        <color rgb="FF95D600"/>
      </bottom>
      <diagonal/>
    </border>
    <border>
      <left/>
      <right style="medium">
        <color indexed="64"/>
      </right>
      <top/>
      <bottom style="medium">
        <color rgb="FFDCDDDE"/>
      </bottom>
      <diagonal/>
    </border>
    <border>
      <left/>
      <right/>
      <top/>
      <bottom style="medium">
        <color rgb="FF555759"/>
      </bottom>
      <diagonal/>
    </border>
    <border>
      <left/>
      <right/>
      <top style="medium">
        <color rgb="FFDCDDDE"/>
      </top>
      <bottom/>
      <diagonal/>
    </border>
    <border>
      <left/>
      <right/>
      <top/>
      <bottom style="medium">
        <color rgb="FFFFFFFF"/>
      </bottom>
      <diagonal/>
    </border>
    <border>
      <left style="medium">
        <color indexed="64"/>
      </left>
      <right/>
      <top/>
      <bottom style="medium">
        <color rgb="FFFFFFFF"/>
      </bottom>
      <diagonal/>
    </border>
    <border>
      <left style="medium">
        <color indexed="64"/>
      </left>
      <right/>
      <top/>
      <bottom style="medium">
        <color rgb="FFDCDDDE"/>
      </bottom>
      <diagonal/>
    </border>
    <border>
      <left style="medium">
        <color indexed="64"/>
      </left>
      <right/>
      <top style="medium">
        <color rgb="FFFFFFFF"/>
      </top>
      <bottom style="thick">
        <color rgb="FF95D600"/>
      </bottom>
      <diagonal/>
    </border>
    <border>
      <left/>
      <right/>
      <top style="medium">
        <color rgb="FFFFFFFF"/>
      </top>
      <bottom style="thick">
        <color rgb="FF95D600"/>
      </bottom>
      <diagonal/>
    </border>
    <border>
      <left/>
      <right/>
      <top style="thick">
        <color rgb="FF95D600"/>
      </top>
      <bottom/>
      <diagonal/>
    </border>
    <border>
      <left style="thin">
        <color theme="2" tint="-9.9978637043366805E-2"/>
      </left>
      <right/>
      <top/>
      <bottom/>
      <diagonal/>
    </border>
    <border>
      <left/>
      <right style="medium">
        <color indexed="64"/>
      </right>
      <top style="medium">
        <color rgb="FFDCDDDE"/>
      </top>
      <bottom style="medium">
        <color rgb="FFDCDDDE"/>
      </bottom>
      <diagonal/>
    </border>
    <border>
      <left/>
      <right/>
      <top style="medium">
        <color rgb="FFDCDDDE"/>
      </top>
      <bottom style="medium">
        <color theme="5"/>
      </bottom>
      <diagonal/>
    </border>
    <border>
      <left/>
      <right/>
      <top style="medium">
        <color theme="5"/>
      </top>
      <bottom/>
      <diagonal/>
    </border>
    <border>
      <left style="medium">
        <color indexed="64"/>
      </left>
      <right/>
      <top style="medium">
        <color rgb="FFDCDDDE"/>
      </top>
      <bottom style="medium">
        <color theme="5"/>
      </bottom>
      <diagonal/>
    </border>
    <border>
      <left style="medium">
        <color indexed="64"/>
      </left>
      <right/>
      <top/>
      <bottom style="medium">
        <color theme="4"/>
      </bottom>
      <diagonal/>
    </border>
    <border>
      <left style="medium">
        <color indexed="64"/>
      </left>
      <right/>
      <top/>
      <bottom/>
      <diagonal/>
    </border>
    <border>
      <left style="medium">
        <color indexed="64"/>
      </left>
      <right/>
      <top/>
      <bottom style="thick">
        <color rgb="FF95D600"/>
      </bottom>
      <diagonal/>
    </border>
    <border>
      <left style="thin">
        <color theme="4"/>
      </left>
      <right/>
      <top/>
      <bottom/>
      <diagonal/>
    </border>
    <border>
      <left style="thin">
        <color theme="4"/>
      </left>
      <right/>
      <top/>
      <bottom style="medium">
        <color theme="4"/>
      </bottom>
      <diagonal/>
    </border>
    <border>
      <left/>
      <right style="thin">
        <color theme="4"/>
      </right>
      <top/>
      <bottom/>
      <diagonal/>
    </border>
    <border>
      <left/>
      <right/>
      <top style="medium">
        <color theme="4"/>
      </top>
      <bottom/>
      <diagonal/>
    </border>
    <border>
      <left/>
      <right style="medium">
        <color theme="5" tint="0.39997558519241921"/>
      </right>
      <top/>
      <bottom/>
      <diagonal/>
    </border>
    <border>
      <left/>
      <right style="medium">
        <color theme="5" tint="0.39997558519241921"/>
      </right>
      <top style="medium">
        <color theme="4"/>
      </top>
      <bottom/>
      <diagonal/>
    </border>
    <border>
      <left style="medium">
        <color indexed="64"/>
      </left>
      <right style="medium">
        <color theme="5" tint="0.39997558519241921"/>
      </right>
      <top/>
      <bottom/>
      <diagonal/>
    </border>
    <border>
      <left/>
      <right style="medium">
        <color theme="5" tint="0.39997558519241921"/>
      </right>
      <top/>
      <bottom style="medium">
        <color theme="4"/>
      </bottom>
      <diagonal/>
    </border>
    <border>
      <left style="medium">
        <color indexed="64"/>
      </left>
      <right style="medium">
        <color theme="5" tint="0.39997558519241921"/>
      </right>
      <top/>
      <bottom style="medium">
        <color theme="4"/>
      </bottom>
      <diagonal/>
    </border>
    <border>
      <left/>
      <right/>
      <top/>
      <bottom style="medium">
        <color theme="5" tint="0.39997558519241921"/>
      </bottom>
      <diagonal/>
    </border>
    <border>
      <left/>
      <right/>
      <top/>
      <bottom style="thin">
        <color theme="5" tint="0.59999389629810485"/>
      </bottom>
      <diagonal/>
    </border>
    <border>
      <left/>
      <right style="medium">
        <color theme="5" tint="0.39997558519241921"/>
      </right>
      <top style="medium">
        <color theme="5" tint="0.39997558519241921"/>
      </top>
      <bottom style="medium">
        <color theme="4"/>
      </bottom>
      <diagonal/>
    </border>
    <border>
      <left/>
      <right/>
      <top style="medium">
        <color theme="5" tint="0.39997558519241921"/>
      </top>
      <bottom style="medium">
        <color theme="4"/>
      </bottom>
      <diagonal/>
    </border>
    <border>
      <left style="medium">
        <color theme="5" tint="0.39997558519241921"/>
      </left>
      <right/>
      <top/>
      <bottom style="medium">
        <color theme="5" tint="0.39997558519241921"/>
      </bottom>
      <diagonal/>
    </border>
    <border>
      <left/>
      <right style="medium">
        <color theme="5" tint="0.39997558519241921"/>
      </right>
      <top/>
      <bottom style="medium">
        <color theme="5" tint="0.39997558519241921"/>
      </bottom>
      <diagonal/>
    </border>
    <border>
      <left/>
      <right/>
      <top/>
      <bottom style="thin">
        <color indexed="64"/>
      </bottom>
      <diagonal/>
    </border>
    <border>
      <left style="medium">
        <color theme="5" tint="0.39997558519241921"/>
      </left>
      <right/>
      <top/>
      <bottom/>
      <diagonal/>
    </border>
    <border>
      <left style="medium">
        <color indexed="64"/>
      </left>
      <right/>
      <top/>
      <bottom style="thin">
        <color indexed="64"/>
      </bottom>
      <diagonal/>
    </border>
    <border>
      <left/>
      <right/>
      <top style="thin">
        <color theme="0" tint="-0.34998626667073579"/>
      </top>
      <bottom/>
      <diagonal/>
    </border>
    <border>
      <left/>
      <right style="thin">
        <color theme="4"/>
      </right>
      <top/>
      <bottom style="medium">
        <color theme="4"/>
      </bottom>
      <diagonal/>
    </border>
    <border>
      <left/>
      <right/>
      <top/>
      <bottom style="double">
        <color auto="1"/>
      </bottom>
      <diagonal/>
    </border>
    <border>
      <left/>
      <right/>
      <top style="medium">
        <color rgb="FFD9D9D9"/>
      </top>
      <bottom style="medium">
        <color rgb="FFD9D9D9"/>
      </bottom>
      <diagonal/>
    </border>
    <border>
      <left style="medium">
        <color indexed="64"/>
      </left>
      <right/>
      <top style="thick">
        <color rgb="FF95D600"/>
      </top>
      <bottom/>
      <diagonal/>
    </border>
    <border>
      <left/>
      <right/>
      <top/>
      <bottom style="medium">
        <color theme="5"/>
      </bottom>
      <diagonal/>
    </border>
    <border>
      <left/>
      <right/>
      <top/>
      <bottom style="medium">
        <color theme="5" tint="0.39994506668294322"/>
      </bottom>
      <diagonal/>
    </border>
    <border>
      <left/>
      <right/>
      <top style="medium">
        <color theme="5" tint="0.39994506668294322"/>
      </top>
      <bottom style="medium">
        <color theme="4"/>
      </bottom>
      <diagonal/>
    </border>
    <border>
      <left style="medium">
        <color theme="5" tint="0.39997558519241921"/>
      </left>
      <right/>
      <top/>
      <bottom style="medium">
        <color theme="5" tint="0.39994506668294322"/>
      </bottom>
      <diagonal/>
    </border>
    <border>
      <left style="medium">
        <color theme="5" tint="0.39994506668294322"/>
      </left>
      <right/>
      <top/>
      <bottom style="medium">
        <color theme="5" tint="0.39994506668294322"/>
      </bottom>
      <diagonal/>
    </border>
    <border>
      <left/>
      <right/>
      <top/>
      <bottom style="medium">
        <color indexed="30"/>
      </bottom>
      <diagonal/>
    </border>
    <border>
      <left style="medium">
        <color theme="5" tint="0.39991454817346722"/>
      </left>
      <right/>
      <top/>
      <bottom style="medium">
        <color theme="5" tint="0.39997558519241921"/>
      </bottom>
      <diagonal/>
    </border>
    <border>
      <left style="medium">
        <color theme="5" tint="0.39994506668294322"/>
      </left>
      <right/>
      <top style="medium">
        <color theme="5" tint="0.39997558519241921"/>
      </top>
      <bottom style="medium">
        <color theme="4"/>
      </bottom>
      <diagonal/>
    </border>
    <border>
      <left/>
      <right/>
      <top style="medium">
        <color rgb="FFDCDDDE"/>
      </top>
      <bottom style="medium">
        <color rgb="FFDCDDDE"/>
      </bottom>
      <diagonal/>
    </border>
    <border>
      <left/>
      <right/>
      <top/>
      <bottom style="medium">
        <color indexed="64"/>
      </bottom>
      <diagonal/>
    </border>
    <border>
      <left/>
      <right/>
      <top style="medium">
        <color rgb="FFDCDDDE"/>
      </top>
      <bottom style="medium">
        <color indexed="64"/>
      </bottom>
      <diagonal/>
    </border>
    <border>
      <left style="medium">
        <color indexed="64"/>
      </left>
      <right/>
      <top style="medium">
        <color rgb="FFDCDDDE"/>
      </top>
      <bottom style="medium">
        <color indexed="64"/>
      </bottom>
      <diagonal/>
    </border>
    <border>
      <left/>
      <right/>
      <top style="medium">
        <color indexed="64"/>
      </top>
      <bottom/>
      <diagonal/>
    </border>
    <border>
      <left/>
      <right style="medium">
        <color indexed="64"/>
      </right>
      <top style="medium">
        <color rgb="FFDCDDDE"/>
      </top>
      <bottom style="medium">
        <color indexed="64"/>
      </bottom>
      <diagonal/>
    </border>
    <border>
      <left/>
      <right/>
      <top/>
      <bottom style="thin">
        <color theme="0" tint="-0.34998626667073579"/>
      </bottom>
      <diagonal/>
    </border>
    <border>
      <left/>
      <right/>
      <top style="thin">
        <color indexed="62"/>
      </top>
      <bottom style="double">
        <color indexed="62"/>
      </bottom>
      <diagonal/>
    </border>
    <border>
      <left style="thin">
        <color indexed="24"/>
      </left>
      <right style="thin">
        <color indexed="24"/>
      </right>
      <top style="thin">
        <color indexed="24"/>
      </top>
      <bottom style="thin">
        <color indexed="24"/>
      </bottom>
      <diagonal/>
    </border>
    <border>
      <left style="thin">
        <color indexed="64"/>
      </left>
      <right style="thin">
        <color indexed="64"/>
      </right>
      <top style="thin">
        <color indexed="64"/>
      </top>
      <bottom style="thin">
        <color indexed="64"/>
      </bottom>
      <diagonal/>
    </border>
    <border>
      <left/>
      <right/>
      <top style="thin">
        <color indexed="62"/>
      </top>
      <bottom style="double">
        <color indexed="62"/>
      </bottom>
      <diagonal/>
    </border>
    <border>
      <left style="medium">
        <color indexed="64"/>
      </left>
      <right style="thin">
        <color indexed="64"/>
      </right>
      <top style="thin">
        <color indexed="64"/>
      </top>
      <bottom style="thin">
        <color indexed="64"/>
      </bottom>
      <diagonal/>
    </border>
    <border>
      <left style="thin">
        <color indexed="24"/>
      </left>
      <right style="thin">
        <color indexed="24"/>
      </right>
      <top style="thin">
        <color indexed="24"/>
      </top>
      <bottom style="thin">
        <color indexed="2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ck">
        <color rgb="FF95D600"/>
      </top>
      <bottom/>
      <diagonal/>
    </border>
    <border>
      <left style="thin">
        <color theme="1" tint="0.499984740745262"/>
      </left>
      <right style="thin">
        <color theme="1" tint="0.499984740745262"/>
      </right>
      <top/>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right/>
      <top style="thin">
        <color auto="1"/>
      </top>
      <bottom style="double">
        <color auto="1"/>
      </bottom>
      <diagonal/>
    </border>
    <border>
      <left/>
      <right/>
      <top style="thin">
        <color indexed="64"/>
      </top>
      <bottom/>
      <diagonal/>
    </border>
    <border>
      <left/>
      <right/>
      <top style="thin">
        <color indexed="64"/>
      </top>
      <bottom style="thin">
        <color indexed="64"/>
      </bottom>
      <diagonal/>
    </border>
    <border>
      <left/>
      <right/>
      <top style="medium">
        <color rgb="FFD9D9D9"/>
      </top>
      <bottom style="thin">
        <color indexed="64"/>
      </bottom>
      <diagonal/>
    </border>
    <border>
      <left style="thin">
        <color indexed="64"/>
      </left>
      <right style="thin">
        <color indexed="64"/>
      </right>
      <top style="thin">
        <color indexed="64"/>
      </top>
      <bottom style="thin">
        <color indexed="64"/>
      </bottom>
      <diagonal/>
    </border>
    <border>
      <left/>
      <right/>
      <top style="thin">
        <color indexed="62"/>
      </top>
      <bottom style="double">
        <color indexed="62"/>
      </bottom>
      <diagonal/>
    </border>
    <border>
      <left style="medium">
        <color indexed="64"/>
      </left>
      <right style="thin">
        <color indexed="64"/>
      </right>
      <top style="thin">
        <color indexed="64"/>
      </top>
      <bottom style="thin">
        <color indexed="64"/>
      </bottom>
      <diagonal/>
    </border>
    <border>
      <left style="thin">
        <color indexed="24"/>
      </left>
      <right style="thin">
        <color indexed="24"/>
      </right>
      <top style="thin">
        <color indexed="24"/>
      </top>
      <bottom style="thin">
        <color indexed="2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2"/>
      </top>
      <bottom style="double">
        <color indexed="62"/>
      </bottom>
      <diagonal/>
    </border>
    <border>
      <left style="medium">
        <color indexed="64"/>
      </left>
      <right style="thin">
        <color indexed="64"/>
      </right>
      <top style="thin">
        <color indexed="64"/>
      </top>
      <bottom style="thin">
        <color indexed="64"/>
      </bottom>
      <diagonal/>
    </border>
    <border>
      <left style="thin">
        <color indexed="24"/>
      </left>
      <right style="thin">
        <color indexed="24"/>
      </right>
      <top style="thin">
        <color indexed="24"/>
      </top>
      <bottom style="thin">
        <color indexed="2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ck">
        <color theme="4"/>
      </top>
      <bottom/>
      <diagonal/>
    </border>
    <border>
      <left/>
      <right style="medium">
        <color indexed="64"/>
      </right>
      <top/>
      <bottom/>
      <diagonal/>
    </border>
    <border>
      <left/>
      <right style="medium">
        <color indexed="64"/>
      </right>
      <top style="thick">
        <color rgb="FF95D600"/>
      </top>
      <bottom/>
      <diagonal/>
    </border>
    <border>
      <left/>
      <right style="medium">
        <color indexed="64"/>
      </right>
      <top/>
      <bottom style="thick">
        <color theme="4"/>
      </bottom>
      <diagonal/>
    </border>
    <border>
      <left/>
      <right/>
      <top/>
      <bottom style="medium">
        <color rgb="FF95D600"/>
      </bottom>
      <diagonal/>
    </border>
    <border>
      <left/>
      <right/>
      <top style="medium">
        <color rgb="FFDCDDDE"/>
      </top>
      <bottom style="thin">
        <color indexed="64"/>
      </bottom>
      <diagonal/>
    </border>
    <border>
      <left/>
      <right style="medium">
        <color indexed="64"/>
      </right>
      <top/>
      <bottom style="medium">
        <color rgb="FFFFFFFF"/>
      </bottom>
      <diagonal/>
    </border>
    <border>
      <left/>
      <right style="medium">
        <color theme="5" tint="0.39997558519241921"/>
      </right>
      <top style="thick">
        <color rgb="FF95D600"/>
      </top>
      <bottom/>
      <diagonal/>
    </border>
  </borders>
  <cellStyleXfs count="5229">
    <xf numFmtId="0" fontId="0" fillId="0" borderId="0"/>
    <xf numFmtId="43" fontId="9" fillId="0" borderId="0" applyFont="0" applyFill="0" applyBorder="0" applyAlignment="0" applyProtection="0"/>
    <xf numFmtId="44" fontId="9" fillId="0" borderId="0" applyFont="0" applyFill="0" applyBorder="0" applyAlignment="0" applyProtection="0"/>
    <xf numFmtId="0" fontId="21" fillId="0" borderId="0" applyNumberFormat="0" applyFill="0" applyBorder="0" applyAlignment="0" applyProtection="0">
      <alignment vertical="top"/>
      <protection locked="0"/>
    </xf>
    <xf numFmtId="0" fontId="9" fillId="0" borderId="0"/>
    <xf numFmtId="0" fontId="15" fillId="0" borderId="0"/>
    <xf numFmtId="0" fontId="14" fillId="0" borderId="0"/>
    <xf numFmtId="9" fontId="9" fillId="0" borderId="0" applyFont="0" applyFill="0" applyBorder="0" applyAlignment="0" applyProtection="0"/>
    <xf numFmtId="0" fontId="32" fillId="6" borderId="0" applyNumberFormat="0" applyBorder="0" applyAlignment="0" applyProtection="0"/>
    <xf numFmtId="0" fontId="33" fillId="7" borderId="0" applyNumberFormat="0" applyBorder="0" applyAlignment="0" applyProtection="0"/>
    <xf numFmtId="0" fontId="34" fillId="8" borderId="4" applyNumberFormat="0" applyAlignment="0" applyProtection="0"/>
    <xf numFmtId="0" fontId="37" fillId="0" borderId="6" applyNumberFormat="0" applyFill="0" applyAlignment="0" applyProtection="0"/>
    <xf numFmtId="0" fontId="38" fillId="10" borderId="7" applyNumberFormat="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8" fillId="33" borderId="0" applyNumberFormat="0" applyBorder="0" applyAlignment="0" applyProtection="0"/>
    <xf numFmtId="0" fontId="8" fillId="36" borderId="0" applyNumberFormat="0" applyBorder="0" applyAlignment="0" applyProtection="0"/>
    <xf numFmtId="0" fontId="8" fillId="13" borderId="0" applyNumberFormat="0" applyBorder="0" applyAlignment="0" applyProtection="0"/>
    <xf numFmtId="0" fontId="8" fillId="37" borderId="0" applyNumberFormat="0" applyBorder="0" applyAlignment="0" applyProtection="0"/>
    <xf numFmtId="0" fontId="8" fillId="17" borderId="0" applyNumberFormat="0" applyBorder="0" applyAlignment="0" applyProtection="0"/>
    <xf numFmtId="0" fontId="8" fillId="38" borderId="0" applyNumberFormat="0" applyBorder="0" applyAlignment="0" applyProtection="0"/>
    <xf numFmtId="0" fontId="8" fillId="21" borderId="0" applyNumberFormat="0" applyBorder="0" applyAlignment="0" applyProtection="0"/>
    <xf numFmtId="0" fontId="8" fillId="39" borderId="0" applyNumberFormat="0" applyBorder="0" applyAlignment="0" applyProtection="0"/>
    <xf numFmtId="0" fontId="8" fillId="25" borderId="0" applyNumberFormat="0" applyBorder="0" applyAlignment="0" applyProtection="0"/>
    <xf numFmtId="0" fontId="8" fillId="40" borderId="0" applyNumberFormat="0" applyBorder="0" applyAlignment="0" applyProtection="0"/>
    <xf numFmtId="0" fontId="8" fillId="29" borderId="0" applyNumberFormat="0" applyBorder="0" applyAlignment="0" applyProtection="0"/>
    <xf numFmtId="0" fontId="8" fillId="41" borderId="0" applyNumberFormat="0" applyBorder="0" applyAlignment="0" applyProtection="0"/>
    <xf numFmtId="0" fontId="8" fillId="14" borderId="0" applyNumberFormat="0" applyBorder="0" applyAlignment="0" applyProtection="0"/>
    <xf numFmtId="0" fontId="8" fillId="42" borderId="0" applyNumberFormat="0" applyBorder="0" applyAlignment="0" applyProtection="0"/>
    <xf numFmtId="0" fontId="8" fillId="18" borderId="0" applyNumberFormat="0" applyBorder="0" applyAlignment="0" applyProtection="0"/>
    <xf numFmtId="0" fontId="8" fillId="43" borderId="0" applyNumberFormat="0" applyBorder="0" applyAlignment="0" applyProtection="0"/>
    <xf numFmtId="0" fontId="8" fillId="22" borderId="0" applyNumberFormat="0" applyBorder="0" applyAlignment="0" applyProtection="0"/>
    <xf numFmtId="0" fontId="8" fillId="39" borderId="0" applyNumberFormat="0" applyBorder="0" applyAlignment="0" applyProtection="0"/>
    <xf numFmtId="0" fontId="8" fillId="26" borderId="0" applyNumberFormat="0" applyBorder="0" applyAlignment="0" applyProtection="0"/>
    <xf numFmtId="0" fontId="8" fillId="41" borderId="0" applyNumberFormat="0" applyBorder="0" applyAlignment="0" applyProtection="0"/>
    <xf numFmtId="0" fontId="8" fillId="30" borderId="0" applyNumberFormat="0" applyBorder="0" applyAlignment="0" applyProtection="0"/>
    <xf numFmtId="0" fontId="8" fillId="44" borderId="0" applyNumberFormat="0" applyBorder="0" applyAlignment="0" applyProtection="0"/>
    <xf numFmtId="0" fontId="8" fillId="34" borderId="0" applyNumberFormat="0" applyBorder="0" applyAlignment="0" applyProtection="0"/>
    <xf numFmtId="0" fontId="42" fillId="45" borderId="0" applyNumberFormat="0" applyBorder="0" applyAlignment="0" applyProtection="0"/>
    <xf numFmtId="0" fontId="42" fillId="15" borderId="0" applyNumberFormat="0" applyBorder="0" applyAlignment="0" applyProtection="0"/>
    <xf numFmtId="0" fontId="42" fillId="42" borderId="0" applyNumberFormat="0" applyBorder="0" applyAlignment="0" applyProtection="0"/>
    <xf numFmtId="0" fontId="42" fillId="19" borderId="0" applyNumberFormat="0" applyBorder="0" applyAlignment="0" applyProtection="0"/>
    <xf numFmtId="0" fontId="42" fillId="43" borderId="0" applyNumberFormat="0" applyBorder="0" applyAlignment="0" applyProtection="0"/>
    <xf numFmtId="0" fontId="42" fillId="23" borderId="0" applyNumberFormat="0" applyBorder="0" applyAlignment="0" applyProtection="0"/>
    <xf numFmtId="0" fontId="42" fillId="46" borderId="0" applyNumberFormat="0" applyBorder="0" applyAlignment="0" applyProtection="0"/>
    <xf numFmtId="0" fontId="42" fillId="27" borderId="0" applyNumberFormat="0" applyBorder="0" applyAlignment="0" applyProtection="0"/>
    <xf numFmtId="0" fontId="42" fillId="47" borderId="0" applyNumberFormat="0" applyBorder="0" applyAlignment="0" applyProtection="0"/>
    <xf numFmtId="0" fontId="42" fillId="31" borderId="0" applyNumberFormat="0" applyBorder="0" applyAlignment="0" applyProtection="0"/>
    <xf numFmtId="0" fontId="42" fillId="48" borderId="0" applyNumberFormat="0" applyBorder="0" applyAlignment="0" applyProtection="0"/>
    <xf numFmtId="0" fontId="42" fillId="35" borderId="0" applyNumberFormat="0" applyBorder="0" applyAlignment="0" applyProtection="0"/>
    <xf numFmtId="0" fontId="42" fillId="49" borderId="0" applyNumberFormat="0" applyBorder="0" applyAlignment="0" applyProtection="0"/>
    <xf numFmtId="0" fontId="42" fillId="12" borderId="0" applyNumberFormat="0" applyBorder="0" applyAlignment="0" applyProtection="0"/>
    <xf numFmtId="0" fontId="42" fillId="50" borderId="0" applyNumberFormat="0" applyBorder="0" applyAlignment="0" applyProtection="0"/>
    <xf numFmtId="0" fontId="42" fillId="16" borderId="0" applyNumberFormat="0" applyBorder="0" applyAlignment="0" applyProtection="0"/>
    <xf numFmtId="0" fontId="42" fillId="51" borderId="0" applyNumberFormat="0" applyBorder="0" applyAlignment="0" applyProtection="0"/>
    <xf numFmtId="0" fontId="42" fillId="20" borderId="0" applyNumberFormat="0" applyBorder="0" applyAlignment="0" applyProtection="0"/>
    <xf numFmtId="0" fontId="42" fillId="46" borderId="0" applyNumberFormat="0" applyBorder="0" applyAlignment="0" applyProtection="0"/>
    <xf numFmtId="0" fontId="42" fillId="24" borderId="0" applyNumberFormat="0" applyBorder="0" applyAlignment="0" applyProtection="0"/>
    <xf numFmtId="0" fontId="42" fillId="47" borderId="0" applyNumberFormat="0" applyBorder="0" applyAlignment="0" applyProtection="0"/>
    <xf numFmtId="0" fontId="42" fillId="28" borderId="0" applyNumberFormat="0" applyBorder="0" applyAlignment="0" applyProtection="0"/>
    <xf numFmtId="0" fontId="42" fillId="53" borderId="0" applyNumberFormat="0" applyBorder="0" applyAlignment="0" applyProtection="0"/>
    <xf numFmtId="0" fontId="42" fillId="32" borderId="0" applyNumberFormat="0" applyBorder="0" applyAlignment="0" applyProtection="0"/>
    <xf numFmtId="0" fontId="36" fillId="54" borderId="4" applyNumberFormat="0" applyAlignment="0" applyProtection="0"/>
    <xf numFmtId="0" fontId="36" fillId="9" borderId="4" applyNumberFormat="0" applyAlignment="0" applyProtection="0"/>
    <xf numFmtId="168" fontId="44" fillId="55" borderId="10">
      <alignment horizontal="right" vertical="center" indent="1"/>
    </xf>
    <xf numFmtId="168" fontId="44" fillId="55" borderId="10">
      <alignment horizontal="right" vertical="center" indent="1"/>
    </xf>
    <xf numFmtId="0" fontId="45" fillId="55" borderId="10">
      <alignment horizontal="left" vertical="center" indent="1"/>
    </xf>
    <xf numFmtId="0" fontId="9" fillId="56" borderId="11"/>
    <xf numFmtId="0" fontId="46" fillId="57" borderId="10">
      <alignment horizontal="center" vertical="center"/>
    </xf>
    <xf numFmtId="0" fontId="47" fillId="56" borderId="10">
      <alignment horizontal="center" vertical="center"/>
    </xf>
    <xf numFmtId="0" fontId="47" fillId="56" borderId="10">
      <alignment horizontal="center" vertical="center"/>
    </xf>
    <xf numFmtId="168" fontId="44" fillId="56" borderId="10">
      <alignment horizontal="right" vertical="center" indent="1"/>
    </xf>
    <xf numFmtId="0" fontId="9" fillId="56" borderId="0"/>
    <xf numFmtId="0" fontId="47" fillId="56" borderId="12">
      <alignment horizontal="left" vertical="center" indent="1"/>
    </xf>
    <xf numFmtId="0" fontId="48" fillId="56" borderId="13">
      <alignment horizontal="left" vertical="center" indent="1"/>
    </xf>
    <xf numFmtId="0" fontId="49" fillId="56" borderId="10">
      <alignment horizontal="left" vertical="center" indent="1"/>
    </xf>
    <xf numFmtId="168" fontId="44" fillId="56" borderId="10">
      <alignment horizontal="right" vertical="center" indent="1"/>
    </xf>
    <xf numFmtId="0" fontId="48" fillId="58" borderId="10">
      <alignment horizontal="left" vertical="center" indent="1"/>
    </xf>
    <xf numFmtId="0" fontId="50" fillId="57" borderId="10">
      <alignment horizontal="left" vertical="center" indent="1"/>
    </xf>
    <xf numFmtId="0" fontId="49" fillId="56" borderId="10">
      <alignment horizontal="left" vertical="center" indent="1"/>
    </xf>
    <xf numFmtId="0" fontId="45" fillId="56" borderId="10">
      <alignment horizontal="left" vertical="center" indent="1"/>
    </xf>
    <xf numFmtId="0" fontId="45" fillId="56" borderId="10">
      <alignment horizontal="left" vertical="center" wrapText="1" indent="1"/>
    </xf>
    <xf numFmtId="0" fontId="48" fillId="58" borderId="10">
      <alignment horizontal="left" vertical="center" indent="1"/>
    </xf>
    <xf numFmtId="0" fontId="48" fillId="58" borderId="10">
      <alignment horizontal="left" vertical="center" indent="1"/>
    </xf>
    <xf numFmtId="43" fontId="43" fillId="0" borderId="0" applyFont="0" applyFill="0" applyBorder="0" applyAlignment="0" applyProtection="0"/>
    <xf numFmtId="43" fontId="9" fillId="0" borderId="0" applyFont="0" applyFill="0" applyBorder="0" applyAlignment="0" applyProtection="0"/>
    <xf numFmtId="43" fontId="43" fillId="0" borderId="0" applyFont="0" applyFill="0" applyBorder="0" applyAlignment="0" applyProtection="0"/>
    <xf numFmtId="43" fontId="9" fillId="0" borderId="0" applyFont="0" applyFill="0" applyBorder="0" applyAlignment="0" applyProtection="0"/>
    <xf numFmtId="43" fontId="51" fillId="0" borderId="0" applyFont="0" applyFill="0" applyBorder="0" applyAlignment="0" applyProtection="0"/>
    <xf numFmtId="43" fontId="43" fillId="0" borderId="0" applyFont="0" applyFill="0" applyBorder="0" applyAlignment="0" applyProtection="0"/>
    <xf numFmtId="43" fontId="8" fillId="0" borderId="0" applyFont="0" applyFill="0" applyBorder="0" applyAlignment="0" applyProtection="0"/>
    <xf numFmtId="44" fontId="43" fillId="0" borderId="0" applyFont="0" applyFill="0" applyBorder="0" applyAlignment="0" applyProtection="0"/>
    <xf numFmtId="44" fontId="9" fillId="0" borderId="0" applyFont="0" applyFill="0" applyBorder="0" applyAlignment="0" applyProtection="0"/>
    <xf numFmtId="44" fontId="43" fillId="0" borderId="0" applyFont="0" applyFill="0" applyBorder="0" applyAlignment="0" applyProtection="0"/>
    <xf numFmtId="44" fontId="43" fillId="0" borderId="0" applyFont="0" applyFill="0" applyBorder="0" applyAlignment="0" applyProtection="0"/>
    <xf numFmtId="44" fontId="4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43" fillId="0" borderId="0" applyFont="0" applyFill="0" applyBorder="0" applyAlignment="0" applyProtection="0"/>
    <xf numFmtId="44" fontId="43" fillId="0" borderId="0" applyFont="0" applyFill="0" applyBorder="0" applyAlignment="0" applyProtection="0"/>
    <xf numFmtId="44" fontId="8" fillId="0" borderId="0" applyFont="0" applyFill="0" applyBorder="0" applyAlignment="0" applyProtection="0"/>
    <xf numFmtId="44" fontId="4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51" fillId="0" borderId="0" applyFont="0" applyFill="0" applyBorder="0" applyAlignment="0" applyProtection="0"/>
    <xf numFmtId="0" fontId="53" fillId="0" borderId="0" applyNumberFormat="0" applyFill="0" applyBorder="0" applyAlignment="0" applyProtection="0">
      <alignment vertical="top"/>
      <protection locked="0"/>
    </xf>
    <xf numFmtId="0" fontId="31" fillId="38" borderId="0" applyNumberFormat="0" applyBorder="0" applyAlignment="0" applyProtection="0"/>
    <xf numFmtId="0" fontId="31" fillId="5" borderId="0" applyNumberFormat="0" applyBorder="0" applyAlignment="0" applyProtection="0"/>
    <xf numFmtId="0" fontId="54" fillId="0" borderId="14" applyNumberFormat="0" applyFill="0" applyAlignment="0" applyProtection="0"/>
    <xf numFmtId="0" fontId="28" fillId="0" borderId="1" applyNumberFormat="0" applyFill="0" applyAlignment="0" applyProtection="0"/>
    <xf numFmtId="0" fontId="55" fillId="0" borderId="15" applyNumberFormat="0" applyFill="0" applyAlignment="0" applyProtection="0"/>
    <xf numFmtId="0" fontId="29" fillId="0" borderId="2" applyNumberFormat="0" applyFill="0" applyAlignment="0" applyProtection="0"/>
    <xf numFmtId="0" fontId="56" fillId="0" borderId="16" applyNumberFormat="0" applyFill="0" applyAlignment="0" applyProtection="0"/>
    <xf numFmtId="0" fontId="30" fillId="0" borderId="3" applyNumberFormat="0" applyFill="0" applyAlignment="0" applyProtection="0"/>
    <xf numFmtId="0" fontId="56" fillId="0" borderId="0" applyNumberFormat="0" applyFill="0" applyBorder="0" applyAlignment="0" applyProtection="0"/>
    <xf numFmtId="0" fontId="30" fillId="0" borderId="0" applyNumberFormat="0" applyFill="0" applyBorder="0" applyAlignment="0" applyProtection="0"/>
    <xf numFmtId="0" fontId="57" fillId="0" borderId="0" applyNumberFormat="0" applyFill="0" applyBorder="0" applyAlignment="0" applyProtection="0"/>
    <xf numFmtId="0" fontId="21"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8" fillId="0" borderId="0"/>
    <xf numFmtId="0" fontId="51" fillId="0" borderId="0"/>
    <xf numFmtId="0" fontId="8" fillId="0" borderId="0"/>
    <xf numFmtId="0" fontId="8" fillId="0" borderId="0"/>
    <xf numFmtId="0" fontId="9" fillId="0" borderId="0"/>
    <xf numFmtId="0" fontId="8" fillId="0" borderId="0"/>
    <xf numFmtId="0" fontId="8" fillId="0" borderId="0"/>
    <xf numFmtId="0" fontId="8" fillId="0" borderId="0"/>
    <xf numFmtId="0" fontId="8" fillId="0" borderId="0"/>
    <xf numFmtId="0" fontId="8" fillId="0" borderId="0"/>
    <xf numFmtId="0" fontId="9" fillId="0" borderId="0"/>
    <xf numFmtId="0" fontId="9" fillId="0" borderId="0"/>
    <xf numFmtId="0" fontId="51" fillId="0" borderId="0"/>
    <xf numFmtId="0" fontId="9" fillId="0" borderId="0"/>
    <xf numFmtId="0" fontId="9" fillId="0" borderId="0"/>
    <xf numFmtId="0" fontId="8" fillId="0" borderId="0"/>
    <xf numFmtId="0" fontId="8" fillId="0" borderId="0"/>
    <xf numFmtId="0" fontId="8" fillId="0" borderId="0"/>
    <xf numFmtId="0" fontId="43" fillId="52" borderId="8" applyNumberFormat="0" applyFont="0" applyAlignment="0" applyProtection="0"/>
    <xf numFmtId="0" fontId="8" fillId="11" borderId="8" applyNumberFormat="0" applyFont="0" applyAlignment="0" applyProtection="0"/>
    <xf numFmtId="0" fontId="35" fillId="54" borderId="5" applyNumberFormat="0" applyAlignment="0" applyProtection="0"/>
    <xf numFmtId="0" fontId="35" fillId="9" borderId="5" applyNumberFormat="0" applyAlignment="0" applyProtection="0"/>
    <xf numFmtId="9" fontId="43" fillId="0" borderId="0" applyFont="0" applyFill="0" applyBorder="0" applyAlignment="0" applyProtection="0"/>
    <xf numFmtId="9" fontId="9" fillId="0" borderId="0" applyFont="0" applyFill="0" applyBorder="0" applyAlignment="0" applyProtection="0"/>
    <xf numFmtId="9" fontId="43" fillId="0" borderId="0" applyFont="0" applyFill="0" applyBorder="0" applyAlignment="0" applyProtection="0"/>
    <xf numFmtId="9" fontId="9" fillId="0" borderId="0" applyFont="0" applyFill="0" applyBorder="0" applyAlignment="0" applyProtection="0"/>
    <xf numFmtId="9" fontId="51" fillId="0" borderId="0" applyFont="0" applyFill="0" applyBorder="0" applyAlignment="0" applyProtection="0"/>
    <xf numFmtId="9" fontId="43" fillId="0" borderId="0" applyFont="0" applyFill="0" applyBorder="0" applyAlignment="0" applyProtection="0"/>
    <xf numFmtId="9" fontId="8" fillId="0" borderId="0" applyFont="0" applyFill="0" applyBorder="0" applyAlignment="0" applyProtection="0"/>
    <xf numFmtId="0" fontId="58" fillId="0" borderId="0" applyNumberFormat="0" applyFill="0" applyBorder="0" applyAlignment="0" applyProtection="0"/>
    <xf numFmtId="0" fontId="27" fillId="0" borderId="0" applyNumberFormat="0" applyFill="0" applyBorder="0" applyAlignment="0" applyProtection="0"/>
    <xf numFmtId="0" fontId="41" fillId="0" borderId="17" applyNumberFormat="0" applyFill="0" applyAlignment="0" applyProtection="0"/>
    <xf numFmtId="0" fontId="41" fillId="0" borderId="9" applyNumberFormat="0" applyFill="0" applyAlignment="0" applyProtection="0"/>
    <xf numFmtId="169" fontId="52" fillId="59" borderId="0" applyNumberFormat="0" applyBorder="0">
      <protection locked="0"/>
    </xf>
    <xf numFmtId="169" fontId="52" fillId="59" borderId="0" applyNumberFormat="0" applyBorder="0">
      <protection locked="0"/>
    </xf>
    <xf numFmtId="0" fontId="7" fillId="0" borderId="0"/>
    <xf numFmtId="170" fontId="61" fillId="0" borderId="0" applyFont="0" applyFill="0" applyBorder="0" applyAlignment="0" applyProtection="0"/>
    <xf numFmtId="2" fontId="61" fillId="0" borderId="0" applyFont="0" applyFill="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36"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3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38"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39"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40"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49" fontId="62" fillId="0" borderId="10" applyNumberFormat="0" applyFont="0" applyFill="0" applyBorder="0" applyProtection="0">
      <alignment horizontal="left" vertical="center" indent="2"/>
    </xf>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41"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42"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43"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39"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41"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4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49" fontId="62" fillId="0" borderId="18" applyNumberFormat="0" applyFont="0" applyFill="0" applyBorder="0" applyProtection="0">
      <alignment horizontal="left" vertical="center" indent="5"/>
    </xf>
    <xf numFmtId="4" fontId="63" fillId="0" borderId="19" applyFill="0" applyBorder="0" applyProtection="0">
      <alignment horizontal="right" vertical="center"/>
    </xf>
    <xf numFmtId="0" fontId="64" fillId="0" borderId="0"/>
    <xf numFmtId="0" fontId="65" fillId="0" borderId="0"/>
    <xf numFmtId="0" fontId="64" fillId="0" borderId="0"/>
    <xf numFmtId="0" fontId="65" fillId="0" borderId="0"/>
    <xf numFmtId="0" fontId="64" fillId="0" borderId="0"/>
    <xf numFmtId="0" fontId="65"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51" fillId="0" borderId="0" applyFont="0" applyFill="0" applyBorder="0" applyAlignment="0" applyProtection="0"/>
    <xf numFmtId="43" fontId="9"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1"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3"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64" fillId="0" borderId="0"/>
    <xf numFmtId="0" fontId="65" fillId="0" borderId="0"/>
    <xf numFmtId="0" fontId="64" fillId="0" borderId="0"/>
    <xf numFmtId="0" fontId="65" fillId="0" borderId="0"/>
    <xf numFmtId="44" fontId="9" fillId="0" borderId="0" applyFont="0" applyFill="0" applyBorder="0" applyAlignment="0" applyProtection="0"/>
    <xf numFmtId="44" fontId="51" fillId="0" borderId="0" applyFont="0" applyFill="0" applyBorder="0" applyAlignment="0" applyProtection="0"/>
    <xf numFmtId="44" fontId="43" fillId="0" borderId="0" applyFont="0" applyFill="0" applyBorder="0" applyAlignment="0" applyProtection="0"/>
    <xf numFmtId="44" fontId="43" fillId="0" borderId="0" applyFont="0" applyFill="0" applyBorder="0" applyAlignment="0" applyProtection="0"/>
    <xf numFmtId="44" fontId="9" fillId="0" borderId="0" applyFont="0" applyFill="0" applyBorder="0" applyAlignment="0" applyProtection="0"/>
    <xf numFmtId="44" fontId="7" fillId="0" borderId="0" applyFont="0" applyFill="0" applyBorder="0" applyAlignment="0" applyProtection="0"/>
    <xf numFmtId="44" fontId="4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66"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43" fillId="0" borderId="0" applyFont="0" applyFill="0" applyBorder="0" applyAlignment="0" applyProtection="0"/>
    <xf numFmtId="44" fontId="7" fillId="0" borderId="0" applyFont="0" applyFill="0" applyBorder="0" applyAlignment="0" applyProtection="0"/>
    <xf numFmtId="44" fontId="43" fillId="0" borderId="0" applyFont="0" applyFill="0" applyBorder="0" applyAlignment="0" applyProtection="0"/>
    <xf numFmtId="44" fontId="7" fillId="0" borderId="0" applyFont="0" applyFill="0" applyBorder="0" applyAlignment="0" applyProtection="0"/>
    <xf numFmtId="44" fontId="4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9" fillId="0" borderId="0" applyFont="0" applyFill="0" applyBorder="0" applyAlignment="0" applyProtection="0"/>
    <xf numFmtId="171" fontId="67" fillId="0" borderId="20" applyNumberFormat="0" applyFill="0">
      <alignment horizontal="right"/>
    </xf>
    <xf numFmtId="169" fontId="68" fillId="60" borderId="0" applyNumberFormat="0" applyBorder="0">
      <protection locked="0"/>
    </xf>
    <xf numFmtId="0" fontId="69" fillId="0" borderId="16" applyNumberFormat="0" applyFill="0" applyAlignment="0" applyProtection="0"/>
    <xf numFmtId="0" fontId="70" fillId="0" borderId="20">
      <alignment horizontal="left"/>
    </xf>
    <xf numFmtId="0" fontId="71" fillId="0" borderId="0" applyNumberFormat="0" applyFill="0" applyBorder="0" applyAlignment="0" applyProtection="0">
      <alignment vertical="top"/>
      <protection locked="0"/>
    </xf>
    <xf numFmtId="0" fontId="57" fillId="0" borderId="0" applyNumberFormat="0" applyFill="0" applyBorder="0" applyAlignment="0" applyProtection="0"/>
    <xf numFmtId="0" fontId="72"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73"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74" fillId="0" borderId="0" applyNumberFormat="0" applyFill="0" applyBorder="0" applyAlignment="0" applyProtection="0">
      <alignment vertical="top"/>
      <protection locked="0"/>
    </xf>
    <xf numFmtId="0" fontId="74" fillId="0" borderId="0" applyNumberFormat="0" applyFill="0" applyBorder="0" applyAlignment="0" applyProtection="0">
      <alignment vertical="top"/>
      <protection locked="0"/>
    </xf>
    <xf numFmtId="169" fontId="75" fillId="59" borderId="0" applyNumberFormat="0" applyBorder="0">
      <alignment horizontal="left"/>
      <protection locked="0"/>
    </xf>
    <xf numFmtId="0" fontId="23" fillId="0" borderId="0" applyNumberFormat="0" applyFill="0" applyBorder="0" applyAlignment="0" applyProtection="0">
      <alignment vertical="top"/>
      <protection locked="0"/>
    </xf>
    <xf numFmtId="0" fontId="76" fillId="0" borderId="0" applyNumberFormat="0" applyFill="0" applyBorder="0" applyAlignment="0" applyProtection="0">
      <alignment vertical="top"/>
      <protection locked="0"/>
    </xf>
    <xf numFmtId="169" fontId="68" fillId="61" borderId="0" applyNumberFormat="0" applyBorder="0">
      <alignment horizontal="right"/>
      <protection locked="0"/>
    </xf>
    <xf numFmtId="169" fontId="68" fillId="62" borderId="0" applyNumberFormat="0" applyBorder="0">
      <alignment horizontal="right"/>
      <protection locked="0"/>
    </xf>
    <xf numFmtId="169" fontId="77" fillId="63" borderId="0" applyNumberFormat="0" applyBorder="0">
      <alignment horizontal="right"/>
      <protection locked="0"/>
    </xf>
    <xf numFmtId="169" fontId="78" fillId="61" borderId="0" applyNumberFormat="0" applyBorder="0">
      <alignment horizontal="right"/>
      <protection locked="0"/>
    </xf>
    <xf numFmtId="169" fontId="79" fillId="61" borderId="0" applyNumberFormat="0" applyBorder="0">
      <alignment horizontal="right"/>
      <protection locked="0"/>
    </xf>
    <xf numFmtId="169" fontId="80" fillId="64" borderId="0" applyNumberFormat="0" applyBorder="0">
      <alignment horizontal="right" vertical="center"/>
      <protection locked="0"/>
    </xf>
    <xf numFmtId="172" fontId="81" fillId="0" borderId="0"/>
    <xf numFmtId="172" fontId="82" fillId="0" borderId="0"/>
    <xf numFmtId="173" fontId="67" fillId="0" borderId="0"/>
    <xf numFmtId="173" fontId="67" fillId="0" borderId="0"/>
    <xf numFmtId="173" fontId="83" fillId="0" borderId="0"/>
    <xf numFmtId="173" fontId="83" fillId="0" borderId="0"/>
    <xf numFmtId="173" fontId="84" fillId="0" borderId="0"/>
    <xf numFmtId="173" fontId="67" fillId="0" borderId="0"/>
    <xf numFmtId="173" fontId="8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5" fillId="0" borderId="0"/>
    <xf numFmtId="0" fontId="7" fillId="0" borderId="0"/>
    <xf numFmtId="37" fontId="86" fillId="0" borderId="0"/>
    <xf numFmtId="0" fontId="60" fillId="0" borderId="0"/>
    <xf numFmtId="37" fontId="86" fillId="0" borderId="0"/>
    <xf numFmtId="0" fontId="7" fillId="0" borderId="0"/>
    <xf numFmtId="0" fontId="7" fillId="0" borderId="0"/>
    <xf numFmtId="0" fontId="7" fillId="0" borderId="0"/>
    <xf numFmtId="0" fontId="7" fillId="0" borderId="0"/>
    <xf numFmtId="0" fontId="7" fillId="0" borderId="0"/>
    <xf numFmtId="0" fontId="7" fillId="0" borderId="0"/>
    <xf numFmtId="0" fontId="9" fillId="0" borderId="0"/>
    <xf numFmtId="0" fontId="60" fillId="0" borderId="0"/>
    <xf numFmtId="0" fontId="9" fillId="0" borderId="0"/>
    <xf numFmtId="0" fontId="9" fillId="0" borderId="0"/>
    <xf numFmtId="0" fontId="9" fillId="0" borderId="0"/>
    <xf numFmtId="0" fontId="9" fillId="0" borderId="0"/>
    <xf numFmtId="0" fontId="9" fillId="0" borderId="0"/>
    <xf numFmtId="0" fontId="7" fillId="0" borderId="0"/>
    <xf numFmtId="0" fontId="7" fillId="0" borderId="0"/>
    <xf numFmtId="0" fontId="9" fillId="0" borderId="0"/>
    <xf numFmtId="0" fontId="9" fillId="0" borderId="0"/>
    <xf numFmtId="0" fontId="9" fillId="0" borderId="0"/>
    <xf numFmtId="0" fontId="9" fillId="0" borderId="0"/>
    <xf numFmtId="0" fontId="7" fillId="0" borderId="0"/>
    <xf numFmtId="0" fontId="7" fillId="0" borderId="0"/>
    <xf numFmtId="0" fontId="7" fillId="0" borderId="0"/>
    <xf numFmtId="0" fontId="7" fillId="0" borderId="0"/>
    <xf numFmtId="0" fontId="7" fillId="0" borderId="0"/>
    <xf numFmtId="0" fontId="7" fillId="0" borderId="0"/>
    <xf numFmtId="0" fontId="9" fillId="0" borderId="0"/>
    <xf numFmtId="0" fontId="59" fillId="0" borderId="0"/>
    <xf numFmtId="0" fontId="7" fillId="0" borderId="0"/>
    <xf numFmtId="0" fontId="9" fillId="0" borderId="0"/>
    <xf numFmtId="0" fontId="9" fillId="0" borderId="0"/>
    <xf numFmtId="0" fontId="7" fillId="0" borderId="0"/>
    <xf numFmtId="0" fontId="7" fillId="0" borderId="0"/>
    <xf numFmtId="169" fontId="87" fillId="0" borderId="0" applyBorder="0"/>
    <xf numFmtId="0" fontId="7" fillId="0" borderId="0"/>
    <xf numFmtId="0" fontId="7" fillId="0" borderId="0"/>
    <xf numFmtId="0" fontId="9" fillId="0" borderId="0"/>
    <xf numFmtId="0" fontId="9" fillId="0" borderId="0"/>
    <xf numFmtId="0" fontId="7" fillId="0" borderId="0"/>
    <xf numFmtId="0" fontId="7" fillId="0" borderId="0"/>
    <xf numFmtId="0" fontId="9" fillId="0" borderId="0"/>
    <xf numFmtId="0" fontId="9" fillId="0" borderId="0"/>
    <xf numFmtId="0" fontId="9" fillId="0" borderId="0"/>
    <xf numFmtId="0" fontId="7" fillId="0" borderId="0"/>
    <xf numFmtId="0" fontId="7" fillId="0" borderId="0"/>
    <xf numFmtId="0" fontId="7" fillId="0" borderId="0"/>
    <xf numFmtId="0" fontId="7" fillId="0" borderId="0"/>
    <xf numFmtId="0" fontId="9" fillId="0" borderId="0"/>
    <xf numFmtId="0" fontId="7" fillId="0" borderId="0"/>
    <xf numFmtId="0" fontId="7" fillId="0" borderId="0"/>
    <xf numFmtId="0" fontId="7" fillId="0" borderId="0"/>
    <xf numFmtId="0" fontId="9" fillId="0" borderId="0"/>
    <xf numFmtId="0" fontId="7" fillId="0" borderId="0"/>
    <xf numFmtId="0" fontId="7" fillId="0" borderId="0"/>
    <xf numFmtId="0" fontId="7" fillId="0" borderId="0"/>
    <xf numFmtId="0" fontId="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 fillId="0" borderId="0"/>
    <xf numFmtId="0" fontId="7" fillId="0" borderId="0"/>
    <xf numFmtId="0" fontId="7" fillId="0" borderId="0"/>
    <xf numFmtId="0" fontId="66" fillId="0" borderId="0"/>
    <xf numFmtId="0" fontId="9" fillId="0" borderId="0"/>
    <xf numFmtId="0" fontId="60" fillId="0" borderId="0"/>
    <xf numFmtId="0" fontId="88" fillId="0" borderId="0"/>
    <xf numFmtId="0" fontId="9" fillId="0" borderId="0"/>
    <xf numFmtId="174" fontId="9" fillId="0" borderId="0"/>
    <xf numFmtId="0" fontId="7" fillId="0" borderId="0"/>
    <xf numFmtId="0" fontId="7" fillId="0" borderId="0"/>
    <xf numFmtId="0" fontId="9" fillId="0" borderId="0"/>
    <xf numFmtId="0" fontId="66" fillId="0" borderId="0"/>
    <xf numFmtId="0" fontId="9" fillId="0" borderId="0"/>
    <xf numFmtId="0" fontId="7" fillId="0" borderId="0"/>
    <xf numFmtId="0" fontId="7" fillId="0" borderId="0"/>
    <xf numFmtId="0" fontId="7" fillId="0" borderId="0"/>
    <xf numFmtId="0" fontId="7" fillId="0" borderId="0"/>
    <xf numFmtId="0" fontId="7" fillId="0" borderId="0"/>
    <xf numFmtId="4" fontId="62" fillId="0" borderId="10" applyFill="0" applyBorder="0" applyProtection="0">
      <alignment horizontal="right" vertical="center"/>
    </xf>
    <xf numFmtId="0" fontId="89" fillId="2" borderId="0" applyNumberFormat="0" applyFont="0" applyBorder="0" applyAlignment="0" applyProtection="0"/>
    <xf numFmtId="0" fontId="90" fillId="2" borderId="0" applyNumberFormat="0" applyFont="0" applyBorder="0" applyAlignment="0" applyProtection="0"/>
    <xf numFmtId="0" fontId="7" fillId="11" borderId="8" applyNumberFormat="0" applyFont="0" applyAlignment="0" applyProtection="0"/>
    <xf numFmtId="0" fontId="7" fillId="11" borderId="8" applyNumberFormat="0" applyFont="0" applyAlignment="0" applyProtection="0"/>
    <xf numFmtId="0" fontId="7" fillId="11" borderId="8" applyNumberFormat="0" applyFont="0" applyAlignment="0" applyProtection="0"/>
    <xf numFmtId="0" fontId="43" fillId="52" borderId="8" applyNumberFormat="0" applyFont="0" applyAlignment="0" applyProtection="0"/>
    <xf numFmtId="0" fontId="7" fillId="11" borderId="8" applyNumberFormat="0" applyFont="0" applyAlignment="0" applyProtection="0"/>
    <xf numFmtId="0" fontId="7" fillId="11" borderId="8" applyNumberFormat="0" applyFont="0" applyAlignment="0" applyProtection="0"/>
    <xf numFmtId="9" fontId="43" fillId="0" borderId="0" applyFont="0" applyFill="0" applyBorder="0" applyAlignment="0" applyProtection="0"/>
    <xf numFmtId="9" fontId="51" fillId="0" borderId="0" applyFont="0" applyFill="0" applyBorder="0" applyAlignment="0" applyProtection="0"/>
    <xf numFmtId="9" fontId="9"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66"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51" fillId="0" borderId="0" applyFont="0" applyFill="0" applyBorder="0" applyAlignment="0" applyProtection="0"/>
    <xf numFmtId="9" fontId="7" fillId="0" borderId="0" applyFont="0" applyFill="0" applyBorder="0" applyAlignment="0" applyProtection="0"/>
    <xf numFmtId="9" fontId="9" fillId="0" borderId="0" applyFont="0" applyFill="0" applyBorder="0" applyAlignment="0" applyProtection="0"/>
    <xf numFmtId="9" fontId="7" fillId="0" borderId="0" applyFont="0" applyFill="0" applyBorder="0" applyAlignment="0" applyProtection="0"/>
    <xf numFmtId="9" fontId="4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60"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9" fillId="0" borderId="0"/>
    <xf numFmtId="168" fontId="91" fillId="65" borderId="21">
      <alignment vertical="center"/>
    </xf>
    <xf numFmtId="166" fontId="92" fillId="65" borderId="21">
      <alignment vertical="center"/>
    </xf>
    <xf numFmtId="168" fontId="93" fillId="66" borderId="21">
      <alignment vertical="center"/>
    </xf>
    <xf numFmtId="0" fontId="9" fillId="67" borderId="22" applyBorder="0">
      <alignment horizontal="left" vertical="center"/>
    </xf>
    <xf numFmtId="49" fontId="9" fillId="68" borderId="10">
      <alignment vertical="center" wrapText="1"/>
    </xf>
    <xf numFmtId="0" fontId="9" fillId="69" borderId="23">
      <alignment horizontal="left" vertical="center" wrapText="1"/>
    </xf>
    <xf numFmtId="0" fontId="94" fillId="70" borderId="10">
      <alignment horizontal="left" vertical="center" wrapText="1"/>
    </xf>
    <xf numFmtId="0" fontId="9" fillId="71" borderId="10">
      <alignment horizontal="left" vertical="center" wrapText="1"/>
    </xf>
    <xf numFmtId="0" fontId="9" fillId="72" borderId="10">
      <alignment horizontal="left" vertical="center" wrapText="1"/>
    </xf>
    <xf numFmtId="169" fontId="95" fillId="73" borderId="0" applyNumberFormat="0" applyBorder="0">
      <alignment horizontal="center"/>
      <protection locked="0"/>
    </xf>
    <xf numFmtId="169" fontId="52" fillId="61" borderId="0" applyNumberFormat="0" applyBorder="0">
      <alignment horizontal="left"/>
      <protection locked="0"/>
    </xf>
    <xf numFmtId="169" fontId="68" fillId="62" borderId="0" applyNumberFormat="0" applyBorder="0">
      <alignment horizontal="left"/>
      <protection locked="0"/>
    </xf>
    <xf numFmtId="169" fontId="77" fillId="63" borderId="0" applyNumberFormat="0" applyBorder="0">
      <alignment horizontal="left"/>
      <protection locked="0"/>
    </xf>
    <xf numFmtId="169" fontId="96" fillId="60" borderId="0" applyNumberFormat="0" applyBorder="0">
      <alignment horizontal="center"/>
      <protection locked="0"/>
    </xf>
    <xf numFmtId="169" fontId="96" fillId="61" borderId="0" applyNumberFormat="0" applyBorder="0">
      <alignment horizontal="left"/>
      <protection locked="0"/>
    </xf>
    <xf numFmtId="169" fontId="97" fillId="60" borderId="0" applyNumberFormat="0" applyBorder="0">
      <protection locked="0"/>
    </xf>
    <xf numFmtId="169" fontId="52" fillId="62" borderId="0" applyNumberFormat="0" applyBorder="0">
      <alignment horizontal="left"/>
      <protection locked="0"/>
    </xf>
    <xf numFmtId="169" fontId="68" fillId="62" borderId="0" applyNumberFormat="0" applyBorder="0">
      <alignment horizontal="left"/>
      <protection locked="0"/>
    </xf>
    <xf numFmtId="169" fontId="77" fillId="63" borderId="0" applyNumberFormat="0" applyBorder="0">
      <alignment horizontal="left"/>
      <protection locked="0"/>
    </xf>
    <xf numFmtId="169" fontId="98" fillId="62" borderId="0" applyNumberFormat="0" applyBorder="0">
      <alignment horizontal="left" vertical="center"/>
      <protection locked="0"/>
    </xf>
    <xf numFmtId="169" fontId="99" fillId="60" borderId="0" applyNumberFormat="0" applyBorder="0">
      <protection locked="0"/>
    </xf>
    <xf numFmtId="0" fontId="41" fillId="0" borderId="9" applyNumberFormat="0" applyFill="0" applyAlignment="0" applyProtection="0"/>
    <xf numFmtId="169" fontId="52" fillId="62" borderId="0" applyNumberFormat="0" applyBorder="0">
      <alignment horizontal="right"/>
      <protection locked="0"/>
    </xf>
    <xf numFmtId="169" fontId="100" fillId="74" borderId="0" applyNumberFormat="0" applyBorder="0">
      <protection locked="0"/>
    </xf>
    <xf numFmtId="169" fontId="101" fillId="74" borderId="0" applyNumberFormat="0" applyBorder="0">
      <protection locked="0"/>
    </xf>
    <xf numFmtId="169" fontId="52" fillId="59" borderId="0" applyNumberFormat="0" applyBorder="0">
      <protection locked="0"/>
    </xf>
    <xf numFmtId="169" fontId="52" fillId="61" borderId="0" applyNumberFormat="0" applyBorder="0">
      <protection locked="0"/>
    </xf>
    <xf numFmtId="169" fontId="52" fillId="61" borderId="0" applyNumberFormat="0" applyBorder="0">
      <protection locked="0"/>
    </xf>
    <xf numFmtId="169" fontId="102" fillId="75" borderId="0" applyNumberFormat="0" applyBorder="0">
      <protection locked="0"/>
    </xf>
    <xf numFmtId="0" fontId="6" fillId="0" borderId="0"/>
    <xf numFmtId="0" fontId="5" fillId="33" borderId="0" applyNumberFormat="0" applyBorder="0" applyAlignment="0" applyProtection="0"/>
    <xf numFmtId="0" fontId="5" fillId="36" borderId="0" applyNumberFormat="0" applyBorder="0" applyAlignment="0" applyProtection="0"/>
    <xf numFmtId="0" fontId="5" fillId="13" borderId="0" applyNumberFormat="0" applyBorder="0" applyAlignment="0" applyProtection="0"/>
    <xf numFmtId="0" fontId="5" fillId="37" borderId="0" applyNumberFormat="0" applyBorder="0" applyAlignment="0" applyProtection="0"/>
    <xf numFmtId="0" fontId="5" fillId="17" borderId="0" applyNumberFormat="0" applyBorder="0" applyAlignment="0" applyProtection="0"/>
    <xf numFmtId="0" fontId="5" fillId="38" borderId="0" applyNumberFormat="0" applyBorder="0" applyAlignment="0" applyProtection="0"/>
    <xf numFmtId="0" fontId="5" fillId="21" borderId="0" applyNumberFormat="0" applyBorder="0" applyAlignment="0" applyProtection="0"/>
    <xf numFmtId="0" fontId="5" fillId="39" borderId="0" applyNumberFormat="0" applyBorder="0" applyAlignment="0" applyProtection="0"/>
    <xf numFmtId="0" fontId="5" fillId="25" borderId="0" applyNumberFormat="0" applyBorder="0" applyAlignment="0" applyProtection="0"/>
    <xf numFmtId="0" fontId="5" fillId="40" borderId="0" applyNumberFormat="0" applyBorder="0" applyAlignment="0" applyProtection="0"/>
    <xf numFmtId="0" fontId="5" fillId="29" borderId="0" applyNumberFormat="0" applyBorder="0" applyAlignment="0" applyProtection="0"/>
    <xf numFmtId="0" fontId="5" fillId="41" borderId="0" applyNumberFormat="0" applyBorder="0" applyAlignment="0" applyProtection="0"/>
    <xf numFmtId="0" fontId="5" fillId="14" borderId="0" applyNumberFormat="0" applyBorder="0" applyAlignment="0" applyProtection="0"/>
    <xf numFmtId="0" fontId="5" fillId="42" borderId="0" applyNumberFormat="0" applyBorder="0" applyAlignment="0" applyProtection="0"/>
    <xf numFmtId="0" fontId="5" fillId="18" borderId="0" applyNumberFormat="0" applyBorder="0" applyAlignment="0" applyProtection="0"/>
    <xf numFmtId="0" fontId="5" fillId="43" borderId="0" applyNumberFormat="0" applyBorder="0" applyAlignment="0" applyProtection="0"/>
    <xf numFmtId="0" fontId="5" fillId="22" borderId="0" applyNumberFormat="0" applyBorder="0" applyAlignment="0" applyProtection="0"/>
    <xf numFmtId="0" fontId="5" fillId="39" borderId="0" applyNumberFormat="0" applyBorder="0" applyAlignment="0" applyProtection="0"/>
    <xf numFmtId="0" fontId="5" fillId="26" borderId="0" applyNumberFormat="0" applyBorder="0" applyAlignment="0" applyProtection="0"/>
    <xf numFmtId="0" fontId="5" fillId="41" borderId="0" applyNumberFormat="0" applyBorder="0" applyAlignment="0" applyProtection="0"/>
    <xf numFmtId="0" fontId="5" fillId="30" borderId="0" applyNumberFormat="0" applyBorder="0" applyAlignment="0" applyProtection="0"/>
    <xf numFmtId="0" fontId="5" fillId="44" borderId="0" applyNumberFormat="0" applyBorder="0" applyAlignment="0" applyProtection="0"/>
    <xf numFmtId="0" fontId="5" fillId="34" borderId="0" applyNumberFormat="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1" borderId="8" applyNumberFormat="0" applyFont="0" applyAlignment="0" applyProtection="0"/>
    <xf numFmtId="9" fontId="5" fillId="0" borderId="0" applyFont="0" applyFill="0" applyBorder="0" applyAlignment="0" applyProtection="0"/>
    <xf numFmtId="0" fontId="5" fillId="0" borderId="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36"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3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38"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39"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40"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41"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42"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43"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39"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41"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4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1" borderId="8" applyNumberFormat="0" applyFont="0" applyAlignment="0" applyProtection="0"/>
    <xf numFmtId="0" fontId="5" fillId="11" borderId="8" applyNumberFormat="0" applyFont="0" applyAlignment="0" applyProtection="0"/>
    <xf numFmtId="0" fontId="5" fillId="11" borderId="8" applyNumberFormat="0" applyFont="0" applyAlignment="0" applyProtection="0"/>
    <xf numFmtId="0" fontId="5" fillId="11" borderId="8" applyNumberFormat="0" applyFont="0" applyAlignment="0" applyProtection="0"/>
    <xf numFmtId="0" fontId="5" fillId="11" borderId="8" applyNumberFormat="0" applyFont="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60" fillId="0" borderId="0"/>
    <xf numFmtId="0" fontId="60" fillId="0" borderId="0"/>
    <xf numFmtId="43" fontId="60" fillId="0" borderId="0" applyFont="0" applyFill="0" applyBorder="0" applyAlignment="0" applyProtection="0"/>
    <xf numFmtId="0" fontId="9" fillId="0" borderId="0"/>
    <xf numFmtId="0" fontId="9" fillId="0" borderId="0"/>
    <xf numFmtId="0" fontId="4" fillId="33" borderId="0" applyNumberFormat="0" applyBorder="0" applyAlignment="0" applyProtection="0"/>
    <xf numFmtId="0" fontId="4" fillId="36" borderId="0" applyNumberFormat="0" applyBorder="0" applyAlignment="0" applyProtection="0"/>
    <xf numFmtId="0" fontId="4" fillId="13" borderId="0" applyNumberFormat="0" applyBorder="0" applyAlignment="0" applyProtection="0"/>
    <xf numFmtId="0" fontId="4" fillId="37" borderId="0" applyNumberFormat="0" applyBorder="0" applyAlignment="0" applyProtection="0"/>
    <xf numFmtId="0" fontId="4" fillId="17" borderId="0" applyNumberFormat="0" applyBorder="0" applyAlignment="0" applyProtection="0"/>
    <xf numFmtId="0" fontId="4" fillId="38" borderId="0" applyNumberFormat="0" applyBorder="0" applyAlignment="0" applyProtection="0"/>
    <xf numFmtId="0" fontId="4" fillId="21" borderId="0" applyNumberFormat="0" applyBorder="0" applyAlignment="0" applyProtection="0"/>
    <xf numFmtId="0" fontId="4" fillId="39" borderId="0" applyNumberFormat="0" applyBorder="0" applyAlignment="0" applyProtection="0"/>
    <xf numFmtId="0" fontId="4" fillId="25" borderId="0" applyNumberFormat="0" applyBorder="0" applyAlignment="0" applyProtection="0"/>
    <xf numFmtId="0" fontId="4" fillId="40" borderId="0" applyNumberFormat="0" applyBorder="0" applyAlignment="0" applyProtection="0"/>
    <xf numFmtId="0" fontId="4" fillId="29" borderId="0" applyNumberFormat="0" applyBorder="0" applyAlignment="0" applyProtection="0"/>
    <xf numFmtId="0" fontId="4" fillId="41" borderId="0" applyNumberFormat="0" applyBorder="0" applyAlignment="0" applyProtection="0"/>
    <xf numFmtId="0" fontId="4" fillId="14" borderId="0" applyNumberFormat="0" applyBorder="0" applyAlignment="0" applyProtection="0"/>
    <xf numFmtId="0" fontId="4" fillId="42" borderId="0" applyNumberFormat="0" applyBorder="0" applyAlignment="0" applyProtection="0"/>
    <xf numFmtId="0" fontId="4" fillId="18" borderId="0" applyNumberFormat="0" applyBorder="0" applyAlignment="0" applyProtection="0"/>
    <xf numFmtId="0" fontId="4" fillId="43" borderId="0" applyNumberFormat="0" applyBorder="0" applyAlignment="0" applyProtection="0"/>
    <xf numFmtId="0" fontId="4" fillId="22" borderId="0" applyNumberFormat="0" applyBorder="0" applyAlignment="0" applyProtection="0"/>
    <xf numFmtId="0" fontId="4" fillId="39" borderId="0" applyNumberFormat="0" applyBorder="0" applyAlignment="0" applyProtection="0"/>
    <xf numFmtId="0" fontId="4" fillId="26" borderId="0" applyNumberFormat="0" applyBorder="0" applyAlignment="0" applyProtection="0"/>
    <xf numFmtId="0" fontId="4" fillId="41" borderId="0" applyNumberFormat="0" applyBorder="0" applyAlignment="0" applyProtection="0"/>
    <xf numFmtId="0" fontId="4" fillId="30" borderId="0" applyNumberFormat="0" applyBorder="0" applyAlignment="0" applyProtection="0"/>
    <xf numFmtId="0" fontId="4" fillId="44" borderId="0" applyNumberFormat="0" applyBorder="0" applyAlignment="0" applyProtection="0"/>
    <xf numFmtId="0" fontId="4" fillId="34" borderId="0" applyNumberFormat="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9" fillId="0" borderId="0"/>
    <xf numFmtId="0" fontId="56" fillId="0" borderId="73" applyNumberFormat="0" applyFill="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1" borderId="8" applyNumberFormat="0" applyFont="0" applyAlignment="0" applyProtection="0"/>
    <xf numFmtId="9" fontId="4" fillId="0" borderId="0" applyFont="0" applyFill="0" applyBorder="0" applyAlignment="0" applyProtection="0"/>
    <xf numFmtId="0" fontId="9" fillId="0" borderId="0"/>
    <xf numFmtId="0" fontId="4" fillId="0" borderId="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6"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3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38"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9"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40"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41"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42"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43"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9"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41"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4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69" fillId="0" borderId="73" applyNumberFormat="0" applyFill="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1" borderId="8" applyNumberFormat="0" applyFont="0" applyAlignment="0" applyProtection="0"/>
    <xf numFmtId="0" fontId="4" fillId="11" borderId="8" applyNumberFormat="0" applyFont="0" applyAlignment="0" applyProtection="0"/>
    <xf numFmtId="0" fontId="4" fillId="11" borderId="8" applyNumberFormat="0" applyFont="0" applyAlignment="0" applyProtection="0"/>
    <xf numFmtId="0" fontId="4" fillId="11" borderId="8" applyNumberFormat="0" applyFont="0" applyAlignment="0" applyProtection="0"/>
    <xf numFmtId="0" fontId="4" fillId="11" borderId="8" applyNumberFormat="0" applyFon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33" borderId="0" applyNumberFormat="0" applyBorder="0" applyAlignment="0" applyProtection="0"/>
    <xf numFmtId="0" fontId="4" fillId="36" borderId="0" applyNumberFormat="0" applyBorder="0" applyAlignment="0" applyProtection="0"/>
    <xf numFmtId="0" fontId="4" fillId="13" borderId="0" applyNumberFormat="0" applyBorder="0" applyAlignment="0" applyProtection="0"/>
    <xf numFmtId="0" fontId="4" fillId="37" borderId="0" applyNumberFormat="0" applyBorder="0" applyAlignment="0" applyProtection="0"/>
    <xf numFmtId="0" fontId="4" fillId="17" borderId="0" applyNumberFormat="0" applyBorder="0" applyAlignment="0" applyProtection="0"/>
    <xf numFmtId="0" fontId="4" fillId="38" borderId="0" applyNumberFormat="0" applyBorder="0" applyAlignment="0" applyProtection="0"/>
    <xf numFmtId="0" fontId="4" fillId="21" borderId="0" applyNumberFormat="0" applyBorder="0" applyAlignment="0" applyProtection="0"/>
    <xf numFmtId="0" fontId="4" fillId="39" borderId="0" applyNumberFormat="0" applyBorder="0" applyAlignment="0" applyProtection="0"/>
    <xf numFmtId="0" fontId="4" fillId="25" borderId="0" applyNumberFormat="0" applyBorder="0" applyAlignment="0" applyProtection="0"/>
    <xf numFmtId="0" fontId="4" fillId="40" borderId="0" applyNumberFormat="0" applyBorder="0" applyAlignment="0" applyProtection="0"/>
    <xf numFmtId="0" fontId="4" fillId="29" borderId="0" applyNumberFormat="0" applyBorder="0" applyAlignment="0" applyProtection="0"/>
    <xf numFmtId="0" fontId="4" fillId="41" borderId="0" applyNumberFormat="0" applyBorder="0" applyAlignment="0" applyProtection="0"/>
    <xf numFmtId="0" fontId="4" fillId="14" borderId="0" applyNumberFormat="0" applyBorder="0" applyAlignment="0" applyProtection="0"/>
    <xf numFmtId="0" fontId="4" fillId="42" borderId="0" applyNumberFormat="0" applyBorder="0" applyAlignment="0" applyProtection="0"/>
    <xf numFmtId="0" fontId="4" fillId="18" borderId="0" applyNumberFormat="0" applyBorder="0" applyAlignment="0" applyProtection="0"/>
    <xf numFmtId="0" fontId="4" fillId="43" borderId="0" applyNumberFormat="0" applyBorder="0" applyAlignment="0" applyProtection="0"/>
    <xf numFmtId="0" fontId="4" fillId="22" borderId="0" applyNumberFormat="0" applyBorder="0" applyAlignment="0" applyProtection="0"/>
    <xf numFmtId="0" fontId="4" fillId="39" borderId="0" applyNumberFormat="0" applyBorder="0" applyAlignment="0" applyProtection="0"/>
    <xf numFmtId="0" fontId="4" fillId="26" borderId="0" applyNumberFormat="0" applyBorder="0" applyAlignment="0" applyProtection="0"/>
    <xf numFmtId="0" fontId="4" fillId="41" borderId="0" applyNumberFormat="0" applyBorder="0" applyAlignment="0" applyProtection="0"/>
    <xf numFmtId="0" fontId="4" fillId="30" borderId="0" applyNumberFormat="0" applyBorder="0" applyAlignment="0" applyProtection="0"/>
    <xf numFmtId="0" fontId="4" fillId="44" borderId="0" applyNumberFormat="0" applyBorder="0" applyAlignment="0" applyProtection="0"/>
    <xf numFmtId="0" fontId="4" fillId="34" borderId="0" applyNumberFormat="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1" borderId="8" applyNumberFormat="0" applyFont="0" applyAlignment="0" applyProtection="0"/>
    <xf numFmtId="9" fontId="4" fillId="0" borderId="0" applyFont="0" applyFill="0" applyBorder="0" applyAlignment="0" applyProtection="0"/>
    <xf numFmtId="0" fontId="4" fillId="0" borderId="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6"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3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38"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9"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40"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41"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42"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43"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9"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41"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4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1" borderId="8" applyNumberFormat="0" applyFont="0" applyAlignment="0" applyProtection="0"/>
    <xf numFmtId="0" fontId="4" fillId="11" borderId="8" applyNumberFormat="0" applyFont="0" applyAlignment="0" applyProtection="0"/>
    <xf numFmtId="0" fontId="4" fillId="11" borderId="8" applyNumberFormat="0" applyFont="0" applyAlignment="0" applyProtection="0"/>
    <xf numFmtId="0" fontId="4" fillId="11" borderId="8" applyNumberFormat="0" applyFont="0" applyAlignment="0" applyProtection="0"/>
    <xf numFmtId="0" fontId="4" fillId="11" borderId="8" applyNumberFormat="0" applyFon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9" fillId="0" borderId="0" applyFont="0" applyFill="0" applyBorder="0" applyAlignment="0" applyProtection="0"/>
    <xf numFmtId="0" fontId="9" fillId="0" borderId="0"/>
    <xf numFmtId="0" fontId="9" fillId="0" borderId="0"/>
    <xf numFmtId="0" fontId="3" fillId="33" borderId="0" applyNumberFormat="0" applyBorder="0" applyAlignment="0" applyProtection="0"/>
    <xf numFmtId="0" fontId="3" fillId="36" borderId="0" applyNumberFormat="0" applyBorder="0" applyAlignment="0" applyProtection="0"/>
    <xf numFmtId="0" fontId="3" fillId="13" borderId="0" applyNumberFormat="0" applyBorder="0" applyAlignment="0" applyProtection="0"/>
    <xf numFmtId="0" fontId="3" fillId="37" borderId="0" applyNumberFormat="0" applyBorder="0" applyAlignment="0" applyProtection="0"/>
    <xf numFmtId="0" fontId="3" fillId="17" borderId="0" applyNumberFormat="0" applyBorder="0" applyAlignment="0" applyProtection="0"/>
    <xf numFmtId="0" fontId="3" fillId="38" borderId="0" applyNumberFormat="0" applyBorder="0" applyAlignment="0" applyProtection="0"/>
    <xf numFmtId="0" fontId="3" fillId="21" borderId="0" applyNumberFormat="0" applyBorder="0" applyAlignment="0" applyProtection="0"/>
    <xf numFmtId="0" fontId="3" fillId="39" borderId="0" applyNumberFormat="0" applyBorder="0" applyAlignment="0" applyProtection="0"/>
    <xf numFmtId="0" fontId="3" fillId="25" borderId="0" applyNumberFormat="0" applyBorder="0" applyAlignment="0" applyProtection="0"/>
    <xf numFmtId="0" fontId="3" fillId="40" borderId="0" applyNumberFormat="0" applyBorder="0" applyAlignment="0" applyProtection="0"/>
    <xf numFmtId="0" fontId="3" fillId="29" borderId="0" applyNumberFormat="0" applyBorder="0" applyAlignment="0" applyProtection="0"/>
    <xf numFmtId="0" fontId="3" fillId="41" borderId="0" applyNumberFormat="0" applyBorder="0" applyAlignment="0" applyProtection="0"/>
    <xf numFmtId="0" fontId="3" fillId="14" borderId="0" applyNumberFormat="0" applyBorder="0" applyAlignment="0" applyProtection="0"/>
    <xf numFmtId="0" fontId="3" fillId="42" borderId="0" applyNumberFormat="0" applyBorder="0" applyAlignment="0" applyProtection="0"/>
    <xf numFmtId="0" fontId="3" fillId="18" borderId="0" applyNumberFormat="0" applyBorder="0" applyAlignment="0" applyProtection="0"/>
    <xf numFmtId="0" fontId="3" fillId="43" borderId="0" applyNumberFormat="0" applyBorder="0" applyAlignment="0" applyProtection="0"/>
    <xf numFmtId="0" fontId="3" fillId="22" borderId="0" applyNumberFormat="0" applyBorder="0" applyAlignment="0" applyProtection="0"/>
    <xf numFmtId="0" fontId="3" fillId="39" borderId="0" applyNumberFormat="0" applyBorder="0" applyAlignment="0" applyProtection="0"/>
    <xf numFmtId="0" fontId="3" fillId="26" borderId="0" applyNumberFormat="0" applyBorder="0" applyAlignment="0" applyProtection="0"/>
    <xf numFmtId="0" fontId="3" fillId="41" borderId="0" applyNumberFormat="0" applyBorder="0" applyAlignment="0" applyProtection="0"/>
    <xf numFmtId="0" fontId="3" fillId="30" borderId="0" applyNumberFormat="0" applyBorder="0" applyAlignment="0" applyProtection="0"/>
    <xf numFmtId="0" fontId="3" fillId="44" borderId="0" applyNumberFormat="0" applyBorder="0" applyAlignment="0" applyProtection="0"/>
    <xf numFmtId="0" fontId="3" fillId="34" borderId="0" applyNumberFormat="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1" borderId="8" applyNumberFormat="0" applyFont="0" applyAlignment="0" applyProtection="0"/>
    <xf numFmtId="9" fontId="3" fillId="0" borderId="0" applyFont="0" applyFill="0" applyBorder="0" applyAlignment="0" applyProtection="0"/>
    <xf numFmtId="0" fontId="41" fillId="0" borderId="83" applyNumberFormat="0" applyFill="0" applyAlignment="0" applyProtection="0"/>
    <xf numFmtId="0" fontId="3" fillId="0" borderId="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36"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3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38"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39"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40"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41"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42"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43"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9"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41"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4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1" borderId="8" applyNumberFormat="0" applyFont="0" applyAlignment="0" applyProtection="0"/>
    <xf numFmtId="0" fontId="3" fillId="11" borderId="8" applyNumberFormat="0" applyFont="0" applyAlignment="0" applyProtection="0"/>
    <xf numFmtId="0" fontId="3" fillId="11" borderId="8" applyNumberFormat="0" applyFont="0" applyAlignment="0" applyProtection="0"/>
    <xf numFmtId="0" fontId="3" fillId="11" borderId="8" applyNumberFormat="0" applyFont="0" applyAlignment="0" applyProtection="0"/>
    <xf numFmtId="0" fontId="3" fillId="11" borderId="8" applyNumberFormat="0" applyFon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168" fontId="91" fillId="65" borderId="84">
      <alignment vertical="center"/>
    </xf>
    <xf numFmtId="166" fontId="92" fillId="65" borderId="84">
      <alignment vertical="center"/>
    </xf>
    <xf numFmtId="168" fontId="93" fillId="66" borderId="84">
      <alignment vertical="center"/>
    </xf>
    <xf numFmtId="0" fontId="3" fillId="0" borderId="0"/>
    <xf numFmtId="43" fontId="60" fillId="0" borderId="0" applyFont="0" applyFill="0" applyBorder="0" applyAlignment="0" applyProtection="0"/>
    <xf numFmtId="44" fontId="60" fillId="0" borderId="0" applyFont="0" applyFill="0" applyBorder="0" applyAlignment="0" applyProtection="0"/>
    <xf numFmtId="9" fontId="129" fillId="0" borderId="0" applyFont="0" applyFill="0" applyBorder="0" applyAlignment="0" applyProtection="0"/>
    <xf numFmtId="179" fontId="129" fillId="0" borderId="0"/>
    <xf numFmtId="44" fontId="129" fillId="0" borderId="0" applyFont="0" applyFill="0" applyBorder="0" applyAlignment="0" applyProtection="0"/>
    <xf numFmtId="43" fontId="129" fillId="0" borderId="0" applyFont="0" applyFill="0" applyBorder="0" applyAlignment="0" applyProtection="0"/>
    <xf numFmtId="0" fontId="130" fillId="8" borderId="4" applyNumberFormat="0" applyAlignment="0" applyProtection="0"/>
    <xf numFmtId="0" fontId="3" fillId="0" borderId="0"/>
    <xf numFmtId="44" fontId="3"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126" fillId="35" borderId="0" applyNumberFormat="0" applyBorder="0" applyAlignment="0" applyProtection="0"/>
    <xf numFmtId="0" fontId="60" fillId="34" borderId="0" applyNumberFormat="0" applyBorder="0" applyAlignment="0" applyProtection="0"/>
    <xf numFmtId="0" fontId="131" fillId="0" borderId="0"/>
    <xf numFmtId="0" fontId="3" fillId="33" borderId="0" applyNumberFormat="0" applyBorder="0" applyAlignment="0" applyProtection="0"/>
    <xf numFmtId="0" fontId="3" fillId="36" borderId="0" applyNumberFormat="0" applyBorder="0" applyAlignment="0" applyProtection="0"/>
    <xf numFmtId="0" fontId="3" fillId="13" borderId="0" applyNumberFormat="0" applyBorder="0" applyAlignment="0" applyProtection="0"/>
    <xf numFmtId="0" fontId="3" fillId="37" borderId="0" applyNumberFormat="0" applyBorder="0" applyAlignment="0" applyProtection="0"/>
    <xf numFmtId="0" fontId="3" fillId="17" borderId="0" applyNumberFormat="0" applyBorder="0" applyAlignment="0" applyProtection="0"/>
    <xf numFmtId="0" fontId="3" fillId="38" borderId="0" applyNumberFormat="0" applyBorder="0" applyAlignment="0" applyProtection="0"/>
    <xf numFmtId="0" fontId="3" fillId="21" borderId="0" applyNumberFormat="0" applyBorder="0" applyAlignment="0" applyProtection="0"/>
    <xf numFmtId="0" fontId="3" fillId="39" borderId="0" applyNumberFormat="0" applyBorder="0" applyAlignment="0" applyProtection="0"/>
    <xf numFmtId="0" fontId="3" fillId="25" borderId="0" applyNumberFormat="0" applyBorder="0" applyAlignment="0" applyProtection="0"/>
    <xf numFmtId="0" fontId="3" fillId="40" borderId="0" applyNumberFormat="0" applyBorder="0" applyAlignment="0" applyProtection="0"/>
    <xf numFmtId="0" fontId="3" fillId="29" borderId="0" applyNumberFormat="0" applyBorder="0" applyAlignment="0" applyProtection="0"/>
    <xf numFmtId="0" fontId="3" fillId="41" borderId="0" applyNumberFormat="0" applyBorder="0" applyAlignment="0" applyProtection="0"/>
    <xf numFmtId="0" fontId="3" fillId="14" borderId="0" applyNumberFormat="0" applyBorder="0" applyAlignment="0" applyProtection="0"/>
    <xf numFmtId="0" fontId="3" fillId="42" borderId="0" applyNumberFormat="0" applyBorder="0" applyAlignment="0" applyProtection="0"/>
    <xf numFmtId="0" fontId="3" fillId="18" borderId="0" applyNumberFormat="0" applyBorder="0" applyAlignment="0" applyProtection="0"/>
    <xf numFmtId="0" fontId="3" fillId="43" borderId="0" applyNumberFormat="0" applyBorder="0" applyAlignment="0" applyProtection="0"/>
    <xf numFmtId="0" fontId="3" fillId="22" borderId="0" applyNumberFormat="0" applyBorder="0" applyAlignment="0" applyProtection="0"/>
    <xf numFmtId="0" fontId="3" fillId="39" borderId="0" applyNumberFormat="0" applyBorder="0" applyAlignment="0" applyProtection="0"/>
    <xf numFmtId="0" fontId="3" fillId="26" borderId="0" applyNumberFormat="0" applyBorder="0" applyAlignment="0" applyProtection="0"/>
    <xf numFmtId="0" fontId="3" fillId="41" borderId="0" applyNumberFormat="0" applyBorder="0" applyAlignment="0" applyProtection="0"/>
    <xf numFmtId="0" fontId="3" fillId="30" borderId="0" applyNumberFormat="0" applyBorder="0" applyAlignment="0" applyProtection="0"/>
    <xf numFmtId="0" fontId="3" fillId="44" borderId="0" applyNumberFormat="0" applyBorder="0" applyAlignment="0" applyProtection="0"/>
    <xf numFmtId="0" fontId="3" fillId="34" borderId="0" applyNumberFormat="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1" borderId="8" applyNumberFormat="0" applyFont="0" applyAlignment="0" applyProtection="0"/>
    <xf numFmtId="9" fontId="3" fillId="0" borderId="0" applyFont="0" applyFill="0" applyBorder="0" applyAlignment="0" applyProtection="0"/>
    <xf numFmtId="0" fontId="3" fillId="0" borderId="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36"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3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38"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39"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40"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41"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42"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43"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9"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41"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4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1" borderId="8" applyNumberFormat="0" applyFont="0" applyAlignment="0" applyProtection="0"/>
    <xf numFmtId="0" fontId="3" fillId="11" borderId="8" applyNumberFormat="0" applyFont="0" applyAlignment="0" applyProtection="0"/>
    <xf numFmtId="0" fontId="3" fillId="11" borderId="8" applyNumberFormat="0" applyFont="0" applyAlignment="0" applyProtection="0"/>
    <xf numFmtId="0" fontId="3" fillId="11" borderId="8" applyNumberFormat="0" applyFont="0" applyAlignment="0" applyProtection="0"/>
    <xf numFmtId="0" fontId="3" fillId="11" borderId="8" applyNumberFormat="0" applyFon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9" fillId="0" borderId="0"/>
    <xf numFmtId="9" fontId="3" fillId="0" borderId="0" applyFont="0" applyFill="0" applyBorder="0" applyAlignment="0" applyProtection="0"/>
    <xf numFmtId="0" fontId="9"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9" fillId="0" borderId="0"/>
    <xf numFmtId="0" fontId="3" fillId="0" borderId="0"/>
    <xf numFmtId="0" fontId="3" fillId="0" borderId="0"/>
    <xf numFmtId="44" fontId="3"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9" fillId="0" borderId="0"/>
    <xf numFmtId="0" fontId="3" fillId="33" borderId="0" applyNumberFormat="0" applyBorder="0" applyAlignment="0" applyProtection="0"/>
    <xf numFmtId="0" fontId="3" fillId="36" borderId="0" applyNumberFormat="0" applyBorder="0" applyAlignment="0" applyProtection="0"/>
    <xf numFmtId="0" fontId="3" fillId="13" borderId="0" applyNumberFormat="0" applyBorder="0" applyAlignment="0" applyProtection="0"/>
    <xf numFmtId="0" fontId="3" fillId="37" borderId="0" applyNumberFormat="0" applyBorder="0" applyAlignment="0" applyProtection="0"/>
    <xf numFmtId="0" fontId="3" fillId="17" borderId="0" applyNumberFormat="0" applyBorder="0" applyAlignment="0" applyProtection="0"/>
    <xf numFmtId="0" fontId="3" fillId="38" borderId="0" applyNumberFormat="0" applyBorder="0" applyAlignment="0" applyProtection="0"/>
    <xf numFmtId="0" fontId="3" fillId="21" borderId="0" applyNumberFormat="0" applyBorder="0" applyAlignment="0" applyProtection="0"/>
    <xf numFmtId="0" fontId="3" fillId="39" borderId="0" applyNumberFormat="0" applyBorder="0" applyAlignment="0" applyProtection="0"/>
    <xf numFmtId="0" fontId="3" fillId="25" borderId="0" applyNumberFormat="0" applyBorder="0" applyAlignment="0" applyProtection="0"/>
    <xf numFmtId="0" fontId="3" fillId="40" borderId="0" applyNumberFormat="0" applyBorder="0" applyAlignment="0" applyProtection="0"/>
    <xf numFmtId="0" fontId="3" fillId="29" borderId="0" applyNumberFormat="0" applyBorder="0" applyAlignment="0" applyProtection="0"/>
    <xf numFmtId="0" fontId="3" fillId="41" borderId="0" applyNumberFormat="0" applyBorder="0" applyAlignment="0" applyProtection="0"/>
    <xf numFmtId="0" fontId="3" fillId="14" borderId="0" applyNumberFormat="0" applyBorder="0" applyAlignment="0" applyProtection="0"/>
    <xf numFmtId="0" fontId="3" fillId="42" borderId="0" applyNumberFormat="0" applyBorder="0" applyAlignment="0" applyProtection="0"/>
    <xf numFmtId="0" fontId="3" fillId="18" borderId="0" applyNumberFormat="0" applyBorder="0" applyAlignment="0" applyProtection="0"/>
    <xf numFmtId="0" fontId="3" fillId="43" borderId="0" applyNumberFormat="0" applyBorder="0" applyAlignment="0" applyProtection="0"/>
    <xf numFmtId="0" fontId="3" fillId="22" borderId="0" applyNumberFormat="0" applyBorder="0" applyAlignment="0" applyProtection="0"/>
    <xf numFmtId="0" fontId="3" fillId="39" borderId="0" applyNumberFormat="0" applyBorder="0" applyAlignment="0" applyProtection="0"/>
    <xf numFmtId="0" fontId="3" fillId="26" borderId="0" applyNumberFormat="0" applyBorder="0" applyAlignment="0" applyProtection="0"/>
    <xf numFmtId="0" fontId="3" fillId="41" borderId="0" applyNumberFormat="0" applyBorder="0" applyAlignment="0" applyProtection="0"/>
    <xf numFmtId="0" fontId="3" fillId="30" borderId="0" applyNumberFormat="0" applyBorder="0" applyAlignment="0" applyProtection="0"/>
    <xf numFmtId="0" fontId="3" fillId="44" borderId="0" applyNumberFormat="0" applyBorder="0" applyAlignment="0" applyProtection="0"/>
    <xf numFmtId="0" fontId="3" fillId="34" borderId="0" applyNumberFormat="0" applyBorder="0" applyAlignment="0" applyProtection="0"/>
    <xf numFmtId="49" fontId="62" fillId="0" borderId="87" applyNumberFormat="0" applyFont="0" applyFill="0" applyBorder="0" applyProtection="0">
      <alignment horizontal="left" vertical="center" indent="5"/>
    </xf>
    <xf numFmtId="0" fontId="49" fillId="56" borderId="85">
      <alignment horizontal="left" vertical="center" indent="1"/>
    </xf>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1" borderId="8" applyNumberFormat="0" applyFont="0" applyAlignment="0" applyProtection="0"/>
    <xf numFmtId="9" fontId="3" fillId="0" borderId="0" applyFont="0" applyFill="0" applyBorder="0" applyAlignment="0" applyProtection="0"/>
    <xf numFmtId="0" fontId="41" fillId="0" borderId="86" applyNumberFormat="0" applyFill="0" applyAlignment="0" applyProtection="0"/>
    <xf numFmtId="0" fontId="3" fillId="0" borderId="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36"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3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38"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39"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40"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41"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42"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43"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9"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41"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4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45" fillId="56" borderId="85">
      <alignment horizontal="left" vertical="center" wrapText="1" indent="1"/>
    </xf>
    <xf numFmtId="0" fontId="49" fillId="56" borderId="85">
      <alignment horizontal="left" vertical="center" indent="1"/>
    </xf>
    <xf numFmtId="43" fontId="3" fillId="0" borderId="0" applyFont="0" applyFill="0" applyBorder="0" applyAlignment="0" applyProtection="0"/>
    <xf numFmtId="0" fontId="47" fillId="56" borderId="85">
      <alignment horizontal="center" vertical="center"/>
    </xf>
    <xf numFmtId="43" fontId="3" fillId="0" borderId="0" applyFont="0" applyFill="0" applyBorder="0" applyAlignment="0" applyProtection="0"/>
    <xf numFmtId="43" fontId="3" fillId="0" borderId="0" applyFont="0" applyFill="0" applyBorder="0" applyAlignment="0" applyProtection="0"/>
    <xf numFmtId="0" fontId="47" fillId="56" borderId="85">
      <alignment horizontal="center" vertical="center"/>
    </xf>
    <xf numFmtId="43" fontId="3" fillId="0" borderId="0" applyFont="0" applyFill="0" applyBorder="0" applyAlignment="0" applyProtection="0"/>
    <xf numFmtId="0" fontId="45" fillId="55" borderId="85">
      <alignment horizontal="left" vertical="center" indent="1"/>
    </xf>
    <xf numFmtId="168" fontId="44" fillId="55" borderId="85">
      <alignment horizontal="right" vertical="center" indent="1"/>
    </xf>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 fontId="62" fillId="0" borderId="85" applyFill="0" applyBorder="0" applyProtection="0">
      <alignment horizontal="righ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9" fontId="62" fillId="0" borderId="85" applyNumberFormat="0" applyFont="0" applyFill="0" applyBorder="0" applyProtection="0">
      <alignment horizontal="left" vertical="center" indent="2"/>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1" borderId="8" applyNumberFormat="0" applyFont="0" applyAlignment="0" applyProtection="0"/>
    <xf numFmtId="0" fontId="3" fillId="11" borderId="8" applyNumberFormat="0" applyFont="0" applyAlignment="0" applyProtection="0"/>
    <xf numFmtId="0" fontId="3" fillId="11" borderId="8" applyNumberFormat="0" applyFont="0" applyAlignment="0" applyProtection="0"/>
    <xf numFmtId="0" fontId="3" fillId="11" borderId="8" applyNumberFormat="0" applyFont="0" applyAlignment="0" applyProtection="0"/>
    <xf numFmtId="0" fontId="3" fillId="11" borderId="8" applyNumberFormat="0" applyFon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45" fillId="56" borderId="85">
      <alignment horizontal="left" vertical="center" indent="1"/>
    </xf>
    <xf numFmtId="0" fontId="46" fillId="57" borderId="85">
      <alignment horizontal="center" vertical="center"/>
    </xf>
    <xf numFmtId="168" fontId="44" fillId="56" borderId="85">
      <alignment horizontal="right" vertical="center" indent="1"/>
    </xf>
    <xf numFmtId="0" fontId="3" fillId="0" borderId="0"/>
    <xf numFmtId="0" fontId="50" fillId="57" borderId="85">
      <alignment horizontal="left" vertical="center" indent="1"/>
    </xf>
    <xf numFmtId="0" fontId="48" fillId="58" borderId="85">
      <alignment horizontal="left" vertical="center" indent="1"/>
    </xf>
    <xf numFmtId="0" fontId="3" fillId="0" borderId="0"/>
    <xf numFmtId="44" fontId="3"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48" fillId="58" borderId="85">
      <alignment horizontal="left" vertical="center" indent="1"/>
    </xf>
    <xf numFmtId="168" fontId="91" fillId="65" borderId="88">
      <alignment vertical="center"/>
    </xf>
    <xf numFmtId="166" fontId="92" fillId="65" borderId="88">
      <alignment vertical="center"/>
    </xf>
    <xf numFmtId="168" fontId="93" fillId="66" borderId="88">
      <alignment vertical="center"/>
    </xf>
    <xf numFmtId="49" fontId="9" fillId="68" borderId="85">
      <alignment vertical="center" wrapText="1"/>
    </xf>
    <xf numFmtId="0" fontId="9" fillId="69" borderId="90">
      <alignment horizontal="left" vertical="center" wrapText="1"/>
    </xf>
    <xf numFmtId="0" fontId="94" fillId="70" borderId="85">
      <alignment horizontal="left" vertical="center" wrapText="1"/>
    </xf>
    <xf numFmtId="0" fontId="9" fillId="72" borderId="85">
      <alignment horizontal="left" vertical="center" wrapText="1"/>
    </xf>
    <xf numFmtId="0" fontId="9" fillId="0" borderId="0"/>
    <xf numFmtId="168" fontId="44" fillId="55" borderId="85">
      <alignment horizontal="right" vertical="center" indent="1"/>
    </xf>
    <xf numFmtId="168" fontId="44" fillId="56" borderId="85">
      <alignment horizontal="right" vertical="center" indent="1"/>
    </xf>
    <xf numFmtId="0" fontId="48" fillId="58" borderId="85">
      <alignment horizontal="left" vertical="center" indent="1"/>
    </xf>
    <xf numFmtId="0" fontId="9" fillId="71" borderId="85">
      <alignment horizontal="left" vertical="center" wrapText="1"/>
    </xf>
    <xf numFmtId="0" fontId="9" fillId="67" borderId="89" applyBorder="0">
      <alignment horizontal="left" vertical="center"/>
    </xf>
    <xf numFmtId="0" fontId="60" fillId="0" borderId="0"/>
    <xf numFmtId="43" fontId="60" fillId="0" borderId="0" applyFont="0" applyFill="0" applyBorder="0" applyAlignment="0" applyProtection="0"/>
    <xf numFmtId="0" fontId="60" fillId="0" borderId="0"/>
    <xf numFmtId="43" fontId="60"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9" fillId="0" borderId="0"/>
    <xf numFmtId="0" fontId="9" fillId="0" borderId="0"/>
    <xf numFmtId="0" fontId="9" fillId="0" borderId="0"/>
    <xf numFmtId="0" fontId="61" fillId="0" borderId="0"/>
    <xf numFmtId="43" fontId="9"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6" fontId="92" fillId="65" borderId="109">
      <alignment vertical="center"/>
    </xf>
    <xf numFmtId="0" fontId="1" fillId="33" borderId="0" applyNumberFormat="0" applyBorder="0" applyAlignment="0" applyProtection="0"/>
    <xf numFmtId="0" fontId="1" fillId="36" borderId="0" applyNumberFormat="0" applyBorder="0" applyAlignment="0" applyProtection="0"/>
    <xf numFmtId="0" fontId="1" fillId="13" borderId="0" applyNumberFormat="0" applyBorder="0" applyAlignment="0" applyProtection="0"/>
    <xf numFmtId="0" fontId="1" fillId="37" borderId="0" applyNumberFormat="0" applyBorder="0" applyAlignment="0" applyProtection="0"/>
    <xf numFmtId="0" fontId="1" fillId="17" borderId="0" applyNumberFormat="0" applyBorder="0" applyAlignment="0" applyProtection="0"/>
    <xf numFmtId="0" fontId="1" fillId="38" borderId="0" applyNumberFormat="0" applyBorder="0" applyAlignment="0" applyProtection="0"/>
    <xf numFmtId="0" fontId="1" fillId="21" borderId="0" applyNumberFormat="0" applyBorder="0" applyAlignment="0" applyProtection="0"/>
    <xf numFmtId="0" fontId="1" fillId="39" borderId="0" applyNumberFormat="0" applyBorder="0" applyAlignment="0" applyProtection="0"/>
    <xf numFmtId="0" fontId="1" fillId="25" borderId="0" applyNumberFormat="0" applyBorder="0" applyAlignment="0" applyProtection="0"/>
    <xf numFmtId="0" fontId="1" fillId="40" borderId="0" applyNumberFormat="0" applyBorder="0" applyAlignment="0" applyProtection="0"/>
    <xf numFmtId="0" fontId="1" fillId="29" borderId="0" applyNumberFormat="0" applyBorder="0" applyAlignment="0" applyProtection="0"/>
    <xf numFmtId="0" fontId="1" fillId="41" borderId="0" applyNumberFormat="0" applyBorder="0" applyAlignment="0" applyProtection="0"/>
    <xf numFmtId="0" fontId="1" fillId="14" borderId="0" applyNumberFormat="0" applyBorder="0" applyAlignment="0" applyProtection="0"/>
    <xf numFmtId="0" fontId="1" fillId="42" borderId="0" applyNumberFormat="0" applyBorder="0" applyAlignment="0" applyProtection="0"/>
    <xf numFmtId="0" fontId="1" fillId="18" borderId="0" applyNumberFormat="0" applyBorder="0" applyAlignment="0" applyProtection="0"/>
    <xf numFmtId="0" fontId="1" fillId="43" borderId="0" applyNumberFormat="0" applyBorder="0" applyAlignment="0" applyProtection="0"/>
    <xf numFmtId="0" fontId="1" fillId="22" borderId="0" applyNumberFormat="0" applyBorder="0" applyAlignment="0" applyProtection="0"/>
    <xf numFmtId="0" fontId="1" fillId="39" borderId="0" applyNumberFormat="0" applyBorder="0" applyAlignment="0" applyProtection="0"/>
    <xf numFmtId="0" fontId="1" fillId="26" borderId="0" applyNumberFormat="0" applyBorder="0" applyAlignment="0" applyProtection="0"/>
    <xf numFmtId="0" fontId="1" fillId="41" borderId="0" applyNumberFormat="0" applyBorder="0" applyAlignment="0" applyProtection="0"/>
    <xf numFmtId="0" fontId="1" fillId="30" borderId="0" applyNumberFormat="0" applyBorder="0" applyAlignment="0" applyProtection="0"/>
    <xf numFmtId="0" fontId="1" fillId="44" borderId="0" applyNumberFormat="0" applyBorder="0" applyAlignment="0" applyProtection="0"/>
    <xf numFmtId="0" fontId="1" fillId="34" borderId="0" applyNumberFormat="0" applyBorder="0" applyAlignment="0" applyProtection="0"/>
    <xf numFmtId="166" fontId="92" fillId="65" borderId="109">
      <alignment vertical="center"/>
    </xf>
    <xf numFmtId="0" fontId="46" fillId="57" borderId="106">
      <alignment horizontal="center" vertical="center"/>
    </xf>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8" fontId="91" fillId="65" borderId="109">
      <alignment vertical="center"/>
    </xf>
    <xf numFmtId="0" fontId="9" fillId="67" borderId="110" applyBorder="0">
      <alignment horizontal="lef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1" borderId="8" applyNumberFormat="0" applyFont="0" applyAlignment="0" applyProtection="0"/>
    <xf numFmtId="0" fontId="9" fillId="72" borderId="106">
      <alignment horizontal="left" vertical="center" wrapText="1"/>
    </xf>
    <xf numFmtId="9" fontId="1" fillId="0" borderId="0" applyFont="0" applyFill="0" applyBorder="0" applyAlignment="0" applyProtection="0"/>
    <xf numFmtId="0" fontId="1" fillId="0" borderId="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36"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3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38"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39"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40"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9"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4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6" fontId="92" fillId="65" borderId="103">
      <alignment vertical="center"/>
    </xf>
    <xf numFmtId="0" fontId="49" fillId="56" borderId="106">
      <alignment horizontal="left" vertical="center" inden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92" fillId="65" borderId="103">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1" borderId="8" applyNumberFormat="0" applyFont="0" applyAlignment="0" applyProtection="0"/>
    <xf numFmtId="0" fontId="1" fillId="11" borderId="8" applyNumberFormat="0" applyFont="0" applyAlignment="0" applyProtection="0"/>
    <xf numFmtId="0" fontId="1" fillId="11" borderId="8" applyNumberFormat="0" applyFont="0" applyAlignment="0" applyProtection="0"/>
    <xf numFmtId="0" fontId="1" fillId="11" borderId="8" applyNumberFormat="0" applyFont="0" applyAlignment="0" applyProtection="0"/>
    <xf numFmtId="0" fontId="1" fillId="11"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5" fillId="56" borderId="100">
      <alignment horizontal="left" vertical="center" wrapText="1" indent="1"/>
    </xf>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41" fillId="0" borderId="101" applyNumberFormat="0" applyFill="0" applyAlignment="0" applyProtection="0"/>
    <xf numFmtId="0" fontId="1" fillId="33" borderId="0" applyNumberFormat="0" applyBorder="0" applyAlignment="0" applyProtection="0"/>
    <xf numFmtId="0" fontId="1" fillId="36" borderId="0" applyNumberFormat="0" applyBorder="0" applyAlignment="0" applyProtection="0"/>
    <xf numFmtId="0" fontId="1" fillId="13" borderId="0" applyNumberFormat="0" applyBorder="0" applyAlignment="0" applyProtection="0"/>
    <xf numFmtId="0" fontId="1" fillId="37" borderId="0" applyNumberFormat="0" applyBorder="0" applyAlignment="0" applyProtection="0"/>
    <xf numFmtId="0" fontId="1" fillId="17" borderId="0" applyNumberFormat="0" applyBorder="0" applyAlignment="0" applyProtection="0"/>
    <xf numFmtId="0" fontId="1" fillId="38" borderId="0" applyNumberFormat="0" applyBorder="0" applyAlignment="0" applyProtection="0"/>
    <xf numFmtId="0" fontId="1" fillId="21" borderId="0" applyNumberFormat="0" applyBorder="0" applyAlignment="0" applyProtection="0"/>
    <xf numFmtId="0" fontId="1" fillId="39" borderId="0" applyNumberFormat="0" applyBorder="0" applyAlignment="0" applyProtection="0"/>
    <xf numFmtId="0" fontId="1" fillId="25" borderId="0" applyNumberFormat="0" applyBorder="0" applyAlignment="0" applyProtection="0"/>
    <xf numFmtId="0" fontId="1" fillId="40" borderId="0" applyNumberFormat="0" applyBorder="0" applyAlignment="0" applyProtection="0"/>
    <xf numFmtId="0" fontId="1" fillId="29" borderId="0" applyNumberFormat="0" applyBorder="0" applyAlignment="0" applyProtection="0"/>
    <xf numFmtId="0" fontId="1" fillId="41" borderId="0" applyNumberFormat="0" applyBorder="0" applyAlignment="0" applyProtection="0"/>
    <xf numFmtId="0" fontId="1" fillId="14" borderId="0" applyNumberFormat="0" applyBorder="0" applyAlignment="0" applyProtection="0"/>
    <xf numFmtId="0" fontId="1" fillId="42" borderId="0" applyNumberFormat="0" applyBorder="0" applyAlignment="0" applyProtection="0"/>
    <xf numFmtId="0" fontId="1" fillId="18" borderId="0" applyNumberFormat="0" applyBorder="0" applyAlignment="0" applyProtection="0"/>
    <xf numFmtId="0" fontId="1" fillId="43" borderId="0" applyNumberFormat="0" applyBorder="0" applyAlignment="0" applyProtection="0"/>
    <xf numFmtId="0" fontId="1" fillId="22" borderId="0" applyNumberFormat="0" applyBorder="0" applyAlignment="0" applyProtection="0"/>
    <xf numFmtId="0" fontId="1" fillId="39" borderId="0" applyNumberFormat="0" applyBorder="0" applyAlignment="0" applyProtection="0"/>
    <xf numFmtId="0" fontId="1" fillId="26" borderId="0" applyNumberFormat="0" applyBorder="0" applyAlignment="0" applyProtection="0"/>
    <xf numFmtId="0" fontId="1" fillId="41" borderId="0" applyNumberFormat="0" applyBorder="0" applyAlignment="0" applyProtection="0"/>
    <xf numFmtId="0" fontId="1" fillId="30" borderId="0" applyNumberFormat="0" applyBorder="0" applyAlignment="0" applyProtection="0"/>
    <xf numFmtId="0" fontId="1" fillId="44" borderId="0" applyNumberFormat="0" applyBorder="0" applyAlignment="0" applyProtection="0"/>
    <xf numFmtId="0" fontId="1" fillId="34" borderId="0" applyNumberFormat="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1" borderId="8" applyNumberFormat="0" applyFont="0" applyAlignment="0" applyProtection="0"/>
    <xf numFmtId="9" fontId="1" fillId="0" borderId="0" applyFont="0" applyFill="0" applyBorder="0" applyAlignment="0" applyProtection="0"/>
    <xf numFmtId="0" fontId="1" fillId="0" borderId="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36"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3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38"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39"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40"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9"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4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1" borderId="8" applyNumberFormat="0" applyFont="0" applyAlignment="0" applyProtection="0"/>
    <xf numFmtId="0" fontId="1" fillId="11" borderId="8" applyNumberFormat="0" applyFont="0" applyAlignment="0" applyProtection="0"/>
    <xf numFmtId="0" fontId="1" fillId="11" borderId="8" applyNumberFormat="0" applyFont="0" applyAlignment="0" applyProtection="0"/>
    <xf numFmtId="0" fontId="1" fillId="11" borderId="8" applyNumberFormat="0" applyFont="0" applyAlignment="0" applyProtection="0"/>
    <xf numFmtId="0" fontId="1" fillId="11"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13" borderId="0" applyNumberFormat="0" applyBorder="0" applyAlignment="0" applyProtection="0"/>
    <xf numFmtId="0" fontId="1" fillId="37" borderId="0" applyNumberFormat="0" applyBorder="0" applyAlignment="0" applyProtection="0"/>
    <xf numFmtId="0" fontId="1" fillId="17" borderId="0" applyNumberFormat="0" applyBorder="0" applyAlignment="0" applyProtection="0"/>
    <xf numFmtId="0" fontId="1" fillId="38" borderId="0" applyNumberFormat="0" applyBorder="0" applyAlignment="0" applyProtection="0"/>
    <xf numFmtId="0" fontId="1" fillId="21" borderId="0" applyNumberFormat="0" applyBorder="0" applyAlignment="0" applyProtection="0"/>
    <xf numFmtId="0" fontId="1" fillId="39" borderId="0" applyNumberFormat="0" applyBorder="0" applyAlignment="0" applyProtection="0"/>
    <xf numFmtId="0" fontId="1" fillId="25" borderId="0" applyNumberFormat="0" applyBorder="0" applyAlignment="0" applyProtection="0"/>
    <xf numFmtId="0" fontId="1" fillId="40" borderId="0" applyNumberFormat="0" applyBorder="0" applyAlignment="0" applyProtection="0"/>
    <xf numFmtId="0" fontId="1" fillId="29" borderId="0" applyNumberFormat="0" applyBorder="0" applyAlignment="0" applyProtection="0"/>
    <xf numFmtId="0" fontId="1" fillId="41" borderId="0" applyNumberFormat="0" applyBorder="0" applyAlignment="0" applyProtection="0"/>
    <xf numFmtId="0" fontId="1" fillId="14" borderId="0" applyNumberFormat="0" applyBorder="0" applyAlignment="0" applyProtection="0"/>
    <xf numFmtId="0" fontId="1" fillId="42" borderId="0" applyNumberFormat="0" applyBorder="0" applyAlignment="0" applyProtection="0"/>
    <xf numFmtId="0" fontId="1" fillId="18" borderId="0" applyNumberFormat="0" applyBorder="0" applyAlignment="0" applyProtection="0"/>
    <xf numFmtId="0" fontId="1" fillId="43" borderId="0" applyNumberFormat="0" applyBorder="0" applyAlignment="0" applyProtection="0"/>
    <xf numFmtId="0" fontId="1" fillId="22" borderId="0" applyNumberFormat="0" applyBorder="0" applyAlignment="0" applyProtection="0"/>
    <xf numFmtId="0" fontId="1" fillId="39" borderId="0" applyNumberFormat="0" applyBorder="0" applyAlignment="0" applyProtection="0"/>
    <xf numFmtId="0" fontId="1" fillId="26" borderId="0" applyNumberFormat="0" applyBorder="0" applyAlignment="0" applyProtection="0"/>
    <xf numFmtId="0" fontId="1" fillId="41" borderId="0" applyNumberFormat="0" applyBorder="0" applyAlignment="0" applyProtection="0"/>
    <xf numFmtId="0" fontId="1" fillId="30" borderId="0" applyNumberFormat="0" applyBorder="0" applyAlignment="0" applyProtection="0"/>
    <xf numFmtId="0" fontId="1" fillId="44" borderId="0" applyNumberFormat="0" applyBorder="0" applyAlignment="0" applyProtection="0"/>
    <xf numFmtId="0" fontId="1" fillId="34" borderId="0" applyNumberFormat="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1" borderId="8" applyNumberFormat="0" applyFont="0" applyAlignment="0" applyProtection="0"/>
    <xf numFmtId="9" fontId="1" fillId="0" borderId="0" applyFont="0" applyFill="0" applyBorder="0" applyAlignment="0" applyProtection="0"/>
    <xf numFmtId="0" fontId="1" fillId="0" borderId="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36"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3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38"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39"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40"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9"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4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92" fillId="65" borderId="109">
      <alignment vertical="center"/>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1" borderId="8" applyNumberFormat="0" applyFont="0" applyAlignment="0" applyProtection="0"/>
    <xf numFmtId="0" fontId="1" fillId="11" borderId="8" applyNumberFormat="0" applyFont="0" applyAlignment="0" applyProtection="0"/>
    <xf numFmtId="0" fontId="1" fillId="11" borderId="8" applyNumberFormat="0" applyFont="0" applyAlignment="0" applyProtection="0"/>
    <xf numFmtId="0" fontId="1" fillId="11" borderId="8" applyNumberFormat="0" applyFont="0" applyAlignment="0" applyProtection="0"/>
    <xf numFmtId="0" fontId="1" fillId="11"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168" fontId="93" fillId="66" borderId="109">
      <alignment vertical="center"/>
    </xf>
    <xf numFmtId="0" fontId="1" fillId="33" borderId="0" applyNumberFormat="0" applyBorder="0" applyAlignment="0" applyProtection="0"/>
    <xf numFmtId="0" fontId="1" fillId="36" borderId="0" applyNumberFormat="0" applyBorder="0" applyAlignment="0" applyProtection="0"/>
    <xf numFmtId="0" fontId="1" fillId="13" borderId="0" applyNumberFormat="0" applyBorder="0" applyAlignment="0" applyProtection="0"/>
    <xf numFmtId="0" fontId="1" fillId="37" borderId="0" applyNumberFormat="0" applyBorder="0" applyAlignment="0" applyProtection="0"/>
    <xf numFmtId="0" fontId="1" fillId="17" borderId="0" applyNumberFormat="0" applyBorder="0" applyAlignment="0" applyProtection="0"/>
    <xf numFmtId="0" fontId="1" fillId="38" borderId="0" applyNumberFormat="0" applyBorder="0" applyAlignment="0" applyProtection="0"/>
    <xf numFmtId="0" fontId="1" fillId="21" borderId="0" applyNumberFormat="0" applyBorder="0" applyAlignment="0" applyProtection="0"/>
    <xf numFmtId="0" fontId="1" fillId="39" borderId="0" applyNumberFormat="0" applyBorder="0" applyAlignment="0" applyProtection="0"/>
    <xf numFmtId="0" fontId="1" fillId="25" borderId="0" applyNumberFormat="0" applyBorder="0" applyAlignment="0" applyProtection="0"/>
    <xf numFmtId="0" fontId="1" fillId="40" borderId="0" applyNumberFormat="0" applyBorder="0" applyAlignment="0" applyProtection="0"/>
    <xf numFmtId="0" fontId="1" fillId="29" borderId="0" applyNumberFormat="0" applyBorder="0" applyAlignment="0" applyProtection="0"/>
    <xf numFmtId="0" fontId="1" fillId="41" borderId="0" applyNumberFormat="0" applyBorder="0" applyAlignment="0" applyProtection="0"/>
    <xf numFmtId="0" fontId="1" fillId="14" borderId="0" applyNumberFormat="0" applyBorder="0" applyAlignment="0" applyProtection="0"/>
    <xf numFmtId="0" fontId="1" fillId="42" borderId="0" applyNumberFormat="0" applyBorder="0" applyAlignment="0" applyProtection="0"/>
    <xf numFmtId="0" fontId="1" fillId="18" borderId="0" applyNumberFormat="0" applyBorder="0" applyAlignment="0" applyProtection="0"/>
    <xf numFmtId="0" fontId="1" fillId="43" borderId="0" applyNumberFormat="0" applyBorder="0" applyAlignment="0" applyProtection="0"/>
    <xf numFmtId="0" fontId="1" fillId="22" borderId="0" applyNumberFormat="0" applyBorder="0" applyAlignment="0" applyProtection="0"/>
    <xf numFmtId="0" fontId="1" fillId="39" borderId="0" applyNumberFormat="0" applyBorder="0" applyAlignment="0" applyProtection="0"/>
    <xf numFmtId="0" fontId="1" fillId="26" borderId="0" applyNumberFormat="0" applyBorder="0" applyAlignment="0" applyProtection="0"/>
    <xf numFmtId="0" fontId="1" fillId="41" borderId="0" applyNumberFormat="0" applyBorder="0" applyAlignment="0" applyProtection="0"/>
    <xf numFmtId="0" fontId="1" fillId="30" borderId="0" applyNumberFormat="0" applyBorder="0" applyAlignment="0" applyProtection="0"/>
    <xf numFmtId="0" fontId="1" fillId="44" borderId="0" applyNumberFormat="0" applyBorder="0" applyAlignment="0" applyProtection="0"/>
    <xf numFmtId="0" fontId="1" fillId="34" borderId="0" applyNumberFormat="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1" borderId="8" applyNumberFormat="0" applyFont="0" applyAlignment="0" applyProtection="0"/>
    <xf numFmtId="9" fontId="1" fillId="0" borderId="0" applyFont="0" applyFill="0" applyBorder="0" applyAlignment="0" applyProtection="0"/>
    <xf numFmtId="0" fontId="41" fillId="0" borderId="86" applyNumberFormat="0" applyFill="0" applyAlignment="0" applyProtection="0"/>
    <xf numFmtId="0" fontId="1" fillId="0" borderId="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36"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3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38"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39"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40"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9"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4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1" borderId="8" applyNumberFormat="0" applyFont="0" applyAlignment="0" applyProtection="0"/>
    <xf numFmtId="0" fontId="1" fillId="11" borderId="8" applyNumberFormat="0" applyFont="0" applyAlignment="0" applyProtection="0"/>
    <xf numFmtId="0" fontId="1" fillId="11" borderId="8" applyNumberFormat="0" applyFont="0" applyAlignment="0" applyProtection="0"/>
    <xf numFmtId="0" fontId="1" fillId="11" borderId="8" applyNumberFormat="0" applyFont="0" applyAlignment="0" applyProtection="0"/>
    <xf numFmtId="0" fontId="1" fillId="11"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8" fontId="91" fillId="65" borderId="88">
      <alignment vertical="center"/>
    </xf>
    <xf numFmtId="166" fontId="92" fillId="65" borderId="88">
      <alignment vertical="center"/>
    </xf>
    <xf numFmtId="168" fontId="93" fillId="66" borderId="88">
      <alignment vertical="center"/>
    </xf>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13" borderId="0" applyNumberFormat="0" applyBorder="0" applyAlignment="0" applyProtection="0"/>
    <xf numFmtId="0" fontId="1" fillId="37" borderId="0" applyNumberFormat="0" applyBorder="0" applyAlignment="0" applyProtection="0"/>
    <xf numFmtId="0" fontId="1" fillId="17" borderId="0" applyNumberFormat="0" applyBorder="0" applyAlignment="0" applyProtection="0"/>
    <xf numFmtId="0" fontId="1" fillId="38" borderId="0" applyNumberFormat="0" applyBorder="0" applyAlignment="0" applyProtection="0"/>
    <xf numFmtId="0" fontId="1" fillId="21" borderId="0" applyNumberFormat="0" applyBorder="0" applyAlignment="0" applyProtection="0"/>
    <xf numFmtId="0" fontId="1" fillId="39" borderId="0" applyNumberFormat="0" applyBorder="0" applyAlignment="0" applyProtection="0"/>
    <xf numFmtId="0" fontId="1" fillId="25" borderId="0" applyNumberFormat="0" applyBorder="0" applyAlignment="0" applyProtection="0"/>
    <xf numFmtId="0" fontId="1" fillId="40" borderId="0" applyNumberFormat="0" applyBorder="0" applyAlignment="0" applyProtection="0"/>
    <xf numFmtId="0" fontId="1" fillId="29" borderId="0" applyNumberFormat="0" applyBorder="0" applyAlignment="0" applyProtection="0"/>
    <xf numFmtId="0" fontId="1" fillId="41" borderId="0" applyNumberFormat="0" applyBorder="0" applyAlignment="0" applyProtection="0"/>
    <xf numFmtId="0" fontId="1" fillId="14" borderId="0" applyNumberFormat="0" applyBorder="0" applyAlignment="0" applyProtection="0"/>
    <xf numFmtId="0" fontId="1" fillId="42" borderId="0" applyNumberFormat="0" applyBorder="0" applyAlignment="0" applyProtection="0"/>
    <xf numFmtId="0" fontId="1" fillId="18" borderId="0" applyNumberFormat="0" applyBorder="0" applyAlignment="0" applyProtection="0"/>
    <xf numFmtId="0" fontId="1" fillId="43" borderId="0" applyNumberFormat="0" applyBorder="0" applyAlignment="0" applyProtection="0"/>
    <xf numFmtId="0" fontId="1" fillId="22" borderId="0" applyNumberFormat="0" applyBorder="0" applyAlignment="0" applyProtection="0"/>
    <xf numFmtId="0" fontId="1" fillId="39" borderId="0" applyNumberFormat="0" applyBorder="0" applyAlignment="0" applyProtection="0"/>
    <xf numFmtId="0" fontId="1" fillId="26" borderId="0" applyNumberFormat="0" applyBorder="0" applyAlignment="0" applyProtection="0"/>
    <xf numFmtId="0" fontId="1" fillId="41" borderId="0" applyNumberFormat="0" applyBorder="0" applyAlignment="0" applyProtection="0"/>
    <xf numFmtId="0" fontId="1" fillId="30" borderId="0" applyNumberFormat="0" applyBorder="0" applyAlignment="0" applyProtection="0"/>
    <xf numFmtId="0" fontId="1" fillId="44" borderId="0" applyNumberFormat="0" applyBorder="0" applyAlignment="0" applyProtection="0"/>
    <xf numFmtId="0" fontId="1" fillId="34" borderId="0" applyNumberFormat="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1" borderId="8" applyNumberFormat="0" applyFont="0" applyAlignment="0" applyProtection="0"/>
    <xf numFmtId="9" fontId="1" fillId="0" borderId="0" applyFont="0" applyFill="0" applyBorder="0" applyAlignment="0" applyProtection="0"/>
    <xf numFmtId="0" fontId="1" fillId="0" borderId="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36"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3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38"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39"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40"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9"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4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1" borderId="8" applyNumberFormat="0" applyFont="0" applyAlignment="0" applyProtection="0"/>
    <xf numFmtId="0" fontId="1" fillId="11" borderId="8" applyNumberFormat="0" applyFont="0" applyAlignment="0" applyProtection="0"/>
    <xf numFmtId="0" fontId="1" fillId="11" borderId="8" applyNumberFormat="0" applyFont="0" applyAlignment="0" applyProtection="0"/>
    <xf numFmtId="0" fontId="1" fillId="11" borderId="8" applyNumberFormat="0" applyFont="0" applyAlignment="0" applyProtection="0"/>
    <xf numFmtId="0" fontId="1" fillId="11"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13" borderId="0" applyNumberFormat="0" applyBorder="0" applyAlignment="0" applyProtection="0"/>
    <xf numFmtId="0" fontId="1" fillId="37" borderId="0" applyNumberFormat="0" applyBorder="0" applyAlignment="0" applyProtection="0"/>
    <xf numFmtId="0" fontId="1" fillId="17" borderId="0" applyNumberFormat="0" applyBorder="0" applyAlignment="0" applyProtection="0"/>
    <xf numFmtId="0" fontId="1" fillId="38" borderId="0" applyNumberFormat="0" applyBorder="0" applyAlignment="0" applyProtection="0"/>
    <xf numFmtId="0" fontId="1" fillId="21" borderId="0" applyNumberFormat="0" applyBorder="0" applyAlignment="0" applyProtection="0"/>
    <xf numFmtId="0" fontId="1" fillId="39" borderId="0" applyNumberFormat="0" applyBorder="0" applyAlignment="0" applyProtection="0"/>
    <xf numFmtId="0" fontId="1" fillId="25" borderId="0" applyNumberFormat="0" applyBorder="0" applyAlignment="0" applyProtection="0"/>
    <xf numFmtId="0" fontId="1" fillId="40" borderId="0" applyNumberFormat="0" applyBorder="0" applyAlignment="0" applyProtection="0"/>
    <xf numFmtId="0" fontId="1" fillId="29" borderId="0" applyNumberFormat="0" applyBorder="0" applyAlignment="0" applyProtection="0"/>
    <xf numFmtId="0" fontId="1" fillId="41" borderId="0" applyNumberFormat="0" applyBorder="0" applyAlignment="0" applyProtection="0"/>
    <xf numFmtId="0" fontId="1" fillId="14" borderId="0" applyNumberFormat="0" applyBorder="0" applyAlignment="0" applyProtection="0"/>
    <xf numFmtId="0" fontId="1" fillId="42" borderId="0" applyNumberFormat="0" applyBorder="0" applyAlignment="0" applyProtection="0"/>
    <xf numFmtId="0" fontId="1" fillId="18" borderId="0" applyNumberFormat="0" applyBorder="0" applyAlignment="0" applyProtection="0"/>
    <xf numFmtId="0" fontId="1" fillId="43" borderId="0" applyNumberFormat="0" applyBorder="0" applyAlignment="0" applyProtection="0"/>
    <xf numFmtId="0" fontId="1" fillId="22" borderId="0" applyNumberFormat="0" applyBorder="0" applyAlignment="0" applyProtection="0"/>
    <xf numFmtId="0" fontId="1" fillId="39" borderId="0" applyNumberFormat="0" applyBorder="0" applyAlignment="0" applyProtection="0"/>
    <xf numFmtId="0" fontId="1" fillId="26" borderId="0" applyNumberFormat="0" applyBorder="0" applyAlignment="0" applyProtection="0"/>
    <xf numFmtId="0" fontId="1" fillId="41" borderId="0" applyNumberFormat="0" applyBorder="0" applyAlignment="0" applyProtection="0"/>
    <xf numFmtId="0" fontId="1" fillId="30" borderId="0" applyNumberFormat="0" applyBorder="0" applyAlignment="0" applyProtection="0"/>
    <xf numFmtId="0" fontId="1" fillId="44" borderId="0" applyNumberFormat="0" applyBorder="0" applyAlignment="0" applyProtection="0"/>
    <xf numFmtId="0" fontId="1" fillId="34" borderId="0" applyNumberFormat="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1" borderId="8" applyNumberFormat="0" applyFont="0" applyAlignment="0" applyProtection="0"/>
    <xf numFmtId="9" fontId="1" fillId="0" borderId="0" applyFont="0" applyFill="0" applyBorder="0" applyAlignment="0" applyProtection="0"/>
    <xf numFmtId="0" fontId="41" fillId="0" borderId="86" applyNumberFormat="0" applyFill="0" applyAlignment="0" applyProtection="0"/>
    <xf numFmtId="0" fontId="1" fillId="0" borderId="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36"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3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38"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39"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40"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9"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4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1" borderId="8" applyNumberFormat="0" applyFont="0" applyAlignment="0" applyProtection="0"/>
    <xf numFmtId="0" fontId="1" fillId="11" borderId="8" applyNumberFormat="0" applyFont="0" applyAlignment="0" applyProtection="0"/>
    <xf numFmtId="0" fontId="1" fillId="11" borderId="8" applyNumberFormat="0" applyFont="0" applyAlignment="0" applyProtection="0"/>
    <xf numFmtId="0" fontId="1" fillId="11" borderId="8" applyNumberFormat="0" applyFont="0" applyAlignment="0" applyProtection="0"/>
    <xf numFmtId="0" fontId="1" fillId="11"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168" fontId="91" fillId="65" borderId="88">
      <alignment vertical="center"/>
    </xf>
    <xf numFmtId="166" fontId="92" fillId="65" borderId="88">
      <alignment vertical="center"/>
    </xf>
    <xf numFmtId="168" fontId="93" fillId="66" borderId="88">
      <alignment vertical="center"/>
    </xf>
    <xf numFmtId="0" fontId="1" fillId="33" borderId="0" applyNumberFormat="0" applyBorder="0" applyAlignment="0" applyProtection="0"/>
    <xf numFmtId="0" fontId="1" fillId="36" borderId="0" applyNumberFormat="0" applyBorder="0" applyAlignment="0" applyProtection="0"/>
    <xf numFmtId="0" fontId="1" fillId="13" borderId="0" applyNumberFormat="0" applyBorder="0" applyAlignment="0" applyProtection="0"/>
    <xf numFmtId="0" fontId="1" fillId="37" borderId="0" applyNumberFormat="0" applyBorder="0" applyAlignment="0" applyProtection="0"/>
    <xf numFmtId="0" fontId="1" fillId="17" borderId="0" applyNumberFormat="0" applyBorder="0" applyAlignment="0" applyProtection="0"/>
    <xf numFmtId="0" fontId="1" fillId="38" borderId="0" applyNumberFormat="0" applyBorder="0" applyAlignment="0" applyProtection="0"/>
    <xf numFmtId="0" fontId="1" fillId="21" borderId="0" applyNumberFormat="0" applyBorder="0" applyAlignment="0" applyProtection="0"/>
    <xf numFmtId="0" fontId="1" fillId="39" borderId="0" applyNumberFormat="0" applyBorder="0" applyAlignment="0" applyProtection="0"/>
    <xf numFmtId="0" fontId="1" fillId="25" borderId="0" applyNumberFormat="0" applyBorder="0" applyAlignment="0" applyProtection="0"/>
    <xf numFmtId="0" fontId="1" fillId="40" borderId="0" applyNumberFormat="0" applyBorder="0" applyAlignment="0" applyProtection="0"/>
    <xf numFmtId="0" fontId="1" fillId="29" borderId="0" applyNumberFormat="0" applyBorder="0" applyAlignment="0" applyProtection="0"/>
    <xf numFmtId="0" fontId="1" fillId="41" borderId="0" applyNumberFormat="0" applyBorder="0" applyAlignment="0" applyProtection="0"/>
    <xf numFmtId="0" fontId="1" fillId="14" borderId="0" applyNumberFormat="0" applyBorder="0" applyAlignment="0" applyProtection="0"/>
    <xf numFmtId="0" fontId="1" fillId="42" borderId="0" applyNumberFormat="0" applyBorder="0" applyAlignment="0" applyProtection="0"/>
    <xf numFmtId="0" fontId="1" fillId="18" borderId="0" applyNumberFormat="0" applyBorder="0" applyAlignment="0" applyProtection="0"/>
    <xf numFmtId="0" fontId="1" fillId="43" borderId="0" applyNumberFormat="0" applyBorder="0" applyAlignment="0" applyProtection="0"/>
    <xf numFmtId="0" fontId="1" fillId="22" borderId="0" applyNumberFormat="0" applyBorder="0" applyAlignment="0" applyProtection="0"/>
    <xf numFmtId="0" fontId="1" fillId="39" borderId="0" applyNumberFormat="0" applyBorder="0" applyAlignment="0" applyProtection="0"/>
    <xf numFmtId="0" fontId="1" fillId="26" borderId="0" applyNumberFormat="0" applyBorder="0" applyAlignment="0" applyProtection="0"/>
    <xf numFmtId="0" fontId="1" fillId="41" borderId="0" applyNumberFormat="0" applyBorder="0" applyAlignment="0" applyProtection="0"/>
    <xf numFmtId="0" fontId="1" fillId="30" borderId="0" applyNumberFormat="0" applyBorder="0" applyAlignment="0" applyProtection="0"/>
    <xf numFmtId="0" fontId="1" fillId="44" borderId="0" applyNumberFormat="0" applyBorder="0" applyAlignment="0" applyProtection="0"/>
    <xf numFmtId="0" fontId="1" fillId="34" borderId="0" applyNumberFormat="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1" borderId="8" applyNumberFormat="0" applyFont="0" applyAlignment="0" applyProtection="0"/>
    <xf numFmtId="9" fontId="1" fillId="0" borderId="0" applyFont="0" applyFill="0" applyBorder="0" applyAlignment="0" applyProtection="0"/>
    <xf numFmtId="0" fontId="41" fillId="0" borderId="86" applyNumberFormat="0" applyFill="0" applyAlignment="0" applyProtection="0"/>
    <xf numFmtId="0" fontId="1" fillId="0" borderId="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36"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3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38"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39"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40"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9"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4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1" borderId="8" applyNumberFormat="0" applyFont="0" applyAlignment="0" applyProtection="0"/>
    <xf numFmtId="0" fontId="1" fillId="11" borderId="8" applyNumberFormat="0" applyFont="0" applyAlignment="0" applyProtection="0"/>
    <xf numFmtId="0" fontId="1" fillId="11" borderId="8" applyNumberFormat="0" applyFont="0" applyAlignment="0" applyProtection="0"/>
    <xf numFmtId="0" fontId="1" fillId="11" borderId="8" applyNumberFormat="0" applyFont="0" applyAlignment="0" applyProtection="0"/>
    <xf numFmtId="0" fontId="1" fillId="11"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8" fontId="91" fillId="65" borderId="88">
      <alignment vertical="center"/>
    </xf>
    <xf numFmtId="166" fontId="92" fillId="65" borderId="88">
      <alignment vertical="center"/>
    </xf>
    <xf numFmtId="168" fontId="93" fillId="66" borderId="88">
      <alignment vertical="center"/>
    </xf>
    <xf numFmtId="0" fontId="1" fillId="0" borderId="0"/>
    <xf numFmtId="0" fontId="1" fillId="33" borderId="0" applyNumberFormat="0" applyBorder="0" applyAlignment="0" applyProtection="0"/>
    <xf numFmtId="0" fontId="1" fillId="36" borderId="0" applyNumberFormat="0" applyBorder="0" applyAlignment="0" applyProtection="0"/>
    <xf numFmtId="0" fontId="1" fillId="13" borderId="0" applyNumberFormat="0" applyBorder="0" applyAlignment="0" applyProtection="0"/>
    <xf numFmtId="0" fontId="1" fillId="37" borderId="0" applyNumberFormat="0" applyBorder="0" applyAlignment="0" applyProtection="0"/>
    <xf numFmtId="0" fontId="1" fillId="17" borderId="0" applyNumberFormat="0" applyBorder="0" applyAlignment="0" applyProtection="0"/>
    <xf numFmtId="0" fontId="1" fillId="38" borderId="0" applyNumberFormat="0" applyBorder="0" applyAlignment="0" applyProtection="0"/>
    <xf numFmtId="0" fontId="1" fillId="21" borderId="0" applyNumberFormat="0" applyBorder="0" applyAlignment="0" applyProtection="0"/>
    <xf numFmtId="0" fontId="1" fillId="39" borderId="0" applyNumberFormat="0" applyBorder="0" applyAlignment="0" applyProtection="0"/>
    <xf numFmtId="0" fontId="1" fillId="25" borderId="0" applyNumberFormat="0" applyBorder="0" applyAlignment="0" applyProtection="0"/>
    <xf numFmtId="0" fontId="1" fillId="40" borderId="0" applyNumberFormat="0" applyBorder="0" applyAlignment="0" applyProtection="0"/>
    <xf numFmtId="0" fontId="1" fillId="29" borderId="0" applyNumberFormat="0" applyBorder="0" applyAlignment="0" applyProtection="0"/>
    <xf numFmtId="0" fontId="1" fillId="41" borderId="0" applyNumberFormat="0" applyBorder="0" applyAlignment="0" applyProtection="0"/>
    <xf numFmtId="0" fontId="1" fillId="14" borderId="0" applyNumberFormat="0" applyBorder="0" applyAlignment="0" applyProtection="0"/>
    <xf numFmtId="0" fontId="1" fillId="42" borderId="0" applyNumberFormat="0" applyBorder="0" applyAlignment="0" applyProtection="0"/>
    <xf numFmtId="0" fontId="1" fillId="18" borderId="0" applyNumberFormat="0" applyBorder="0" applyAlignment="0" applyProtection="0"/>
    <xf numFmtId="0" fontId="1" fillId="43" borderId="0" applyNumberFormat="0" applyBorder="0" applyAlignment="0" applyProtection="0"/>
    <xf numFmtId="0" fontId="1" fillId="22" borderId="0" applyNumberFormat="0" applyBorder="0" applyAlignment="0" applyProtection="0"/>
    <xf numFmtId="0" fontId="1" fillId="39" borderId="0" applyNumberFormat="0" applyBorder="0" applyAlignment="0" applyProtection="0"/>
    <xf numFmtId="0" fontId="1" fillId="26" borderId="0" applyNumberFormat="0" applyBorder="0" applyAlignment="0" applyProtection="0"/>
    <xf numFmtId="0" fontId="1" fillId="41" borderId="0" applyNumberFormat="0" applyBorder="0" applyAlignment="0" applyProtection="0"/>
    <xf numFmtId="0" fontId="1" fillId="30" borderId="0" applyNumberFormat="0" applyBorder="0" applyAlignment="0" applyProtection="0"/>
    <xf numFmtId="0" fontId="1" fillId="44" borderId="0" applyNumberFormat="0" applyBorder="0" applyAlignment="0" applyProtection="0"/>
    <xf numFmtId="0" fontId="1" fillId="34" borderId="0" applyNumberFormat="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1" borderId="8" applyNumberFormat="0" applyFont="0" applyAlignment="0" applyProtection="0"/>
    <xf numFmtId="9" fontId="1" fillId="0" borderId="0" applyFont="0" applyFill="0" applyBorder="0" applyAlignment="0" applyProtection="0"/>
    <xf numFmtId="0" fontId="1" fillId="0" borderId="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36"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3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38"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39"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40"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9"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4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1" borderId="8" applyNumberFormat="0" applyFont="0" applyAlignment="0" applyProtection="0"/>
    <xf numFmtId="0" fontId="1" fillId="11" borderId="8" applyNumberFormat="0" applyFont="0" applyAlignment="0" applyProtection="0"/>
    <xf numFmtId="0" fontId="1" fillId="11" borderId="8" applyNumberFormat="0" applyFont="0" applyAlignment="0" applyProtection="0"/>
    <xf numFmtId="0" fontId="1" fillId="11" borderId="8" applyNumberFormat="0" applyFont="0" applyAlignment="0" applyProtection="0"/>
    <xf numFmtId="0" fontId="1" fillId="11"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33" borderId="0" applyNumberFormat="0" applyBorder="0" applyAlignment="0" applyProtection="0"/>
    <xf numFmtId="0" fontId="1" fillId="36" borderId="0" applyNumberFormat="0" applyBorder="0" applyAlignment="0" applyProtection="0"/>
    <xf numFmtId="0" fontId="1" fillId="13" borderId="0" applyNumberFormat="0" applyBorder="0" applyAlignment="0" applyProtection="0"/>
    <xf numFmtId="0" fontId="1" fillId="37" borderId="0" applyNumberFormat="0" applyBorder="0" applyAlignment="0" applyProtection="0"/>
    <xf numFmtId="0" fontId="1" fillId="17" borderId="0" applyNumberFormat="0" applyBorder="0" applyAlignment="0" applyProtection="0"/>
    <xf numFmtId="0" fontId="1" fillId="38" borderId="0" applyNumberFormat="0" applyBorder="0" applyAlignment="0" applyProtection="0"/>
    <xf numFmtId="0" fontId="1" fillId="21" borderId="0" applyNumberFormat="0" applyBorder="0" applyAlignment="0" applyProtection="0"/>
    <xf numFmtId="0" fontId="1" fillId="39" borderId="0" applyNumberFormat="0" applyBorder="0" applyAlignment="0" applyProtection="0"/>
    <xf numFmtId="0" fontId="1" fillId="25" borderId="0" applyNumberFormat="0" applyBorder="0" applyAlignment="0" applyProtection="0"/>
    <xf numFmtId="0" fontId="1" fillId="40" borderId="0" applyNumberFormat="0" applyBorder="0" applyAlignment="0" applyProtection="0"/>
    <xf numFmtId="0" fontId="1" fillId="29" borderId="0" applyNumberFormat="0" applyBorder="0" applyAlignment="0" applyProtection="0"/>
    <xf numFmtId="0" fontId="1" fillId="41" borderId="0" applyNumberFormat="0" applyBorder="0" applyAlignment="0" applyProtection="0"/>
    <xf numFmtId="0" fontId="1" fillId="14" borderId="0" applyNumberFormat="0" applyBorder="0" applyAlignment="0" applyProtection="0"/>
    <xf numFmtId="0" fontId="1" fillId="42" borderId="0" applyNumberFormat="0" applyBorder="0" applyAlignment="0" applyProtection="0"/>
    <xf numFmtId="0" fontId="1" fillId="18" borderId="0" applyNumberFormat="0" applyBorder="0" applyAlignment="0" applyProtection="0"/>
    <xf numFmtId="0" fontId="1" fillId="43" borderId="0" applyNumberFormat="0" applyBorder="0" applyAlignment="0" applyProtection="0"/>
    <xf numFmtId="0" fontId="1" fillId="22" borderId="0" applyNumberFormat="0" applyBorder="0" applyAlignment="0" applyProtection="0"/>
    <xf numFmtId="0" fontId="1" fillId="39" borderId="0" applyNumberFormat="0" applyBorder="0" applyAlignment="0" applyProtection="0"/>
    <xf numFmtId="0" fontId="1" fillId="26" borderId="0" applyNumberFormat="0" applyBorder="0" applyAlignment="0" applyProtection="0"/>
    <xf numFmtId="0" fontId="1" fillId="41" borderId="0" applyNumberFormat="0" applyBorder="0" applyAlignment="0" applyProtection="0"/>
    <xf numFmtId="0" fontId="1" fillId="30" borderId="0" applyNumberFormat="0" applyBorder="0" applyAlignment="0" applyProtection="0"/>
    <xf numFmtId="0" fontId="1" fillId="44" borderId="0" applyNumberFormat="0" applyBorder="0" applyAlignment="0" applyProtection="0"/>
    <xf numFmtId="0" fontId="1" fillId="34" borderId="0" applyNumberFormat="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45" fillId="56" borderId="106">
      <alignment horizontal="left" vertical="center" inden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1" borderId="8" applyNumberFormat="0" applyFont="0" applyAlignment="0" applyProtection="0"/>
    <xf numFmtId="9" fontId="1" fillId="0" borderId="0" applyFont="0" applyFill="0" applyBorder="0" applyAlignment="0" applyProtection="0"/>
    <xf numFmtId="0" fontId="1" fillId="0" borderId="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36"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3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38"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39"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40"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9"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4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1" borderId="8" applyNumberFormat="0" applyFont="0" applyAlignment="0" applyProtection="0"/>
    <xf numFmtId="0" fontId="1" fillId="11" borderId="8" applyNumberFormat="0" applyFont="0" applyAlignment="0" applyProtection="0"/>
    <xf numFmtId="0" fontId="1" fillId="11" borderId="8" applyNumberFormat="0" applyFont="0" applyAlignment="0" applyProtection="0"/>
    <xf numFmtId="0" fontId="1" fillId="11" borderId="8" applyNumberFormat="0" applyFont="0" applyAlignment="0" applyProtection="0"/>
    <xf numFmtId="0" fontId="1" fillId="11"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33" borderId="0" applyNumberFormat="0" applyBorder="0" applyAlignment="0" applyProtection="0"/>
    <xf numFmtId="0" fontId="1" fillId="36" borderId="0" applyNumberFormat="0" applyBorder="0" applyAlignment="0" applyProtection="0"/>
    <xf numFmtId="0" fontId="1" fillId="13" borderId="0" applyNumberFormat="0" applyBorder="0" applyAlignment="0" applyProtection="0"/>
    <xf numFmtId="0" fontId="1" fillId="37" borderId="0" applyNumberFormat="0" applyBorder="0" applyAlignment="0" applyProtection="0"/>
    <xf numFmtId="0" fontId="1" fillId="17" borderId="0" applyNumberFormat="0" applyBorder="0" applyAlignment="0" applyProtection="0"/>
    <xf numFmtId="0" fontId="1" fillId="38" borderId="0" applyNumberFormat="0" applyBorder="0" applyAlignment="0" applyProtection="0"/>
    <xf numFmtId="0" fontId="1" fillId="21" borderId="0" applyNumberFormat="0" applyBorder="0" applyAlignment="0" applyProtection="0"/>
    <xf numFmtId="0" fontId="1" fillId="39" borderId="0" applyNumberFormat="0" applyBorder="0" applyAlignment="0" applyProtection="0"/>
    <xf numFmtId="0" fontId="1" fillId="25" borderId="0" applyNumberFormat="0" applyBorder="0" applyAlignment="0" applyProtection="0"/>
    <xf numFmtId="0" fontId="1" fillId="40" borderId="0" applyNumberFormat="0" applyBorder="0" applyAlignment="0" applyProtection="0"/>
    <xf numFmtId="0" fontId="1" fillId="29" borderId="0" applyNumberFormat="0" applyBorder="0" applyAlignment="0" applyProtection="0"/>
    <xf numFmtId="0" fontId="1" fillId="41" borderId="0" applyNumberFormat="0" applyBorder="0" applyAlignment="0" applyProtection="0"/>
    <xf numFmtId="0" fontId="1" fillId="14" borderId="0" applyNumberFormat="0" applyBorder="0" applyAlignment="0" applyProtection="0"/>
    <xf numFmtId="0" fontId="1" fillId="42" borderId="0" applyNumberFormat="0" applyBorder="0" applyAlignment="0" applyProtection="0"/>
    <xf numFmtId="0" fontId="1" fillId="18" borderId="0" applyNumberFormat="0" applyBorder="0" applyAlignment="0" applyProtection="0"/>
    <xf numFmtId="0" fontId="1" fillId="43" borderId="0" applyNumberFormat="0" applyBorder="0" applyAlignment="0" applyProtection="0"/>
    <xf numFmtId="0" fontId="1" fillId="22" borderId="0" applyNumberFormat="0" applyBorder="0" applyAlignment="0" applyProtection="0"/>
    <xf numFmtId="0" fontId="1" fillId="39" borderId="0" applyNumberFormat="0" applyBorder="0" applyAlignment="0" applyProtection="0"/>
    <xf numFmtId="0" fontId="1" fillId="26" borderId="0" applyNumberFormat="0" applyBorder="0" applyAlignment="0" applyProtection="0"/>
    <xf numFmtId="0" fontId="1" fillId="41" borderId="0" applyNumberFormat="0" applyBorder="0" applyAlignment="0" applyProtection="0"/>
    <xf numFmtId="0" fontId="1" fillId="30" borderId="0" applyNumberFormat="0" applyBorder="0" applyAlignment="0" applyProtection="0"/>
    <xf numFmtId="0" fontId="1" fillId="44" borderId="0" applyNumberFormat="0" applyBorder="0" applyAlignment="0" applyProtection="0"/>
    <xf numFmtId="0" fontId="1" fillId="34" borderId="0" applyNumberFormat="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1" borderId="8" applyNumberFormat="0" applyFont="0" applyAlignment="0" applyProtection="0"/>
    <xf numFmtId="9" fontId="1" fillId="0" borderId="0" applyFont="0" applyFill="0" applyBorder="0" applyAlignment="0" applyProtection="0"/>
    <xf numFmtId="0" fontId="1" fillId="0" borderId="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36"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3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38"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39"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40"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9"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4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1" borderId="8" applyNumberFormat="0" applyFont="0" applyAlignment="0" applyProtection="0"/>
    <xf numFmtId="0" fontId="1" fillId="11" borderId="8" applyNumberFormat="0" applyFont="0" applyAlignment="0" applyProtection="0"/>
    <xf numFmtId="0" fontId="1" fillId="11" borderId="8" applyNumberFormat="0" applyFont="0" applyAlignment="0" applyProtection="0"/>
    <xf numFmtId="0" fontId="1" fillId="11" borderId="8" applyNumberFormat="0" applyFont="0" applyAlignment="0" applyProtection="0"/>
    <xf numFmtId="0" fontId="1" fillId="11"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33" borderId="0" applyNumberFormat="0" applyBorder="0" applyAlignment="0" applyProtection="0"/>
    <xf numFmtId="0" fontId="1" fillId="36" borderId="0" applyNumberFormat="0" applyBorder="0" applyAlignment="0" applyProtection="0"/>
    <xf numFmtId="0" fontId="1" fillId="13" borderId="0" applyNumberFormat="0" applyBorder="0" applyAlignment="0" applyProtection="0"/>
    <xf numFmtId="0" fontId="1" fillId="37" borderId="0" applyNumberFormat="0" applyBorder="0" applyAlignment="0" applyProtection="0"/>
    <xf numFmtId="0" fontId="1" fillId="17" borderId="0" applyNumberFormat="0" applyBorder="0" applyAlignment="0" applyProtection="0"/>
    <xf numFmtId="0" fontId="1" fillId="38" borderId="0" applyNumberFormat="0" applyBorder="0" applyAlignment="0" applyProtection="0"/>
    <xf numFmtId="0" fontId="1" fillId="21" borderId="0" applyNumberFormat="0" applyBorder="0" applyAlignment="0" applyProtection="0"/>
    <xf numFmtId="0" fontId="1" fillId="39" borderId="0" applyNumberFormat="0" applyBorder="0" applyAlignment="0" applyProtection="0"/>
    <xf numFmtId="0" fontId="1" fillId="25" borderId="0" applyNumberFormat="0" applyBorder="0" applyAlignment="0" applyProtection="0"/>
    <xf numFmtId="0" fontId="1" fillId="40" borderId="0" applyNumberFormat="0" applyBorder="0" applyAlignment="0" applyProtection="0"/>
    <xf numFmtId="0" fontId="1" fillId="29" borderId="0" applyNumberFormat="0" applyBorder="0" applyAlignment="0" applyProtection="0"/>
    <xf numFmtId="0" fontId="1" fillId="41" borderId="0" applyNumberFormat="0" applyBorder="0" applyAlignment="0" applyProtection="0"/>
    <xf numFmtId="0" fontId="1" fillId="14" borderId="0" applyNumberFormat="0" applyBorder="0" applyAlignment="0" applyProtection="0"/>
    <xf numFmtId="0" fontId="1" fillId="42" borderId="0" applyNumberFormat="0" applyBorder="0" applyAlignment="0" applyProtection="0"/>
    <xf numFmtId="0" fontId="1" fillId="18" borderId="0" applyNumberFormat="0" applyBorder="0" applyAlignment="0" applyProtection="0"/>
    <xf numFmtId="0" fontId="1" fillId="43" borderId="0" applyNumberFormat="0" applyBorder="0" applyAlignment="0" applyProtection="0"/>
    <xf numFmtId="0" fontId="1" fillId="22" borderId="0" applyNumberFormat="0" applyBorder="0" applyAlignment="0" applyProtection="0"/>
    <xf numFmtId="0" fontId="1" fillId="39" borderId="0" applyNumberFormat="0" applyBorder="0" applyAlignment="0" applyProtection="0"/>
    <xf numFmtId="0" fontId="1" fillId="26" borderId="0" applyNumberFormat="0" applyBorder="0" applyAlignment="0" applyProtection="0"/>
    <xf numFmtId="0" fontId="1" fillId="41" borderId="0" applyNumberFormat="0" applyBorder="0" applyAlignment="0" applyProtection="0"/>
    <xf numFmtId="0" fontId="1" fillId="30" borderId="0" applyNumberFormat="0" applyBorder="0" applyAlignment="0" applyProtection="0"/>
    <xf numFmtId="0" fontId="1" fillId="44" borderId="0" applyNumberFormat="0" applyBorder="0" applyAlignment="0" applyProtection="0"/>
    <xf numFmtId="0" fontId="1" fillId="34" borderId="0" applyNumberFormat="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1" borderId="8" applyNumberFormat="0" applyFont="0" applyAlignment="0" applyProtection="0"/>
    <xf numFmtId="9" fontId="1" fillId="0" borderId="0" applyFont="0" applyFill="0" applyBorder="0" applyAlignment="0" applyProtection="0"/>
    <xf numFmtId="0" fontId="41" fillId="0" borderId="86" applyNumberFormat="0" applyFill="0" applyAlignment="0" applyProtection="0"/>
    <xf numFmtId="0" fontId="1" fillId="0" borderId="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36"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3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38"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39"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40"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9"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4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1" borderId="8" applyNumberFormat="0" applyFont="0" applyAlignment="0" applyProtection="0"/>
    <xf numFmtId="0" fontId="1" fillId="11" borderId="8" applyNumberFormat="0" applyFont="0" applyAlignment="0" applyProtection="0"/>
    <xf numFmtId="0" fontId="1" fillId="11" borderId="8" applyNumberFormat="0" applyFont="0" applyAlignment="0" applyProtection="0"/>
    <xf numFmtId="0" fontId="1" fillId="11" borderId="8" applyNumberFormat="0" applyFont="0" applyAlignment="0" applyProtection="0"/>
    <xf numFmtId="0" fontId="1" fillId="11"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8" fontId="91" fillId="65" borderId="88">
      <alignment vertical="center"/>
    </xf>
    <xf numFmtId="166" fontId="92" fillId="65" borderId="88">
      <alignment vertical="center"/>
    </xf>
    <xf numFmtId="168" fontId="93" fillId="66" borderId="88">
      <alignment vertical="center"/>
    </xf>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13" borderId="0" applyNumberFormat="0" applyBorder="0" applyAlignment="0" applyProtection="0"/>
    <xf numFmtId="0" fontId="1" fillId="37" borderId="0" applyNumberFormat="0" applyBorder="0" applyAlignment="0" applyProtection="0"/>
    <xf numFmtId="0" fontId="1" fillId="17" borderId="0" applyNumberFormat="0" applyBorder="0" applyAlignment="0" applyProtection="0"/>
    <xf numFmtId="0" fontId="1" fillId="38" borderId="0" applyNumberFormat="0" applyBorder="0" applyAlignment="0" applyProtection="0"/>
    <xf numFmtId="0" fontId="1" fillId="21" borderId="0" applyNumberFormat="0" applyBorder="0" applyAlignment="0" applyProtection="0"/>
    <xf numFmtId="0" fontId="1" fillId="39" borderId="0" applyNumberFormat="0" applyBorder="0" applyAlignment="0" applyProtection="0"/>
    <xf numFmtId="0" fontId="1" fillId="25" borderId="0" applyNumberFormat="0" applyBorder="0" applyAlignment="0" applyProtection="0"/>
    <xf numFmtId="0" fontId="1" fillId="40" borderId="0" applyNumberFormat="0" applyBorder="0" applyAlignment="0" applyProtection="0"/>
    <xf numFmtId="0" fontId="1" fillId="29" borderId="0" applyNumberFormat="0" applyBorder="0" applyAlignment="0" applyProtection="0"/>
    <xf numFmtId="0" fontId="1" fillId="41" borderId="0" applyNumberFormat="0" applyBorder="0" applyAlignment="0" applyProtection="0"/>
    <xf numFmtId="0" fontId="1" fillId="14" borderId="0" applyNumberFormat="0" applyBorder="0" applyAlignment="0" applyProtection="0"/>
    <xf numFmtId="0" fontId="1" fillId="42" borderId="0" applyNumberFormat="0" applyBorder="0" applyAlignment="0" applyProtection="0"/>
    <xf numFmtId="0" fontId="1" fillId="18" borderId="0" applyNumberFormat="0" applyBorder="0" applyAlignment="0" applyProtection="0"/>
    <xf numFmtId="0" fontId="1" fillId="43" borderId="0" applyNumberFormat="0" applyBorder="0" applyAlignment="0" applyProtection="0"/>
    <xf numFmtId="0" fontId="1" fillId="22" borderId="0" applyNumberFormat="0" applyBorder="0" applyAlignment="0" applyProtection="0"/>
    <xf numFmtId="0" fontId="1" fillId="39" borderId="0" applyNumberFormat="0" applyBorder="0" applyAlignment="0" applyProtection="0"/>
    <xf numFmtId="0" fontId="1" fillId="26" borderId="0" applyNumberFormat="0" applyBorder="0" applyAlignment="0" applyProtection="0"/>
    <xf numFmtId="0" fontId="1" fillId="41" borderId="0" applyNumberFormat="0" applyBorder="0" applyAlignment="0" applyProtection="0"/>
    <xf numFmtId="0" fontId="1" fillId="30" borderId="0" applyNumberFormat="0" applyBorder="0" applyAlignment="0" applyProtection="0"/>
    <xf numFmtId="0" fontId="1" fillId="44" borderId="0" applyNumberFormat="0" applyBorder="0" applyAlignment="0" applyProtection="0"/>
    <xf numFmtId="0" fontId="1" fillId="34" borderId="0" applyNumberFormat="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1" borderId="8" applyNumberFormat="0" applyFont="0" applyAlignment="0" applyProtection="0"/>
    <xf numFmtId="9" fontId="1" fillId="0" borderId="0" applyFont="0" applyFill="0" applyBorder="0" applyAlignment="0" applyProtection="0"/>
    <xf numFmtId="0" fontId="1" fillId="0" borderId="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36"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3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38"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39"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40"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9"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4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1" borderId="8" applyNumberFormat="0" applyFont="0" applyAlignment="0" applyProtection="0"/>
    <xf numFmtId="0" fontId="1" fillId="11" borderId="8" applyNumberFormat="0" applyFont="0" applyAlignment="0" applyProtection="0"/>
    <xf numFmtId="0" fontId="1" fillId="11" borderId="8" applyNumberFormat="0" applyFont="0" applyAlignment="0" applyProtection="0"/>
    <xf numFmtId="0" fontId="1" fillId="11" borderId="8" applyNumberFormat="0" applyFont="0" applyAlignment="0" applyProtection="0"/>
    <xf numFmtId="0" fontId="1" fillId="11"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13" borderId="0" applyNumberFormat="0" applyBorder="0" applyAlignment="0" applyProtection="0"/>
    <xf numFmtId="0" fontId="1" fillId="37" borderId="0" applyNumberFormat="0" applyBorder="0" applyAlignment="0" applyProtection="0"/>
    <xf numFmtId="0" fontId="1" fillId="17" borderId="0" applyNumberFormat="0" applyBorder="0" applyAlignment="0" applyProtection="0"/>
    <xf numFmtId="0" fontId="1" fillId="38" borderId="0" applyNumberFormat="0" applyBorder="0" applyAlignment="0" applyProtection="0"/>
    <xf numFmtId="0" fontId="1" fillId="21" borderId="0" applyNumberFormat="0" applyBorder="0" applyAlignment="0" applyProtection="0"/>
    <xf numFmtId="0" fontId="1" fillId="39" borderId="0" applyNumberFormat="0" applyBorder="0" applyAlignment="0" applyProtection="0"/>
    <xf numFmtId="0" fontId="1" fillId="25" borderId="0" applyNumberFormat="0" applyBorder="0" applyAlignment="0" applyProtection="0"/>
    <xf numFmtId="0" fontId="1" fillId="40" borderId="0" applyNumberFormat="0" applyBorder="0" applyAlignment="0" applyProtection="0"/>
    <xf numFmtId="0" fontId="1" fillId="29" borderId="0" applyNumberFormat="0" applyBorder="0" applyAlignment="0" applyProtection="0"/>
    <xf numFmtId="0" fontId="1" fillId="41" borderId="0" applyNumberFormat="0" applyBorder="0" applyAlignment="0" applyProtection="0"/>
    <xf numFmtId="0" fontId="1" fillId="14" borderId="0" applyNumberFormat="0" applyBorder="0" applyAlignment="0" applyProtection="0"/>
    <xf numFmtId="0" fontId="1" fillId="42" borderId="0" applyNumberFormat="0" applyBorder="0" applyAlignment="0" applyProtection="0"/>
    <xf numFmtId="0" fontId="1" fillId="18" borderId="0" applyNumberFormat="0" applyBorder="0" applyAlignment="0" applyProtection="0"/>
    <xf numFmtId="0" fontId="1" fillId="43" borderId="0" applyNumberFormat="0" applyBorder="0" applyAlignment="0" applyProtection="0"/>
    <xf numFmtId="0" fontId="1" fillId="22" borderId="0" applyNumberFormat="0" applyBorder="0" applyAlignment="0" applyProtection="0"/>
    <xf numFmtId="0" fontId="1" fillId="39" borderId="0" applyNumberFormat="0" applyBorder="0" applyAlignment="0" applyProtection="0"/>
    <xf numFmtId="0" fontId="1" fillId="26" borderId="0" applyNumberFormat="0" applyBorder="0" applyAlignment="0" applyProtection="0"/>
    <xf numFmtId="0" fontId="1" fillId="41" borderId="0" applyNumberFormat="0" applyBorder="0" applyAlignment="0" applyProtection="0"/>
    <xf numFmtId="0" fontId="1" fillId="30" borderId="0" applyNumberFormat="0" applyBorder="0" applyAlignment="0" applyProtection="0"/>
    <xf numFmtId="0" fontId="1" fillId="44" borderId="0" applyNumberFormat="0" applyBorder="0" applyAlignment="0" applyProtection="0"/>
    <xf numFmtId="0" fontId="1" fillId="34" borderId="0" applyNumberFormat="0" applyBorder="0" applyAlignment="0" applyProtection="0"/>
    <xf numFmtId="49" fontId="62" fillId="0" borderId="87" applyNumberFormat="0" applyFont="0" applyFill="0" applyBorder="0" applyProtection="0">
      <alignment horizontal="left" vertical="center" indent="5"/>
    </xf>
    <xf numFmtId="0" fontId="49" fillId="56" borderId="85">
      <alignment horizontal="left" vertical="center" indent="1"/>
    </xf>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1" borderId="8" applyNumberFormat="0" applyFont="0" applyAlignment="0" applyProtection="0"/>
    <xf numFmtId="9" fontId="1" fillId="0" borderId="0" applyFont="0" applyFill="0" applyBorder="0" applyAlignment="0" applyProtection="0"/>
    <xf numFmtId="0" fontId="41" fillId="0" borderId="86" applyNumberFormat="0" applyFill="0" applyAlignment="0" applyProtection="0"/>
    <xf numFmtId="0" fontId="1" fillId="0" borderId="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36"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3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38"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39"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40"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9"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4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5" fillId="56" borderId="85">
      <alignment horizontal="left" vertical="center" wrapText="1" indent="1"/>
    </xf>
    <xf numFmtId="0" fontId="49" fillId="56" borderId="85">
      <alignment horizontal="left" vertical="center" indent="1"/>
    </xf>
    <xf numFmtId="43" fontId="1" fillId="0" borderId="0" applyFont="0" applyFill="0" applyBorder="0" applyAlignment="0" applyProtection="0"/>
    <xf numFmtId="0" fontId="47" fillId="56" borderId="85">
      <alignment horizontal="center" vertical="center"/>
    </xf>
    <xf numFmtId="43" fontId="1" fillId="0" borderId="0" applyFont="0" applyFill="0" applyBorder="0" applyAlignment="0" applyProtection="0"/>
    <xf numFmtId="43" fontId="1" fillId="0" borderId="0" applyFont="0" applyFill="0" applyBorder="0" applyAlignment="0" applyProtection="0"/>
    <xf numFmtId="0" fontId="47" fillId="56" borderId="85">
      <alignment horizontal="center" vertical="center"/>
    </xf>
    <xf numFmtId="43" fontId="1" fillId="0" borderId="0" applyFont="0" applyFill="0" applyBorder="0" applyAlignment="0" applyProtection="0"/>
    <xf numFmtId="0" fontId="45" fillId="55" borderId="85">
      <alignment horizontal="left" vertical="center" indent="1"/>
    </xf>
    <xf numFmtId="168" fontId="44" fillId="55" borderId="85">
      <alignment horizontal="right" vertical="center" indent="1"/>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 fontId="62" fillId="0" borderId="85" applyFill="0" applyBorder="0" applyProtection="0">
      <alignment horizontal="righ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9" fontId="62" fillId="0" borderId="85" applyNumberFormat="0" applyFont="0" applyFill="0" applyBorder="0" applyProtection="0">
      <alignment horizontal="left" vertical="center" indent="2"/>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1" borderId="8" applyNumberFormat="0" applyFont="0" applyAlignment="0" applyProtection="0"/>
    <xf numFmtId="0" fontId="1" fillId="11" borderId="8" applyNumberFormat="0" applyFont="0" applyAlignment="0" applyProtection="0"/>
    <xf numFmtId="0" fontId="1" fillId="11" borderId="8" applyNumberFormat="0" applyFont="0" applyAlignment="0" applyProtection="0"/>
    <xf numFmtId="0" fontId="1" fillId="11" borderId="8" applyNumberFormat="0" applyFont="0" applyAlignment="0" applyProtection="0"/>
    <xf numFmtId="0" fontId="1" fillId="11"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5" fillId="56" borderId="85">
      <alignment horizontal="left" vertical="center" indent="1"/>
    </xf>
    <xf numFmtId="0" fontId="46" fillId="57" borderId="85">
      <alignment horizontal="center" vertical="center"/>
    </xf>
    <xf numFmtId="168" fontId="44" fillId="56" borderId="85">
      <alignment horizontal="right" vertical="center" indent="1"/>
    </xf>
    <xf numFmtId="0" fontId="1" fillId="0" borderId="0"/>
    <xf numFmtId="0" fontId="50" fillId="57" borderId="85">
      <alignment horizontal="left" vertical="center" indent="1"/>
    </xf>
    <xf numFmtId="0" fontId="48" fillId="58" borderId="85">
      <alignment horizontal="left" vertical="center" indent="1"/>
    </xf>
    <xf numFmtId="0" fontId="1"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48" fillId="58" borderId="85">
      <alignment horizontal="left" vertical="center" indent="1"/>
    </xf>
    <xf numFmtId="168" fontId="91" fillId="65" borderId="88">
      <alignment vertical="center"/>
    </xf>
    <xf numFmtId="166" fontId="92" fillId="65" borderId="88">
      <alignment vertical="center"/>
    </xf>
    <xf numFmtId="168" fontId="93" fillId="66" borderId="88">
      <alignment vertical="center"/>
    </xf>
    <xf numFmtId="49" fontId="9" fillId="68" borderId="85">
      <alignment vertical="center" wrapText="1"/>
    </xf>
    <xf numFmtId="0" fontId="9" fillId="69" borderId="90">
      <alignment horizontal="left" vertical="center" wrapText="1"/>
    </xf>
    <xf numFmtId="0" fontId="94" fillId="70" borderId="85">
      <alignment horizontal="left" vertical="center" wrapText="1"/>
    </xf>
    <xf numFmtId="0" fontId="9" fillId="72" borderId="85">
      <alignment horizontal="left" vertical="center" wrapText="1"/>
    </xf>
    <xf numFmtId="168" fontId="44" fillId="55" borderId="85">
      <alignment horizontal="right" vertical="center" indent="1"/>
    </xf>
    <xf numFmtId="168" fontId="44" fillId="56" borderId="85">
      <alignment horizontal="right" vertical="center" indent="1"/>
    </xf>
    <xf numFmtId="0" fontId="48" fillId="58" borderId="85">
      <alignment horizontal="left" vertical="center" indent="1"/>
    </xf>
    <xf numFmtId="0" fontId="9" fillId="71" borderId="85">
      <alignment horizontal="left" vertical="center" wrapText="1"/>
    </xf>
    <xf numFmtId="0" fontId="9" fillId="67" borderId="89" applyBorder="0">
      <alignment horizontal="left" vertical="center"/>
    </xf>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0" fontId="9" fillId="0" borderId="0"/>
    <xf numFmtId="0" fontId="9" fillId="0" borderId="0"/>
    <xf numFmtId="0" fontId="9" fillId="0" borderId="0"/>
    <xf numFmtId="43" fontId="9"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0" fontId="50" fillId="57" borderId="106">
      <alignment horizontal="left" vertical="center" indent="1"/>
    </xf>
    <xf numFmtId="0" fontId="9" fillId="69" borderId="105">
      <alignment horizontal="left" vertical="center" wrapText="1"/>
    </xf>
    <xf numFmtId="49" fontId="9" fillId="68" borderId="100">
      <alignment vertical="center" wrapText="1"/>
    </xf>
    <xf numFmtId="168" fontId="93" fillId="66" borderId="103">
      <alignment vertical="center"/>
    </xf>
    <xf numFmtId="0" fontId="9" fillId="69" borderId="111">
      <alignment horizontal="left" vertical="center" wrapText="1"/>
    </xf>
    <xf numFmtId="0" fontId="9" fillId="72" borderId="100">
      <alignment horizontal="left" vertical="center" wrapText="1"/>
    </xf>
    <xf numFmtId="168" fontId="91" fillId="65" borderId="109">
      <alignment vertical="center"/>
    </xf>
    <xf numFmtId="49" fontId="62" fillId="0" borderId="102" applyNumberFormat="0" applyFont="0" applyFill="0" applyBorder="0" applyProtection="0">
      <alignment horizontal="left" vertical="center" indent="5"/>
    </xf>
    <xf numFmtId="168" fontId="44" fillId="56" borderId="100">
      <alignment horizontal="right" vertical="center" indent="1"/>
    </xf>
    <xf numFmtId="168" fontId="44" fillId="55" borderId="100">
      <alignment horizontal="right" vertical="center" indent="1"/>
    </xf>
    <xf numFmtId="0" fontId="94" fillId="70" borderId="106">
      <alignment horizontal="left" vertical="center" wrapText="1"/>
    </xf>
    <xf numFmtId="0" fontId="47" fillId="56" borderId="100">
      <alignment horizontal="center" vertical="center"/>
    </xf>
    <xf numFmtId="168" fontId="91" fillId="65" borderId="103">
      <alignment vertical="center"/>
    </xf>
    <xf numFmtId="0" fontId="41" fillId="0" borderId="107" applyNumberFormat="0" applyFill="0" applyAlignment="0" applyProtection="0"/>
    <xf numFmtId="4" fontId="62" fillId="0" borderId="106" applyFill="0" applyBorder="0" applyProtection="0">
      <alignment horizontal="right" vertical="center"/>
    </xf>
    <xf numFmtId="0" fontId="48" fillId="58" borderId="100">
      <alignment horizontal="left" vertical="center" indent="1"/>
    </xf>
    <xf numFmtId="0" fontId="9" fillId="69" borderId="111">
      <alignment horizontal="left" vertical="center" wrapText="1"/>
    </xf>
    <xf numFmtId="0" fontId="49" fillId="56" borderId="106">
      <alignment horizontal="left" vertical="center" indent="1"/>
    </xf>
    <xf numFmtId="0" fontId="9" fillId="71" borderId="100">
      <alignment horizontal="left" vertical="center" wrapText="1"/>
    </xf>
    <xf numFmtId="49" fontId="62" fillId="0" borderId="102" applyNumberFormat="0" applyFont="0" applyFill="0" applyBorder="0" applyProtection="0">
      <alignment horizontal="left" vertical="center" indent="5"/>
    </xf>
    <xf numFmtId="49" fontId="62" fillId="0" borderId="108" applyNumberFormat="0" applyFont="0" applyFill="0" applyBorder="0" applyProtection="0">
      <alignment horizontal="left" vertical="center" indent="5"/>
    </xf>
    <xf numFmtId="0" fontId="49" fillId="56" borderId="100">
      <alignment horizontal="left" vertical="center" indent="1"/>
    </xf>
    <xf numFmtId="168" fontId="44" fillId="56" borderId="100">
      <alignment horizontal="right" vertical="center" indent="1"/>
    </xf>
    <xf numFmtId="168" fontId="44" fillId="56" borderId="106">
      <alignment horizontal="right" vertical="center" indent="1"/>
    </xf>
    <xf numFmtId="0" fontId="45" fillId="55" borderId="106">
      <alignment horizontal="left" vertical="center" indent="1"/>
    </xf>
    <xf numFmtId="166" fontId="92" fillId="65" borderId="103">
      <alignment vertical="center"/>
    </xf>
    <xf numFmtId="0" fontId="47" fillId="56" borderId="106">
      <alignment horizontal="center" vertical="center"/>
    </xf>
    <xf numFmtId="168" fontId="93" fillId="66" borderId="103">
      <alignment vertical="center"/>
    </xf>
    <xf numFmtId="0" fontId="41" fillId="0" borderId="107" applyNumberFormat="0" applyFill="0" applyAlignment="0" applyProtection="0"/>
    <xf numFmtId="0" fontId="9" fillId="71" borderId="100">
      <alignment horizontal="left" vertical="center" wrapText="1"/>
    </xf>
    <xf numFmtId="0" fontId="45" fillId="56" borderId="100">
      <alignment horizontal="left" vertical="center" indent="1"/>
    </xf>
    <xf numFmtId="0" fontId="9" fillId="67" borderId="110" applyBorder="0">
      <alignment horizontal="left" vertical="center"/>
    </xf>
    <xf numFmtId="168" fontId="93" fillId="66" borderId="103">
      <alignment vertical="center"/>
    </xf>
    <xf numFmtId="0" fontId="9" fillId="72" borderId="106">
      <alignment horizontal="left" vertical="center" wrapText="1"/>
    </xf>
    <xf numFmtId="49" fontId="62" fillId="0" borderId="100" applyNumberFormat="0" applyFont="0" applyFill="0" applyBorder="0" applyProtection="0">
      <alignment horizontal="left" vertical="center" indent="2"/>
    </xf>
    <xf numFmtId="0" fontId="49" fillId="56" borderId="100">
      <alignment horizontal="left" vertical="center" indent="1"/>
    </xf>
    <xf numFmtId="0" fontId="41" fillId="0" borderId="107" applyNumberFormat="0" applyFill="0" applyAlignment="0" applyProtection="0"/>
    <xf numFmtId="0" fontId="47" fillId="56" borderId="100">
      <alignment horizontal="center" vertical="center"/>
    </xf>
    <xf numFmtId="0" fontId="49" fillId="56" borderId="100">
      <alignment horizontal="left" vertical="center" indent="1"/>
    </xf>
    <xf numFmtId="168" fontId="44" fillId="55" borderId="106">
      <alignment horizontal="right" vertical="center" indent="1"/>
    </xf>
    <xf numFmtId="0" fontId="48" fillId="58" borderId="100">
      <alignment horizontal="left" vertical="center" indent="1"/>
    </xf>
    <xf numFmtId="168" fontId="93" fillId="66" borderId="103">
      <alignment vertical="center"/>
    </xf>
    <xf numFmtId="0" fontId="45" fillId="56" borderId="100">
      <alignment horizontal="left" vertical="center" indent="1"/>
    </xf>
    <xf numFmtId="49" fontId="62" fillId="0" borderId="106" applyNumberFormat="0" applyFont="0" applyFill="0" applyBorder="0" applyProtection="0">
      <alignment horizontal="left" vertical="center" indent="2"/>
    </xf>
    <xf numFmtId="168" fontId="93" fillId="66" borderId="109">
      <alignment vertical="center"/>
    </xf>
    <xf numFmtId="168" fontId="93" fillId="66" borderId="109">
      <alignment vertical="center"/>
    </xf>
    <xf numFmtId="0" fontId="49" fillId="56" borderId="106">
      <alignment horizontal="left" vertical="center" indent="1"/>
    </xf>
    <xf numFmtId="0" fontId="94" fillId="70" borderId="100">
      <alignment horizontal="left" vertical="center" wrapText="1"/>
    </xf>
    <xf numFmtId="49" fontId="62" fillId="0" borderId="100" applyNumberFormat="0" applyFont="0" applyFill="0" applyBorder="0" applyProtection="0">
      <alignment horizontal="left" vertical="center" indent="2"/>
    </xf>
    <xf numFmtId="0" fontId="49" fillId="56" borderId="106">
      <alignment horizontal="left" vertical="center" indent="1"/>
    </xf>
    <xf numFmtId="0" fontId="48" fillId="58" borderId="106">
      <alignment horizontal="left" vertical="center" indent="1"/>
    </xf>
    <xf numFmtId="0" fontId="41" fillId="0" borderId="101" applyNumberFormat="0" applyFill="0" applyAlignment="0" applyProtection="0"/>
    <xf numFmtId="168" fontId="44" fillId="55" borderId="100">
      <alignment horizontal="right" vertical="center" indent="1"/>
    </xf>
    <xf numFmtId="49" fontId="62" fillId="0" borderId="100" applyNumberFormat="0" applyFont="0" applyFill="0" applyBorder="0" applyProtection="0">
      <alignment horizontal="left" vertical="center" indent="2"/>
    </xf>
    <xf numFmtId="0" fontId="48" fillId="58" borderId="106">
      <alignment horizontal="left" vertical="center" indent="1"/>
    </xf>
    <xf numFmtId="0" fontId="45" fillId="55" borderId="100">
      <alignment horizontal="left" vertical="center" indent="1"/>
    </xf>
    <xf numFmtId="0" fontId="49" fillId="56" borderId="100">
      <alignment horizontal="left" vertical="center" indent="1"/>
    </xf>
    <xf numFmtId="166" fontId="92" fillId="65" borderId="109">
      <alignment vertical="center"/>
    </xf>
    <xf numFmtId="0" fontId="48" fillId="58" borderId="100">
      <alignment horizontal="left" vertical="center" indent="1"/>
    </xf>
    <xf numFmtId="168" fontId="91" fillId="65" borderId="109">
      <alignment vertical="center"/>
    </xf>
    <xf numFmtId="4" fontId="62" fillId="0" borderId="106" applyFill="0" applyBorder="0" applyProtection="0">
      <alignment horizontal="right" vertical="center"/>
    </xf>
    <xf numFmtId="168" fontId="44" fillId="55" borderId="106">
      <alignment horizontal="right" vertical="center" indent="1"/>
    </xf>
    <xf numFmtId="0" fontId="47" fillId="56" borderId="106">
      <alignment horizontal="center" vertical="center"/>
    </xf>
    <xf numFmtId="168" fontId="93" fillId="66" borderId="103">
      <alignment vertical="center"/>
    </xf>
    <xf numFmtId="0" fontId="9" fillId="67" borderId="104" applyBorder="0">
      <alignment horizontal="left" vertical="center"/>
    </xf>
    <xf numFmtId="0" fontId="46" fillId="57" borderId="100">
      <alignment horizontal="center" vertical="center"/>
    </xf>
    <xf numFmtId="0" fontId="9" fillId="67" borderId="104" applyBorder="0">
      <alignment horizontal="left" vertical="center"/>
    </xf>
    <xf numFmtId="0" fontId="45" fillId="56" borderId="100">
      <alignment horizontal="left" vertical="center" indent="1"/>
    </xf>
    <xf numFmtId="0" fontId="47" fillId="56" borderId="106">
      <alignment horizontal="center" vertical="center"/>
    </xf>
    <xf numFmtId="0" fontId="41" fillId="0" borderId="107" applyNumberFormat="0" applyFill="0" applyAlignment="0" applyProtection="0"/>
    <xf numFmtId="168" fontId="91" fillId="65" borderId="103">
      <alignment vertical="center"/>
    </xf>
    <xf numFmtId="49" fontId="62" fillId="0" borderId="108" applyNumberFormat="0" applyFont="0" applyFill="0" applyBorder="0" applyProtection="0">
      <alignment horizontal="left" vertical="center" indent="5"/>
    </xf>
    <xf numFmtId="49" fontId="62" fillId="0" borderId="102" applyNumberFormat="0" applyFont="0" applyFill="0" applyBorder="0" applyProtection="0">
      <alignment horizontal="left" vertical="center" indent="5"/>
    </xf>
    <xf numFmtId="0" fontId="94" fillId="70" borderId="100">
      <alignment horizontal="left" vertical="center" wrapText="1"/>
    </xf>
    <xf numFmtId="168" fontId="91" fillId="65" borderId="103">
      <alignment vertical="center"/>
    </xf>
    <xf numFmtId="0" fontId="48" fillId="58" borderId="106">
      <alignment horizontal="left" vertical="center" indent="1"/>
    </xf>
    <xf numFmtId="168" fontId="44" fillId="55" borderId="100">
      <alignment horizontal="right" vertical="center" indent="1"/>
    </xf>
    <xf numFmtId="168" fontId="44" fillId="56" borderId="106">
      <alignment horizontal="right" vertical="center" indent="1"/>
    </xf>
    <xf numFmtId="168" fontId="44" fillId="56" borderId="100">
      <alignment horizontal="right" vertical="center" indent="1"/>
    </xf>
    <xf numFmtId="0" fontId="46" fillId="57" borderId="100">
      <alignment horizontal="center" vertical="center"/>
    </xf>
    <xf numFmtId="0" fontId="48" fillId="58" borderId="106">
      <alignment horizontal="left" vertical="center" indent="1"/>
    </xf>
    <xf numFmtId="168" fontId="91" fillId="65" borderId="103">
      <alignment vertical="center"/>
    </xf>
    <xf numFmtId="49" fontId="9" fillId="68" borderId="100">
      <alignment vertical="center" wrapText="1"/>
    </xf>
    <xf numFmtId="0" fontId="46" fillId="57" borderId="100">
      <alignment horizontal="center" vertical="center"/>
    </xf>
    <xf numFmtId="4" fontId="62" fillId="0" borderId="100" applyFill="0" applyBorder="0" applyProtection="0">
      <alignment horizontal="right" vertical="center"/>
    </xf>
    <xf numFmtId="49" fontId="62" fillId="0" borderId="108" applyNumberFormat="0" applyFont="0" applyFill="0" applyBorder="0" applyProtection="0">
      <alignment horizontal="left" vertical="center" indent="5"/>
    </xf>
    <xf numFmtId="168" fontId="44" fillId="55" borderId="106">
      <alignment horizontal="right" vertical="center" indent="1"/>
    </xf>
    <xf numFmtId="0" fontId="48" fillId="58" borderId="106">
      <alignment horizontal="left" vertical="center" indent="1"/>
    </xf>
    <xf numFmtId="0" fontId="9" fillId="72" borderId="100">
      <alignment horizontal="left" vertical="center" wrapText="1"/>
    </xf>
    <xf numFmtId="0" fontId="45" fillId="55" borderId="100">
      <alignment horizontal="left" vertical="center" indent="1"/>
    </xf>
    <xf numFmtId="168" fontId="44" fillId="56" borderId="106">
      <alignment horizontal="right" vertical="center" indent="1"/>
    </xf>
    <xf numFmtId="0" fontId="45" fillId="55" borderId="100">
      <alignment horizontal="left" vertical="center" indent="1"/>
    </xf>
    <xf numFmtId="168" fontId="44" fillId="55" borderId="100">
      <alignment horizontal="right" vertical="center" indent="1"/>
    </xf>
    <xf numFmtId="0" fontId="47" fillId="56" borderId="106">
      <alignment horizontal="center" vertical="center"/>
    </xf>
    <xf numFmtId="0" fontId="47" fillId="56" borderId="100">
      <alignment horizontal="center" vertical="center"/>
    </xf>
    <xf numFmtId="0" fontId="9" fillId="71" borderId="100">
      <alignment horizontal="left" vertical="center" wrapText="1"/>
    </xf>
    <xf numFmtId="0" fontId="45" fillId="56" borderId="106">
      <alignment horizontal="left" vertical="center" indent="1"/>
    </xf>
    <xf numFmtId="0" fontId="45" fillId="56" borderId="106">
      <alignment horizontal="left" vertical="center" wrapText="1" indent="1"/>
    </xf>
    <xf numFmtId="168" fontId="44" fillId="56" borderId="100">
      <alignment horizontal="right" vertical="center" indent="1"/>
    </xf>
    <xf numFmtId="0" fontId="41" fillId="0" borderId="107" applyNumberFormat="0" applyFill="0" applyAlignment="0" applyProtection="0"/>
    <xf numFmtId="49" fontId="9" fillId="68" borderId="100">
      <alignment vertical="center" wrapText="1"/>
    </xf>
    <xf numFmtId="0" fontId="45" fillId="56" borderId="100">
      <alignment horizontal="left" vertical="center" wrapText="1" indent="1"/>
    </xf>
    <xf numFmtId="166" fontId="92" fillId="65" borderId="103">
      <alignment vertical="center"/>
    </xf>
    <xf numFmtId="168" fontId="93" fillId="66" borderId="109">
      <alignment vertical="center"/>
    </xf>
    <xf numFmtId="4" fontId="62" fillId="0" borderId="100" applyFill="0" applyBorder="0" applyProtection="0">
      <alignment horizontal="right" vertical="center"/>
    </xf>
    <xf numFmtId="0" fontId="9" fillId="72" borderId="100">
      <alignment horizontal="left" vertical="center" wrapText="1"/>
    </xf>
    <xf numFmtId="0" fontId="50" fillId="57" borderId="100">
      <alignment horizontal="left" vertical="center" indent="1"/>
    </xf>
    <xf numFmtId="166" fontId="92" fillId="65" borderId="103">
      <alignment vertical="center"/>
    </xf>
    <xf numFmtId="0" fontId="41" fillId="0" borderId="101" applyNumberFormat="0" applyFill="0" applyAlignment="0" applyProtection="0"/>
    <xf numFmtId="0" fontId="9" fillId="71" borderId="106">
      <alignment horizontal="left" vertical="center" wrapText="1"/>
    </xf>
    <xf numFmtId="168" fontId="93" fillId="66" borderId="109">
      <alignment vertical="center"/>
    </xf>
    <xf numFmtId="168" fontId="91" fillId="65" borderId="103">
      <alignment vertical="center"/>
    </xf>
    <xf numFmtId="4" fontId="62" fillId="0" borderId="106" applyFill="0" applyBorder="0" applyProtection="0">
      <alignment horizontal="right" vertical="center"/>
    </xf>
    <xf numFmtId="168" fontId="44" fillId="56" borderId="100">
      <alignment horizontal="right" vertical="center" indent="1"/>
    </xf>
    <xf numFmtId="168" fontId="91" fillId="65" borderId="103">
      <alignment vertical="center"/>
    </xf>
    <xf numFmtId="0" fontId="48" fillId="58" borderId="100">
      <alignment horizontal="left" vertical="center" indent="1"/>
    </xf>
    <xf numFmtId="168" fontId="91" fillId="65" borderId="109">
      <alignment vertical="center"/>
    </xf>
    <xf numFmtId="0" fontId="48" fillId="58" borderId="100">
      <alignment horizontal="left" vertical="center" indent="1"/>
    </xf>
    <xf numFmtId="0" fontId="41" fillId="0" borderId="107" applyNumberFormat="0" applyFill="0" applyAlignment="0" applyProtection="0"/>
    <xf numFmtId="0" fontId="49" fillId="56" borderId="106">
      <alignment horizontal="left" vertical="center" indent="1"/>
    </xf>
    <xf numFmtId="168" fontId="93" fillId="66" borderId="109">
      <alignment vertical="center"/>
    </xf>
    <xf numFmtId="49" fontId="62" fillId="0" borderId="106" applyNumberFormat="0" applyFont="0" applyFill="0" applyBorder="0" applyProtection="0">
      <alignment horizontal="left" vertical="center" indent="2"/>
    </xf>
    <xf numFmtId="0" fontId="45" fillId="56" borderId="106">
      <alignment horizontal="left" vertical="center" wrapText="1" indent="1"/>
    </xf>
    <xf numFmtId="0" fontId="41" fillId="0" borderId="107" applyNumberFormat="0" applyFill="0" applyAlignment="0" applyProtection="0"/>
    <xf numFmtId="0" fontId="41" fillId="0" borderId="101" applyNumberFormat="0" applyFill="0" applyAlignment="0" applyProtection="0"/>
    <xf numFmtId="0" fontId="46" fillId="57" borderId="106">
      <alignment horizontal="center" vertical="center"/>
    </xf>
    <xf numFmtId="0" fontId="50" fillId="57" borderId="100">
      <alignment horizontal="left" vertical="center" indent="1"/>
    </xf>
    <xf numFmtId="0" fontId="41" fillId="0" borderId="101" applyNumberFormat="0" applyFill="0" applyAlignment="0" applyProtection="0"/>
    <xf numFmtId="0" fontId="94" fillId="70" borderId="100">
      <alignment horizontal="left" vertical="center" wrapText="1"/>
    </xf>
    <xf numFmtId="0" fontId="45" fillId="56" borderId="106">
      <alignment horizontal="left" vertical="center" wrapText="1" indent="1"/>
    </xf>
    <xf numFmtId="0" fontId="48" fillId="58" borderId="100">
      <alignment horizontal="left" vertical="center" indent="1"/>
    </xf>
    <xf numFmtId="0" fontId="47" fillId="56" borderId="100">
      <alignment horizontal="center" vertical="center"/>
    </xf>
    <xf numFmtId="0" fontId="9" fillId="69" borderId="105">
      <alignment horizontal="left" vertical="center" wrapText="1"/>
    </xf>
    <xf numFmtId="168" fontId="44" fillId="56" borderId="100">
      <alignment horizontal="right" vertical="center" indent="1"/>
    </xf>
    <xf numFmtId="0" fontId="41" fillId="0" borderId="101" applyNumberFormat="0" applyFill="0" applyAlignment="0" applyProtection="0"/>
    <xf numFmtId="168" fontId="91" fillId="65" borderId="109">
      <alignment vertical="center"/>
    </xf>
    <xf numFmtId="168" fontId="91" fillId="65" borderId="109">
      <alignment vertical="center"/>
    </xf>
    <xf numFmtId="0" fontId="47" fillId="56" borderId="106">
      <alignment horizontal="center" vertical="center"/>
    </xf>
    <xf numFmtId="0" fontId="45" fillId="55" borderId="106">
      <alignment horizontal="left" vertical="center" indent="1"/>
    </xf>
    <xf numFmtId="168" fontId="44" fillId="55" borderId="106">
      <alignment horizontal="right" vertical="center" indent="1"/>
    </xf>
    <xf numFmtId="166" fontId="92" fillId="65" borderId="109">
      <alignment vertical="center"/>
    </xf>
    <xf numFmtId="168" fontId="44" fillId="55" borderId="100">
      <alignment horizontal="right" vertical="center" indent="1"/>
    </xf>
    <xf numFmtId="168" fontId="44" fillId="55" borderId="106">
      <alignment horizontal="right" vertical="center" indent="1"/>
    </xf>
    <xf numFmtId="0" fontId="49" fillId="56" borderId="100">
      <alignment horizontal="left" vertical="center" indent="1"/>
    </xf>
    <xf numFmtId="166" fontId="92" fillId="65" borderId="109">
      <alignment vertical="center"/>
    </xf>
    <xf numFmtId="0" fontId="47" fillId="56" borderId="106">
      <alignment horizontal="center" vertical="center"/>
    </xf>
    <xf numFmtId="0" fontId="9" fillId="67" borderId="104" applyBorder="0">
      <alignment horizontal="left" vertical="center"/>
    </xf>
    <xf numFmtId="0" fontId="41" fillId="0" borderId="101" applyNumberFormat="0" applyFill="0" applyAlignment="0" applyProtection="0"/>
    <xf numFmtId="0" fontId="45" fillId="55" borderId="106">
      <alignment horizontal="left" vertical="center" indent="1"/>
    </xf>
    <xf numFmtId="0" fontId="9" fillId="69" borderId="105">
      <alignment horizontal="left" vertical="center" wrapText="1"/>
    </xf>
    <xf numFmtId="0" fontId="9" fillId="71" borderId="106">
      <alignment horizontal="left" vertical="center" wrapText="1"/>
    </xf>
    <xf numFmtId="0" fontId="48" fillId="58" borderId="100">
      <alignment horizontal="left" vertical="center" indent="1"/>
    </xf>
    <xf numFmtId="0" fontId="47" fillId="56" borderId="100">
      <alignment horizontal="center" vertical="center"/>
    </xf>
    <xf numFmtId="0" fontId="48" fillId="58" borderId="106">
      <alignment horizontal="left" vertical="center" indent="1"/>
    </xf>
    <xf numFmtId="168" fontId="93" fillId="66" borderId="103">
      <alignment vertical="center"/>
    </xf>
    <xf numFmtId="0" fontId="45" fillId="56" borderId="100">
      <alignment horizontal="left" vertical="center" wrapText="1" indent="1"/>
    </xf>
    <xf numFmtId="4" fontId="62" fillId="0" borderId="100" applyFill="0" applyBorder="0" applyProtection="0">
      <alignment horizontal="right" vertical="center"/>
    </xf>
    <xf numFmtId="0" fontId="49" fillId="56" borderId="100">
      <alignment horizontal="left" vertical="center" indent="1"/>
    </xf>
    <xf numFmtId="168" fontId="44" fillId="55" borderId="100">
      <alignment horizontal="right" vertical="center" indent="1"/>
    </xf>
    <xf numFmtId="0" fontId="48" fillId="58" borderId="100">
      <alignment horizontal="left" vertical="center" indent="1"/>
    </xf>
    <xf numFmtId="49" fontId="9" fillId="68" borderId="106">
      <alignment vertical="center" wrapText="1"/>
    </xf>
    <xf numFmtId="168" fontId="93" fillId="66" borderId="103">
      <alignment vertical="center"/>
    </xf>
    <xf numFmtId="0" fontId="49" fillId="56" borderId="106">
      <alignment horizontal="left" vertical="center" indent="1"/>
    </xf>
    <xf numFmtId="168" fontId="91" fillId="65" borderId="103">
      <alignment vertical="center"/>
    </xf>
    <xf numFmtId="0" fontId="50" fillId="57" borderId="106">
      <alignment horizontal="left" vertical="center" indent="1"/>
    </xf>
    <xf numFmtId="166" fontId="92" fillId="65" borderId="103">
      <alignment vertical="center"/>
    </xf>
    <xf numFmtId="0" fontId="48" fillId="58" borderId="100">
      <alignment horizontal="left" vertical="center" indent="1"/>
    </xf>
    <xf numFmtId="49" fontId="9" fillId="68" borderId="106">
      <alignment vertical="center" wrapText="1"/>
    </xf>
    <xf numFmtId="168" fontId="44" fillId="56" borderId="106">
      <alignment horizontal="right" vertical="center" indent="1"/>
    </xf>
    <xf numFmtId="166" fontId="92" fillId="65" borderId="103">
      <alignment vertical="center"/>
    </xf>
    <xf numFmtId="0" fontId="50" fillId="57" borderId="100">
      <alignment horizontal="left" vertical="center" indent="1"/>
    </xf>
    <xf numFmtId="0" fontId="47" fillId="56" borderId="100">
      <alignment horizontal="center" vertical="center"/>
    </xf>
    <xf numFmtId="0" fontId="94" fillId="70" borderId="106">
      <alignment horizontal="left" vertical="center" wrapText="1"/>
    </xf>
    <xf numFmtId="49" fontId="62" fillId="0" borderId="106" applyNumberFormat="0" applyFont="0" applyFill="0" applyBorder="0" applyProtection="0">
      <alignment horizontal="left" vertical="center" indent="2"/>
    </xf>
    <xf numFmtId="0" fontId="45" fillId="56" borderId="106">
      <alignment horizontal="left" vertical="center" indent="1"/>
    </xf>
    <xf numFmtId="0" fontId="46" fillId="57" borderId="106">
      <alignment horizontal="center" vertical="center"/>
    </xf>
    <xf numFmtId="168" fontId="44" fillId="56" borderId="106">
      <alignment horizontal="right" vertical="center" indent="1"/>
    </xf>
    <xf numFmtId="0" fontId="50" fillId="57" borderId="106">
      <alignment horizontal="left" vertical="center" indent="1"/>
    </xf>
    <xf numFmtId="0" fontId="48" fillId="58" borderId="106">
      <alignment horizontal="left" vertical="center" indent="1"/>
    </xf>
    <xf numFmtId="0" fontId="48" fillId="58" borderId="106">
      <alignment horizontal="left" vertical="center" indent="1"/>
    </xf>
    <xf numFmtId="168" fontId="91" fillId="65" borderId="109">
      <alignment vertical="center"/>
    </xf>
    <xf numFmtId="166" fontId="92" fillId="65" borderId="109">
      <alignment vertical="center"/>
    </xf>
    <xf numFmtId="168" fontId="93" fillId="66" borderId="109">
      <alignment vertical="center"/>
    </xf>
    <xf numFmtId="49" fontId="9" fillId="68" borderId="106">
      <alignment vertical="center" wrapText="1"/>
    </xf>
    <xf numFmtId="0" fontId="9" fillId="69" borderId="111">
      <alignment horizontal="left" vertical="center" wrapText="1"/>
    </xf>
    <xf numFmtId="0" fontId="94" fillId="70" borderId="106">
      <alignment horizontal="left" vertical="center" wrapText="1"/>
    </xf>
    <xf numFmtId="0" fontId="9" fillId="72" borderId="106">
      <alignment horizontal="left" vertical="center" wrapText="1"/>
    </xf>
    <xf numFmtId="168" fontId="44" fillId="55" borderId="106">
      <alignment horizontal="right" vertical="center" indent="1"/>
    </xf>
    <xf numFmtId="168" fontId="44" fillId="56" borderId="106">
      <alignment horizontal="right" vertical="center" indent="1"/>
    </xf>
    <xf numFmtId="0" fontId="48" fillId="58" borderId="106">
      <alignment horizontal="left" vertical="center" indent="1"/>
    </xf>
    <xf numFmtId="0" fontId="9" fillId="71" borderId="106">
      <alignment horizontal="left" vertical="center" wrapText="1"/>
    </xf>
    <xf numFmtId="0" fontId="9" fillId="67" borderId="110" applyBorder="0">
      <alignment horizontal="left" vertical="center"/>
    </xf>
  </cellStyleXfs>
  <cellXfs count="1146">
    <xf numFmtId="0" fontId="0" fillId="0" borderId="0" xfId="0"/>
    <xf numFmtId="0" fontId="9" fillId="0" borderId="0" xfId="0" applyFont="1"/>
    <xf numFmtId="0" fontId="0" fillId="0" borderId="0" xfId="0" applyAlignment="1">
      <alignment horizontal="center"/>
    </xf>
    <xf numFmtId="0" fontId="9" fillId="0" borderId="0" xfId="0" applyFont="1" applyAlignment="1">
      <alignment horizontal="center"/>
    </xf>
    <xf numFmtId="0" fontId="10" fillId="0" borderId="0" xfId="1" applyNumberFormat="1" applyFont="1"/>
    <xf numFmtId="0" fontId="10" fillId="0" borderId="0" xfId="0" applyFont="1"/>
    <xf numFmtId="164" fontId="0" fillId="0" borderId="0" xfId="0" applyNumberFormat="1"/>
    <xf numFmtId="9" fontId="11" fillId="0" borderId="0" xfId="7" applyFont="1"/>
    <xf numFmtId="164" fontId="10" fillId="0" borderId="0" xfId="0" applyNumberFormat="1" applyFont="1"/>
    <xf numFmtId="0" fontId="10" fillId="0" borderId="0" xfId="0" applyFont="1" applyAlignment="1">
      <alignment horizontal="center" wrapText="1"/>
    </xf>
    <xf numFmtId="9" fontId="0" fillId="0" borderId="0" xfId="0" applyNumberFormat="1"/>
    <xf numFmtId="164" fontId="12" fillId="0" borderId="0" xfId="0" applyNumberFormat="1" applyFont="1"/>
    <xf numFmtId="164" fontId="12" fillId="0" borderId="0" xfId="1" applyNumberFormat="1" applyFont="1"/>
    <xf numFmtId="9" fontId="10" fillId="0" borderId="0" xfId="7" applyFont="1" applyAlignment="1">
      <alignment horizontal="center"/>
    </xf>
    <xf numFmtId="166" fontId="11" fillId="0" borderId="0" xfId="7" applyNumberFormat="1" applyFont="1" applyAlignment="1">
      <alignment horizontal="center"/>
    </xf>
    <xf numFmtId="166" fontId="0" fillId="0" borderId="0" xfId="0" applyNumberFormat="1"/>
    <xf numFmtId="0" fontId="11" fillId="0" borderId="0" xfId="0" applyFont="1" applyAlignment="1">
      <alignment horizontal="center"/>
    </xf>
    <xf numFmtId="165" fontId="10" fillId="0" borderId="0" xfId="2" applyNumberFormat="1" applyFont="1"/>
    <xf numFmtId="0" fontId="9" fillId="3" borderId="0" xfId="5" applyFont="1" applyFill="1"/>
    <xf numFmtId="0" fontId="19" fillId="3" borderId="0" xfId="5" applyFont="1" applyFill="1"/>
    <xf numFmtId="0" fontId="20" fillId="3" borderId="0" xfId="5" applyFont="1" applyFill="1" applyAlignment="1">
      <alignment horizontal="left"/>
    </xf>
    <xf numFmtId="0" fontId="9" fillId="3" borderId="0" xfId="0" applyFont="1" applyFill="1" applyAlignment="1">
      <alignment horizontal="center"/>
    </xf>
    <xf numFmtId="0" fontId="22" fillId="3" borderId="0" xfId="5" applyFont="1" applyFill="1" applyAlignment="1">
      <alignment horizontal="left"/>
    </xf>
    <xf numFmtId="9" fontId="0" fillId="0" borderId="0" xfId="7" applyFont="1"/>
    <xf numFmtId="166" fontId="0" fillId="0" borderId="0" xfId="7" applyNumberFormat="1" applyFont="1"/>
    <xf numFmtId="0" fontId="24" fillId="0" borderId="0" xfId="0" applyFont="1"/>
    <xf numFmtId="0" fontId="10" fillId="0" borderId="0" xfId="0" applyFont="1" applyAlignment="1">
      <alignment horizontal="center"/>
    </xf>
    <xf numFmtId="0" fontId="9" fillId="0" borderId="0" xfId="0" applyFont="1" applyAlignment="1">
      <alignment horizontal="left"/>
    </xf>
    <xf numFmtId="41" fontId="11" fillId="0" borderId="0" xfId="7" applyNumberFormat="1" applyFont="1" applyAlignment="1">
      <alignment horizontal="right"/>
    </xf>
    <xf numFmtId="41" fontId="0" fillId="0" borderId="0" xfId="0" applyNumberFormat="1" applyAlignment="1">
      <alignment horizontal="right"/>
    </xf>
    <xf numFmtId="0" fontId="0" fillId="0" borderId="0" xfId="0" applyAlignment="1">
      <alignment horizontal="right"/>
    </xf>
    <xf numFmtId="0" fontId="10" fillId="0" borderId="0" xfId="0" quotePrefix="1" applyFont="1" applyAlignment="1">
      <alignment horizontal="right"/>
    </xf>
    <xf numFmtId="164" fontId="0" fillId="0" borderId="0" xfId="1" applyNumberFormat="1" applyFont="1" applyAlignment="1">
      <alignment horizontal="right"/>
    </xf>
    <xf numFmtId="9" fontId="0" fillId="0" borderId="0" xfId="7" applyFont="1" applyAlignment="1">
      <alignment horizontal="right"/>
    </xf>
    <xf numFmtId="164" fontId="12" fillId="0" borderId="0" xfId="1" applyNumberFormat="1" applyFont="1" applyAlignment="1">
      <alignment horizontal="right"/>
    </xf>
    <xf numFmtId="164" fontId="0" fillId="0" borderId="0" xfId="0" applyNumberFormat="1" applyAlignment="1">
      <alignment horizontal="right"/>
    </xf>
    <xf numFmtId="164" fontId="10" fillId="0" borderId="0" xfId="0" applyNumberFormat="1" applyFont="1" applyAlignment="1">
      <alignment horizontal="right"/>
    </xf>
    <xf numFmtId="9" fontId="10" fillId="0" borderId="0" xfId="7" applyFont="1" applyAlignment="1">
      <alignment horizontal="right"/>
    </xf>
    <xf numFmtId="0" fontId="10" fillId="0" borderId="0" xfId="0" applyFont="1" applyAlignment="1">
      <alignment horizontal="right"/>
    </xf>
    <xf numFmtId="0" fontId="10" fillId="0" borderId="0" xfId="0" applyFont="1" applyAlignment="1">
      <alignment horizontal="right" wrapText="1"/>
    </xf>
    <xf numFmtId="166" fontId="11" fillId="0" borderId="0" xfId="7" applyNumberFormat="1" applyFont="1" applyAlignment="1">
      <alignment horizontal="right"/>
    </xf>
    <xf numFmtId="0" fontId="11" fillId="0" borderId="0" xfId="0" applyFont="1" applyAlignment="1">
      <alignment horizontal="right"/>
    </xf>
    <xf numFmtId="165" fontId="0" fillId="0" borderId="0" xfId="2" applyNumberFormat="1" applyFont="1" applyAlignment="1">
      <alignment horizontal="right"/>
    </xf>
    <xf numFmtId="165" fontId="10" fillId="0" borderId="0" xfId="2" applyNumberFormat="1" applyFont="1" applyAlignment="1">
      <alignment horizontal="right"/>
    </xf>
    <xf numFmtId="0" fontId="26" fillId="0" borderId="0" xfId="0" applyFont="1"/>
    <xf numFmtId="166" fontId="0" fillId="0" borderId="0" xfId="0" applyNumberFormat="1" applyAlignment="1">
      <alignment horizontal="right"/>
    </xf>
    <xf numFmtId="0" fontId="9" fillId="3" borderId="0" xfId="5" applyFont="1" applyFill="1" applyAlignment="1">
      <alignment horizontal="center"/>
    </xf>
    <xf numFmtId="0" fontId="103" fillId="3" borderId="0" xfId="5" applyFont="1" applyFill="1"/>
    <xf numFmtId="0" fontId="103" fillId="3" borderId="0" xfId="5" applyFont="1" applyFill="1" applyAlignment="1">
      <alignment horizontal="center"/>
    </xf>
    <xf numFmtId="0" fontId="104" fillId="3" borderId="0" xfId="3" applyFont="1" applyFill="1" applyAlignment="1" applyProtection="1">
      <alignment horizontal="center"/>
    </xf>
    <xf numFmtId="0" fontId="23" fillId="0" borderId="0" xfId="3" applyFont="1" applyAlignment="1" applyProtection="1">
      <alignment horizontal="center"/>
    </xf>
    <xf numFmtId="0" fontId="0" fillId="0" borderId="0" xfId="0" applyAlignment="1">
      <alignment horizontal="left"/>
    </xf>
    <xf numFmtId="164" fontId="9" fillId="0" borderId="0" xfId="0" applyNumberFormat="1" applyFont="1"/>
    <xf numFmtId="164" fontId="9" fillId="0" borderId="0" xfId="1" applyNumberFormat="1"/>
    <xf numFmtId="9" fontId="9" fillId="0" borderId="0" xfId="0" applyNumberFormat="1" applyFont="1"/>
    <xf numFmtId="9" fontId="9" fillId="0" borderId="0" xfId="7"/>
    <xf numFmtId="165" fontId="9" fillId="0" borderId="0" xfId="2" applyNumberFormat="1"/>
    <xf numFmtId="166" fontId="9" fillId="0" borderId="0" xfId="7" applyNumberFormat="1" applyAlignment="1">
      <alignment horizontal="center"/>
    </xf>
    <xf numFmtId="0" fontId="26" fillId="0" borderId="0" xfId="0" applyFont="1" applyAlignment="1">
      <alignment horizontal="left" indent="1"/>
    </xf>
    <xf numFmtId="0" fontId="13" fillId="0" borderId="0" xfId="0" applyFont="1"/>
    <xf numFmtId="3" fontId="9" fillId="0" borderId="0" xfId="0" applyNumberFormat="1" applyFont="1" applyAlignment="1">
      <alignment horizontal="center"/>
    </xf>
    <xf numFmtId="3" fontId="0" fillId="0" borderId="0" xfId="0" applyNumberFormat="1" applyAlignment="1">
      <alignment horizontal="center"/>
    </xf>
    <xf numFmtId="3" fontId="0" fillId="0" borderId="0" xfId="7" applyNumberFormat="1" applyFont="1" applyAlignment="1">
      <alignment horizontal="center"/>
    </xf>
    <xf numFmtId="3" fontId="9" fillId="0" borderId="0" xfId="1" applyNumberFormat="1" applyAlignment="1">
      <alignment horizontal="center"/>
    </xf>
    <xf numFmtId="164" fontId="9" fillId="0" borderId="0" xfId="0" applyNumberFormat="1" applyFont="1" applyAlignment="1">
      <alignment horizontal="right"/>
    </xf>
    <xf numFmtId="9" fontId="0" fillId="0" borderId="0" xfId="7" applyFont="1" applyAlignment="1">
      <alignment horizontal="center"/>
    </xf>
    <xf numFmtId="9" fontId="0" fillId="0" borderId="0" xfId="0" applyNumberFormat="1" applyAlignment="1">
      <alignment horizontal="right"/>
    </xf>
    <xf numFmtId="164" fontId="9" fillId="0" borderId="0" xfId="1" applyNumberFormat="1" applyAlignment="1">
      <alignment horizontal="right"/>
    </xf>
    <xf numFmtId="9" fontId="9" fillId="0" borderId="0" xfId="7" applyAlignment="1">
      <alignment horizontal="right"/>
    </xf>
    <xf numFmtId="0" fontId="9" fillId="0" borderId="0" xfId="0" applyFont="1" applyAlignment="1">
      <alignment horizontal="right"/>
    </xf>
    <xf numFmtId="165" fontId="9" fillId="0" borderId="0" xfId="2" applyNumberFormat="1" applyAlignment="1">
      <alignment horizontal="right"/>
    </xf>
    <xf numFmtId="0" fontId="108" fillId="78" borderId="24" xfId="0" applyFont="1" applyFill="1" applyBorder="1" applyAlignment="1">
      <alignment horizontal="left" wrapText="1"/>
    </xf>
    <xf numFmtId="0" fontId="0" fillId="0" borderId="0" xfId="0" applyAlignment="1">
      <alignment horizontal="center" vertical="center" wrapText="1"/>
    </xf>
    <xf numFmtId="9" fontId="9" fillId="0" borderId="0" xfId="1" applyNumberFormat="1" applyAlignment="1">
      <alignment horizontal="right" vertical="center"/>
    </xf>
    <xf numFmtId="9" fontId="9" fillId="0" borderId="0" xfId="0" applyNumberFormat="1" applyFont="1" applyAlignment="1">
      <alignment horizontal="right" vertical="center"/>
    </xf>
    <xf numFmtId="9" fontId="9" fillId="0" borderId="0" xfId="2" applyNumberFormat="1" applyAlignment="1">
      <alignment horizontal="right" vertical="center"/>
    </xf>
    <xf numFmtId="0" fontId="20" fillId="78" borderId="0" xfId="5" applyFont="1" applyFill="1" applyAlignment="1">
      <alignment horizontal="left"/>
    </xf>
    <xf numFmtId="0" fontId="19" fillId="78" borderId="0" xfId="5" applyFont="1" applyFill="1"/>
    <xf numFmtId="0" fontId="9" fillId="78" borderId="0" xfId="5" applyFont="1" applyFill="1"/>
    <xf numFmtId="0" fontId="109" fillId="3" borderId="0" xfId="5" applyFont="1" applyFill="1" applyAlignment="1">
      <alignment horizontal="center"/>
    </xf>
    <xf numFmtId="0" fontId="107" fillId="3" borderId="0" xfId="5" applyFont="1" applyFill="1" applyAlignment="1">
      <alignment horizontal="center" vertical="center"/>
    </xf>
    <xf numFmtId="0" fontId="0" fillId="0" borderId="0" xfId="0" applyAlignment="1">
      <alignment vertical="center"/>
    </xf>
    <xf numFmtId="0" fontId="0" fillId="0" borderId="0" xfId="0" applyAlignment="1">
      <alignment horizontal="center" wrapText="1"/>
    </xf>
    <xf numFmtId="0" fontId="0" fillId="0" borderId="0" xfId="0" applyAlignment="1">
      <alignment horizontal="center" vertical="center"/>
    </xf>
    <xf numFmtId="0" fontId="10" fillId="0" borderId="0" xfId="0" applyFont="1" applyAlignment="1">
      <alignment horizontal="right" vertical="center"/>
    </xf>
    <xf numFmtId="3" fontId="0" fillId="0" borderId="0" xfId="0" applyNumberFormat="1" applyAlignment="1">
      <alignment horizontal="center" vertical="center"/>
    </xf>
    <xf numFmtId="0" fontId="10" fillId="78" borderId="0" xfId="0" applyFont="1" applyFill="1"/>
    <xf numFmtId="41" fontId="0" fillId="78" borderId="0" xfId="0" applyNumberFormat="1" applyFill="1" applyAlignment="1">
      <alignment horizontal="right"/>
    </xf>
    <xf numFmtId="0" fontId="0" fillId="78" borderId="0" xfId="0" applyFill="1" applyAlignment="1">
      <alignment horizontal="right"/>
    </xf>
    <xf numFmtId="0" fontId="10" fillId="78" borderId="0" xfId="0" applyFont="1" applyFill="1" applyAlignment="1">
      <alignment horizontal="right"/>
    </xf>
    <xf numFmtId="165" fontId="11" fillId="78" borderId="0" xfId="2" applyNumberFormat="1" applyFont="1" applyFill="1" applyAlignment="1">
      <alignment horizontal="right"/>
    </xf>
    <xf numFmtId="164" fontId="0" fillId="78" borderId="0" xfId="0" applyNumberFormat="1" applyFill="1" applyAlignment="1">
      <alignment horizontal="right"/>
    </xf>
    <xf numFmtId="164" fontId="10" fillId="78" borderId="0" xfId="0" applyNumberFormat="1" applyFont="1" applyFill="1" applyAlignment="1">
      <alignment horizontal="right"/>
    </xf>
    <xf numFmtId="165" fontId="0" fillId="78" borderId="0" xfId="2" applyNumberFormat="1" applyFont="1" applyFill="1" applyAlignment="1">
      <alignment horizontal="right"/>
    </xf>
    <xf numFmtId="164" fontId="0" fillId="78" borderId="0" xfId="1" applyNumberFormat="1" applyFont="1" applyFill="1" applyAlignment="1">
      <alignment horizontal="right"/>
    </xf>
    <xf numFmtId="164" fontId="12" fillId="78" borderId="0" xfId="1" applyNumberFormat="1" applyFont="1" applyFill="1" applyAlignment="1">
      <alignment horizontal="right"/>
    </xf>
    <xf numFmtId="164" fontId="9" fillId="78" borderId="0" xfId="1" applyNumberFormat="1" applyFill="1" applyAlignment="1">
      <alignment horizontal="right"/>
    </xf>
    <xf numFmtId="164" fontId="9" fillId="78" borderId="0" xfId="0" applyNumberFormat="1" applyFont="1" applyFill="1" applyAlignment="1">
      <alignment horizontal="right"/>
    </xf>
    <xf numFmtId="0" fontId="9" fillId="78" borderId="0" xfId="0" applyFont="1" applyFill="1" applyAlignment="1">
      <alignment horizontal="right"/>
    </xf>
    <xf numFmtId="165" fontId="9" fillId="78" borderId="0" xfId="2" applyNumberFormat="1" applyFill="1" applyAlignment="1">
      <alignment horizontal="right"/>
    </xf>
    <xf numFmtId="165" fontId="10" fillId="78" borderId="0" xfId="2" applyNumberFormat="1" applyFont="1" applyFill="1" applyAlignment="1">
      <alignment horizontal="right"/>
    </xf>
    <xf numFmtId="0" fontId="0" fillId="78" borderId="0" xfId="0" applyFill="1" applyAlignment="1">
      <alignment horizontal="right" vertical="center"/>
    </xf>
    <xf numFmtId="0" fontId="108" fillId="0" borderId="0" xfId="1" applyNumberFormat="1" applyFont="1" applyAlignment="1">
      <alignment horizontal="right" wrapText="1"/>
    </xf>
    <xf numFmtId="0" fontId="108" fillId="0" borderId="0" xfId="1" applyNumberFormat="1" applyFont="1" applyAlignment="1">
      <alignment horizontal="left" wrapText="1"/>
    </xf>
    <xf numFmtId="9" fontId="0" fillId="0" borderId="0" xfId="0" applyNumberFormat="1" applyAlignment="1">
      <alignment vertical="center"/>
    </xf>
    <xf numFmtId="0" fontId="108" fillId="0" borderId="0" xfId="1" applyNumberFormat="1" applyFont="1" applyAlignment="1">
      <alignment horizontal="center" wrapText="1"/>
    </xf>
    <xf numFmtId="0" fontId="9" fillId="0" borderId="0" xfId="3" applyFont="1" applyAlignment="1" applyProtection="1">
      <alignment horizontal="left"/>
    </xf>
    <xf numFmtId="0" fontId="10" fillId="79" borderId="0" xfId="0" applyFont="1" applyFill="1" applyAlignment="1">
      <alignment horizontal="left"/>
    </xf>
    <xf numFmtId="0" fontId="21" fillId="0" borderId="0" xfId="3" applyAlignment="1" applyProtection="1">
      <alignment vertical="center"/>
    </xf>
    <xf numFmtId="0" fontId="110" fillId="77" borderId="26" xfId="0" applyFont="1" applyFill="1" applyBorder="1" applyAlignment="1">
      <alignment horizontal="center" vertical="center" wrapText="1"/>
    </xf>
    <xf numFmtId="0" fontId="9" fillId="0" borderId="0" xfId="0" applyFont="1" applyAlignment="1">
      <alignment horizontal="center" vertical="center" wrapText="1"/>
    </xf>
    <xf numFmtId="0" fontId="110" fillId="77" borderId="32" xfId="0" applyFont="1" applyFill="1" applyBorder="1" applyAlignment="1">
      <alignment horizontal="center" vertical="center" wrapText="1"/>
    </xf>
    <xf numFmtId="0" fontId="110" fillId="77" borderId="26" xfId="0" applyFont="1" applyFill="1" applyBorder="1" applyAlignment="1">
      <alignment vertical="center" wrapText="1"/>
    </xf>
    <xf numFmtId="0" fontId="112" fillId="77" borderId="26" xfId="0" applyFont="1" applyFill="1" applyBorder="1" applyAlignment="1">
      <alignment horizontal="center" vertical="center" wrapText="1"/>
    </xf>
    <xf numFmtId="0" fontId="111" fillId="0" borderId="25" xfId="0" applyFont="1" applyBorder="1" applyAlignment="1">
      <alignment horizontal="left" vertical="center"/>
    </xf>
    <xf numFmtId="0" fontId="111" fillId="0" borderId="25" xfId="0" applyFont="1" applyBorder="1" applyAlignment="1">
      <alignment horizontal="right" vertical="center"/>
    </xf>
    <xf numFmtId="0" fontId="111" fillId="0" borderId="29" xfId="0" applyFont="1" applyBorder="1" applyAlignment="1">
      <alignment horizontal="left" vertical="center"/>
    </xf>
    <xf numFmtId="0" fontId="10" fillId="0" borderId="37" xfId="1" applyNumberFormat="1" applyFont="1" applyBorder="1" applyAlignment="1">
      <alignment horizontal="right"/>
    </xf>
    <xf numFmtId="165" fontId="0" fillId="0" borderId="37" xfId="2" applyNumberFormat="1" applyFont="1" applyBorder="1" applyAlignment="1">
      <alignment horizontal="right"/>
    </xf>
    <xf numFmtId="0" fontId="0" fillId="0" borderId="40" xfId="0" applyBorder="1"/>
    <xf numFmtId="0" fontId="108" fillId="78" borderId="42" xfId="0" applyFont="1" applyFill="1" applyBorder="1" applyAlignment="1">
      <alignment horizontal="left" wrapText="1"/>
    </xf>
    <xf numFmtId="0" fontId="20" fillId="0" borderId="0" xfId="0" applyFont="1" applyAlignment="1">
      <alignment vertical="center"/>
    </xf>
    <xf numFmtId="3" fontId="9" fillId="0" borderId="0" xfId="0" applyNumberFormat="1" applyFont="1" applyAlignment="1">
      <alignment horizontal="left" vertical="center" wrapText="1"/>
    </xf>
    <xf numFmtId="0" fontId="110" fillId="77" borderId="27" xfId="0" applyFont="1" applyFill="1" applyBorder="1" applyAlignment="1">
      <alignment horizontal="center" vertical="center" wrapText="1"/>
    </xf>
    <xf numFmtId="0" fontId="110" fillId="77" borderId="44" xfId="0" applyFont="1" applyFill="1" applyBorder="1" applyAlignment="1">
      <alignment horizontal="center" vertical="center" wrapText="1"/>
    </xf>
    <xf numFmtId="0" fontId="0" fillId="0" borderId="40" xfId="0" applyBorder="1" applyAlignment="1">
      <alignment horizontal="center"/>
    </xf>
    <xf numFmtId="0" fontId="0" fillId="0" borderId="40" xfId="0" applyBorder="1" applyAlignment="1">
      <alignment horizontal="right"/>
    </xf>
    <xf numFmtId="0" fontId="6" fillId="0" borderId="0" xfId="523"/>
    <xf numFmtId="0" fontId="0" fillId="0" borderId="0" xfId="0" applyAlignment="1">
      <alignment vertical="center" wrapText="1"/>
    </xf>
    <xf numFmtId="9" fontId="0" fillId="0" borderId="0" xfId="0" applyNumberFormat="1" applyAlignment="1">
      <alignment horizontal="right" vertical="center"/>
    </xf>
    <xf numFmtId="0" fontId="0" fillId="0" borderId="0" xfId="0" applyAlignment="1">
      <alignment horizontal="right" vertical="center"/>
    </xf>
    <xf numFmtId="0" fontId="77" fillId="0" borderId="0" xfId="0" applyFont="1" applyAlignment="1">
      <alignment vertical="center" wrapText="1"/>
    </xf>
    <xf numFmtId="3" fontId="10" fillId="0" borderId="0" xfId="0" applyNumberFormat="1" applyFont="1" applyAlignment="1">
      <alignment horizontal="center"/>
    </xf>
    <xf numFmtId="9" fontId="10" fillId="0" borderId="0" xfId="0" applyNumberFormat="1" applyFont="1" applyAlignment="1">
      <alignment horizontal="center"/>
    </xf>
    <xf numFmtId="9" fontId="9" fillId="0" borderId="0" xfId="0" applyNumberFormat="1" applyFont="1" applyAlignment="1">
      <alignment horizontal="center"/>
    </xf>
    <xf numFmtId="9" fontId="0" fillId="0" borderId="0" xfId="0" applyNumberFormat="1" applyAlignment="1">
      <alignment horizontal="center" vertical="center"/>
    </xf>
    <xf numFmtId="0" fontId="110" fillId="77" borderId="24" xfId="0" applyFont="1" applyFill="1" applyBorder="1" applyAlignment="1">
      <alignment horizontal="center" vertical="center" wrapText="1"/>
    </xf>
    <xf numFmtId="9" fontId="0" fillId="0" borderId="49" xfId="7" applyFont="1" applyBorder="1" applyAlignment="1">
      <alignment horizontal="center"/>
    </xf>
    <xf numFmtId="9" fontId="0" fillId="0" borderId="48" xfId="7" applyFont="1" applyBorder="1" applyAlignment="1">
      <alignment horizontal="center"/>
    </xf>
    <xf numFmtId="9" fontId="0" fillId="0" borderId="50" xfId="7" applyFont="1" applyBorder="1" applyAlignment="1">
      <alignment horizontal="center"/>
    </xf>
    <xf numFmtId="3" fontId="9" fillId="0" borderId="51" xfId="0" applyNumberFormat="1" applyFont="1" applyBorder="1" applyAlignment="1">
      <alignment horizontal="left" vertical="center" wrapText="1"/>
    </xf>
    <xf numFmtId="0" fontId="108" fillId="78" borderId="52" xfId="0" applyFont="1" applyFill="1" applyBorder="1" applyAlignment="1">
      <alignment horizontal="center" wrapText="1"/>
    </xf>
    <xf numFmtId="0" fontId="108" fillId="78" borderId="53" xfId="0" applyFont="1" applyFill="1" applyBorder="1" applyAlignment="1">
      <alignment horizontal="left" wrapText="1"/>
    </xf>
    <xf numFmtId="0" fontId="10" fillId="78" borderId="49" xfId="0" applyFont="1" applyFill="1" applyBorder="1"/>
    <xf numFmtId="0" fontId="10" fillId="78" borderId="0" xfId="1" applyNumberFormat="1" applyFont="1" applyFill="1" applyAlignment="1">
      <alignment horizontal="center" vertical="center"/>
    </xf>
    <xf numFmtId="14" fontId="9" fillId="0" borderId="0" xfId="0" applyNumberFormat="1" applyFont="1"/>
    <xf numFmtId="44" fontId="0" fillId="0" borderId="0" xfId="0" applyNumberFormat="1" applyAlignment="1">
      <alignment horizontal="right"/>
    </xf>
    <xf numFmtId="44" fontId="0" fillId="0" borderId="0" xfId="0" applyNumberFormat="1" applyAlignment="1">
      <alignment horizontal="center"/>
    </xf>
    <xf numFmtId="166" fontId="9" fillId="0" borderId="0" xfId="7" applyNumberFormat="1" applyAlignment="1">
      <alignment horizontal="center" vertical="center" wrapText="1"/>
    </xf>
    <xf numFmtId="0" fontId="0" fillId="0" borderId="43" xfId="0" applyBorder="1"/>
    <xf numFmtId="0" fontId="9" fillId="0" borderId="43" xfId="0" applyFont="1" applyBorder="1"/>
    <xf numFmtId="0" fontId="10" fillId="78" borderId="43" xfId="0" applyFont="1" applyFill="1" applyBorder="1"/>
    <xf numFmtId="0" fontId="9" fillId="0" borderId="60" xfId="0" applyFont="1" applyBorder="1" applyAlignment="1">
      <alignment horizontal="left" wrapText="1"/>
    </xf>
    <xf numFmtId="0" fontId="9" fillId="0" borderId="0" xfId="0" applyFont="1" applyAlignment="1">
      <alignment horizontal="left" wrapText="1"/>
    </xf>
    <xf numFmtId="0" fontId="0" fillId="78" borderId="0" xfId="0" applyFill="1"/>
    <xf numFmtId="0" fontId="116" fillId="0" borderId="0" xfId="0" applyFont="1" applyAlignment="1">
      <alignment horizontal="right"/>
    </xf>
    <xf numFmtId="0" fontId="116" fillId="78" borderId="0" xfId="0" applyFont="1" applyFill="1" applyAlignment="1">
      <alignment horizontal="right"/>
    </xf>
    <xf numFmtId="0" fontId="116" fillId="0" borderId="0" xfId="0" applyFont="1"/>
    <xf numFmtId="0" fontId="117" fillId="0" borderId="0" xfId="0" applyFont="1"/>
    <xf numFmtId="0" fontId="118" fillId="0" borderId="0" xfId="0" applyFont="1"/>
    <xf numFmtId="9" fontId="118" fillId="0" borderId="0" xfId="7" applyFont="1" applyAlignment="1">
      <alignment horizontal="right"/>
    </xf>
    <xf numFmtId="165" fontId="118" fillId="0" borderId="0" xfId="2" applyNumberFormat="1" applyFont="1" applyAlignment="1">
      <alignment horizontal="right"/>
    </xf>
    <xf numFmtId="165" fontId="118" fillId="78" borderId="0" xfId="2" applyNumberFormat="1" applyFont="1" applyFill="1" applyAlignment="1">
      <alignment horizontal="right"/>
    </xf>
    <xf numFmtId="9" fontId="9" fillId="0" borderId="0" xfId="1" applyNumberFormat="1" applyAlignment="1">
      <alignment horizontal="center" vertical="center"/>
    </xf>
    <xf numFmtId="175" fontId="9" fillId="0" borderId="0" xfId="1" applyNumberFormat="1" applyAlignment="1">
      <alignment horizontal="center" vertical="center"/>
    </xf>
    <xf numFmtId="41" fontId="9" fillId="0" borderId="0" xfId="1" applyNumberFormat="1" applyAlignment="1">
      <alignment horizontal="center" vertical="center"/>
    </xf>
    <xf numFmtId="0" fontId="9" fillId="82" borderId="0" xfId="0" applyFont="1" applyFill="1" applyAlignment="1">
      <alignment horizontal="right"/>
    </xf>
    <xf numFmtId="41" fontId="9" fillId="0" borderId="0" xfId="0" applyNumberFormat="1" applyFont="1" applyAlignment="1">
      <alignment vertical="center"/>
    </xf>
    <xf numFmtId="0" fontId="113" fillId="0" borderId="0" xfId="0" applyFont="1"/>
    <xf numFmtId="0" fontId="9" fillId="0" borderId="63" xfId="0" applyFont="1" applyBorder="1"/>
    <xf numFmtId="0" fontId="113" fillId="0" borderId="0" xfId="0" applyFont="1" applyAlignment="1">
      <alignment vertical="center"/>
    </xf>
    <xf numFmtId="0" fontId="113" fillId="0" borderId="0" xfId="0" applyFont="1" applyAlignment="1">
      <alignment horizontal="right" vertical="center"/>
    </xf>
    <xf numFmtId="0" fontId="113" fillId="78" borderId="0" xfId="0" applyFont="1" applyFill="1" applyAlignment="1">
      <alignment horizontal="right" vertical="center"/>
    </xf>
    <xf numFmtId="41" fontId="9" fillId="0" borderId="0" xfId="0" applyNumberFormat="1" applyFont="1"/>
    <xf numFmtId="0" fontId="113" fillId="0" borderId="0" xfId="0" applyFont="1" applyAlignment="1">
      <alignment horizontal="right"/>
    </xf>
    <xf numFmtId="0" fontId="113" fillId="78" borderId="0" xfId="0" applyFont="1" applyFill="1" applyAlignment="1">
      <alignment horizontal="right"/>
    </xf>
    <xf numFmtId="0" fontId="114" fillId="78" borderId="24" xfId="1" applyNumberFormat="1" applyFont="1" applyFill="1" applyBorder="1" applyAlignment="1">
      <alignment horizontal="right" vertical="center" wrapText="1"/>
    </xf>
    <xf numFmtId="0" fontId="114" fillId="78" borderId="0" xfId="1" applyNumberFormat="1" applyFont="1" applyFill="1" applyAlignment="1">
      <alignment horizontal="right" vertical="center" wrapText="1"/>
    </xf>
    <xf numFmtId="0" fontId="108" fillId="78" borderId="0" xfId="1" applyNumberFormat="1" applyFont="1" applyFill="1" applyAlignment="1">
      <alignment wrapText="1"/>
    </xf>
    <xf numFmtId="41" fontId="113" fillId="0" borderId="0" xfId="0" applyNumberFormat="1" applyFont="1"/>
    <xf numFmtId="41" fontId="0" fillId="0" borderId="0" xfId="0" applyNumberFormat="1"/>
    <xf numFmtId="0" fontId="9" fillId="0" borderId="63" xfId="0" applyFont="1" applyBorder="1" applyAlignment="1">
      <alignment horizontal="right"/>
    </xf>
    <xf numFmtId="0" fontId="0" fillId="77" borderId="0" xfId="0" applyFill="1" applyAlignment="1">
      <alignment horizontal="right"/>
    </xf>
    <xf numFmtId="0" fontId="0" fillId="77" borderId="0" xfId="0" applyFill="1" applyAlignment="1">
      <alignment horizontal="center"/>
    </xf>
    <xf numFmtId="0" fontId="26" fillId="77" borderId="0" xfId="0" applyFont="1" applyFill="1"/>
    <xf numFmtId="0" fontId="113" fillId="0" borderId="0" xfId="0" applyFont="1" applyAlignment="1">
      <alignment vertical="center" wrapText="1"/>
    </xf>
    <xf numFmtId="0" fontId="115" fillId="0" borderId="0" xfId="0" applyFont="1"/>
    <xf numFmtId="4" fontId="0" fillId="0" borderId="0" xfId="0" applyNumberFormat="1"/>
    <xf numFmtId="0" fontId="9" fillId="0" borderId="0" xfId="0" applyFont="1" applyAlignment="1">
      <alignment horizontal="right" wrapText="1"/>
    </xf>
    <xf numFmtId="9" fontId="9" fillId="0" borderId="60" xfId="1" applyNumberFormat="1" applyBorder="1" applyAlignment="1">
      <alignment horizontal="center" vertical="center"/>
    </xf>
    <xf numFmtId="3" fontId="0" fillId="0" borderId="0" xfId="0" applyNumberFormat="1"/>
    <xf numFmtId="0" fontId="77" fillId="0" borderId="0" xfId="0" applyFont="1" applyAlignment="1">
      <alignment vertical="center"/>
    </xf>
    <xf numFmtId="3" fontId="10" fillId="0" borderId="65" xfId="0" applyNumberFormat="1" applyFont="1" applyBorder="1" applyAlignment="1">
      <alignment horizontal="center"/>
    </xf>
    <xf numFmtId="0" fontId="10" fillId="0" borderId="65" xfId="0" applyFont="1" applyBorder="1" applyAlignment="1">
      <alignment horizontal="left" indent="1"/>
    </xf>
    <xf numFmtId="0" fontId="0" fillId="0" borderId="60" xfId="0" applyBorder="1" applyAlignment="1">
      <alignment horizontal="center"/>
    </xf>
    <xf numFmtId="0" fontId="111" fillId="83" borderId="66" xfId="0" applyFont="1" applyFill="1" applyBorder="1" applyAlignment="1">
      <alignment vertical="center"/>
    </xf>
    <xf numFmtId="0" fontId="0" fillId="0" borderId="60" xfId="0" applyBorder="1" applyAlignment="1">
      <alignment horizontal="left"/>
    </xf>
    <xf numFmtId="170" fontId="9" fillId="0" borderId="0" xfId="0" applyNumberFormat="1" applyFont="1" applyAlignment="1">
      <alignment horizontal="center" vertical="center" wrapText="1"/>
    </xf>
    <xf numFmtId="0" fontId="110" fillId="77" borderId="26" xfId="0" applyFont="1" applyFill="1" applyBorder="1" applyAlignment="1">
      <alignment horizontal="center" vertical="center"/>
    </xf>
    <xf numFmtId="166" fontId="10" fillId="0" borderId="0" xfId="7" applyNumberFormat="1" applyFont="1" applyAlignment="1">
      <alignment horizontal="left"/>
    </xf>
    <xf numFmtId="2" fontId="0" fillId="0" borderId="0" xfId="0" applyNumberFormat="1"/>
    <xf numFmtId="175" fontId="0" fillId="0" borderId="0" xfId="0" applyNumberFormat="1"/>
    <xf numFmtId="3" fontId="9" fillId="0" borderId="0" xfId="0" applyNumberFormat="1" applyFont="1" applyAlignment="1">
      <alignment horizontal="center" vertical="center" wrapText="1"/>
    </xf>
    <xf numFmtId="3" fontId="9" fillId="0" borderId="60" xfId="0" applyNumberFormat="1" applyFont="1" applyBorder="1" applyAlignment="1">
      <alignment horizontal="center" vertical="center" wrapText="1"/>
    </xf>
    <xf numFmtId="0" fontId="111" fillId="0" borderId="0" xfId="0" applyFont="1" applyAlignment="1">
      <alignment vertical="center"/>
    </xf>
    <xf numFmtId="3" fontId="77" fillId="0" borderId="0" xfId="0" applyNumberFormat="1" applyFont="1" applyAlignment="1">
      <alignment horizontal="right" vertical="center"/>
    </xf>
    <xf numFmtId="41" fontId="113" fillId="0" borderId="37" xfId="0" applyNumberFormat="1" applyFont="1" applyBorder="1" applyAlignment="1">
      <alignment horizontal="right"/>
    </xf>
    <xf numFmtId="0" fontId="113" fillId="0" borderId="37" xfId="0" applyFont="1" applyBorder="1" applyAlignment="1">
      <alignment horizontal="right"/>
    </xf>
    <xf numFmtId="164" fontId="10" fillId="0" borderId="0" xfId="1" applyNumberFormat="1" applyFont="1" applyAlignment="1">
      <alignment horizontal="center"/>
    </xf>
    <xf numFmtId="0" fontId="122" fillId="0" borderId="0" xfId="751" applyFont="1"/>
    <xf numFmtId="0" fontId="60" fillId="0" borderId="0" xfId="751"/>
    <xf numFmtId="0" fontId="122" fillId="0" borderId="0" xfId="751" quotePrefix="1" applyFont="1"/>
    <xf numFmtId="0" fontId="60" fillId="0" borderId="0" xfId="752"/>
    <xf numFmtId="38" fontId="0" fillId="0" borderId="0" xfId="0" applyNumberFormat="1"/>
    <xf numFmtId="38" fontId="122" fillId="0" borderId="0" xfId="0" applyNumberFormat="1" applyFont="1"/>
    <xf numFmtId="38" fontId="0" fillId="0" borderId="0" xfId="0" quotePrefix="1" applyNumberFormat="1"/>
    <xf numFmtId="43" fontId="0" fillId="0" borderId="0" xfId="753" applyFont="1"/>
    <xf numFmtId="38" fontId="0" fillId="84" borderId="0" xfId="0" quotePrefix="1" applyNumberFormat="1" applyFill="1"/>
    <xf numFmtId="0" fontId="9" fillId="0" borderId="43" xfId="0" applyFont="1" applyBorder="1" applyAlignment="1">
      <alignment horizontal="center" vertical="center" wrapText="1"/>
    </xf>
    <xf numFmtId="167" fontId="9" fillId="0" borderId="0" xfId="2" applyNumberFormat="1"/>
    <xf numFmtId="0" fontId="108" fillId="78" borderId="0" xfId="1" applyNumberFormat="1" applyFont="1" applyFill="1" applyAlignment="1">
      <alignment horizontal="left" wrapText="1"/>
    </xf>
    <xf numFmtId="3" fontId="9" fillId="0" borderId="0" xfId="0" applyNumberFormat="1" applyFont="1" applyAlignment="1">
      <alignment horizontal="right"/>
    </xf>
    <xf numFmtId="0" fontId="10" fillId="0" borderId="60" xfId="0" applyFont="1" applyBorder="1"/>
    <xf numFmtId="0" fontId="9" fillId="0" borderId="60" xfId="0" applyFont="1" applyBorder="1" applyAlignment="1">
      <alignment horizontal="center"/>
    </xf>
    <xf numFmtId="9" fontId="9" fillId="0" borderId="60" xfId="0" applyNumberFormat="1" applyFont="1" applyBorder="1" applyAlignment="1">
      <alignment horizontal="center"/>
    </xf>
    <xf numFmtId="166" fontId="0" fillId="0" borderId="60" xfId="0" applyNumberFormat="1" applyBorder="1" applyAlignment="1">
      <alignment horizontal="center"/>
    </xf>
    <xf numFmtId="0" fontId="9" fillId="0" borderId="0" xfId="0" quotePrefix="1" applyFont="1" applyAlignment="1">
      <alignment horizontal="right" vertical="center"/>
    </xf>
    <xf numFmtId="170" fontId="26" fillId="0" borderId="0" xfId="0" applyNumberFormat="1" applyFont="1" applyAlignment="1">
      <alignment horizontal="left" vertical="center"/>
    </xf>
    <xf numFmtId="0" fontId="13" fillId="0" borderId="0" xfId="0" applyFont="1" applyAlignment="1">
      <alignment horizontal="left"/>
    </xf>
    <xf numFmtId="38" fontId="6" fillId="0" borderId="0" xfId="523" applyNumberFormat="1"/>
    <xf numFmtId="0" fontId="123" fillId="0" borderId="0" xfId="0" applyFont="1" applyAlignment="1">
      <alignment horizontal="center" vertical="center"/>
    </xf>
    <xf numFmtId="0" fontId="123" fillId="0" borderId="0" xfId="0" applyFont="1" applyAlignment="1">
      <alignment horizontal="right" vertical="center"/>
    </xf>
    <xf numFmtId="0" fontId="123" fillId="78" borderId="0" xfId="0" applyFont="1" applyFill="1" applyAlignment="1">
      <alignment horizontal="right" vertical="center"/>
    </xf>
    <xf numFmtId="0" fontId="0" fillId="4" borderId="0" xfId="0" applyFill="1"/>
    <xf numFmtId="0" fontId="0" fillId="4" borderId="0" xfId="0" applyFill="1" applyAlignment="1">
      <alignment horizontal="right"/>
    </xf>
    <xf numFmtId="9" fontId="9" fillId="0" borderId="0" xfId="7" applyAlignment="1">
      <alignment horizontal="right" vertical="center"/>
    </xf>
    <xf numFmtId="3" fontId="0" fillId="0" borderId="60" xfId="0" applyNumberFormat="1" applyBorder="1" applyAlignment="1">
      <alignment horizontal="center"/>
    </xf>
    <xf numFmtId="0" fontId="0" fillId="0" borderId="62" xfId="0" applyBorder="1"/>
    <xf numFmtId="9" fontId="9" fillId="0" borderId="0" xfId="7" applyAlignment="1">
      <alignment horizontal="center" vertical="center"/>
    </xf>
    <xf numFmtId="9" fontId="9" fillId="0" borderId="48" xfId="7" applyBorder="1" applyAlignment="1">
      <alignment horizontal="center" vertical="center"/>
    </xf>
    <xf numFmtId="9" fontId="9" fillId="0" borderId="60" xfId="7" applyBorder="1" applyAlignment="1">
      <alignment horizontal="center" vertical="center"/>
    </xf>
    <xf numFmtId="2" fontId="9" fillId="0" borderId="0" xfId="0" applyNumberFormat="1" applyFont="1" applyAlignment="1">
      <alignment horizontal="center" vertical="center" wrapText="1"/>
    </xf>
    <xf numFmtId="9" fontId="9" fillId="0" borderId="50" xfId="7" applyBorder="1" applyAlignment="1">
      <alignment horizontal="center"/>
    </xf>
    <xf numFmtId="9" fontId="9" fillId="0" borderId="49" xfId="7" applyBorder="1" applyAlignment="1">
      <alignment horizontal="center"/>
    </xf>
    <xf numFmtId="0" fontId="9" fillId="0" borderId="0" xfId="0" applyFont="1" applyAlignment="1">
      <alignment horizontal="center" vertical="center"/>
    </xf>
    <xf numFmtId="0" fontId="110" fillId="77" borderId="28" xfId="0" applyFont="1" applyFill="1" applyBorder="1" applyAlignment="1">
      <alignment horizontal="center" vertical="center" wrapText="1"/>
    </xf>
    <xf numFmtId="9" fontId="9" fillId="0" borderId="38" xfId="7" applyBorder="1" applyAlignment="1">
      <alignment horizontal="center" vertical="center" wrapText="1"/>
    </xf>
    <xf numFmtId="9" fontId="9" fillId="0" borderId="25" xfId="7" applyBorder="1" applyAlignment="1">
      <alignment horizontal="center" vertical="center" wrapText="1"/>
    </xf>
    <xf numFmtId="9" fontId="9" fillId="0" borderId="28" xfId="7" applyBorder="1" applyAlignment="1">
      <alignment horizontal="center" vertical="center" wrapText="1"/>
    </xf>
    <xf numFmtId="3" fontId="9" fillId="0" borderId="25" xfId="0" applyNumberFormat="1" applyFont="1" applyBorder="1" applyAlignment="1">
      <alignment horizontal="center" vertical="center" wrapText="1"/>
    </xf>
    <xf numFmtId="4" fontId="9" fillId="0" borderId="25" xfId="0" applyNumberFormat="1" applyFont="1" applyBorder="1" applyAlignment="1">
      <alignment horizontal="center" vertical="center" wrapText="1"/>
    </xf>
    <xf numFmtId="0" fontId="0" fillId="0" borderId="0" xfId="0" applyAlignment="1">
      <alignment horizontal="right" vertical="center" wrapText="1"/>
    </xf>
    <xf numFmtId="0" fontId="10" fillId="0" borderId="0" xfId="0" applyFont="1" applyAlignment="1">
      <alignment horizontal="right" vertical="center" wrapText="1"/>
    </xf>
    <xf numFmtId="9" fontId="0" fillId="0" borderId="0" xfId="0" applyNumberFormat="1" applyAlignment="1">
      <alignment horizontal="right" vertical="center" wrapText="1"/>
    </xf>
    <xf numFmtId="0" fontId="0" fillId="78" borderId="0" xfId="0" applyFill="1" applyAlignment="1">
      <alignment horizontal="right" vertical="center" wrapText="1"/>
    </xf>
    <xf numFmtId="0" fontId="0" fillId="85" borderId="0" xfId="0" applyFill="1"/>
    <xf numFmtId="0" fontId="110" fillId="77" borderId="44" xfId="0" applyFont="1" applyFill="1" applyBorder="1" applyAlignment="1">
      <alignment horizontal="center" wrapText="1"/>
    </xf>
    <xf numFmtId="0" fontId="110" fillId="77" borderId="26" xfId="0" applyFont="1" applyFill="1" applyBorder="1" applyAlignment="1">
      <alignment horizontal="center" wrapText="1"/>
    </xf>
    <xf numFmtId="0" fontId="9" fillId="0" borderId="0" xfId="0" applyFont="1" applyAlignment="1">
      <alignment wrapText="1"/>
    </xf>
    <xf numFmtId="0" fontId="9" fillId="0" borderId="60" xfId="0" applyFont="1" applyBorder="1" applyAlignment="1">
      <alignment horizontal="center" vertical="center"/>
    </xf>
    <xf numFmtId="0" fontId="9" fillId="0" borderId="60" xfId="0" applyFont="1" applyBorder="1" applyAlignment="1">
      <alignment horizontal="center" vertical="center" wrapText="1"/>
    </xf>
    <xf numFmtId="164" fontId="12" fillId="78" borderId="0" xfId="1" applyNumberFormat="1" applyFont="1" applyFill="1" applyAlignment="1">
      <alignment horizontal="right" vertical="center"/>
    </xf>
    <xf numFmtId="164" fontId="12" fillId="0" borderId="0" xfId="1" applyNumberFormat="1" applyFont="1" applyAlignment="1">
      <alignment horizontal="right" vertical="center"/>
    </xf>
    <xf numFmtId="164" fontId="9" fillId="0" borderId="0" xfId="1" applyNumberFormat="1" applyAlignment="1">
      <alignment horizontal="right" vertical="center"/>
    </xf>
    <xf numFmtId="9" fontId="10" fillId="0" borderId="0" xfId="7" applyFont="1"/>
    <xf numFmtId="0" fontId="10" fillId="78" borderId="0" xfId="0" applyFont="1" applyFill="1" applyAlignment="1">
      <alignment vertical="center"/>
    </xf>
    <xf numFmtId="0" fontId="10" fillId="0" borderId="60" xfId="0" applyFont="1" applyBorder="1" applyAlignment="1">
      <alignment horizontal="left"/>
    </xf>
    <xf numFmtId="0" fontId="13" fillId="0" borderId="0" xfId="0" applyFont="1" applyAlignment="1">
      <alignment vertical="center"/>
    </xf>
    <xf numFmtId="3" fontId="0" fillId="0" borderId="61" xfId="0" applyNumberFormat="1" applyBorder="1" applyAlignment="1">
      <alignment horizontal="center"/>
    </xf>
    <xf numFmtId="0" fontId="110" fillId="77" borderId="26" xfId="0" applyFont="1" applyFill="1" applyBorder="1" applyAlignment="1">
      <alignment horizontal="left"/>
    </xf>
    <xf numFmtId="0" fontId="10" fillId="0" borderId="0" xfId="0" applyFont="1" applyAlignment="1">
      <alignment horizontal="left" indent="1"/>
    </xf>
    <xf numFmtId="0" fontId="9" fillId="0" borderId="0" xfId="755"/>
    <xf numFmtId="0" fontId="9" fillId="0" borderId="0" xfId="755" applyAlignment="1">
      <alignment horizontal="right"/>
    </xf>
    <xf numFmtId="0" fontId="10" fillId="0" borderId="0" xfId="755" quotePrefix="1" applyFont="1" applyAlignment="1">
      <alignment horizontal="right"/>
    </xf>
    <xf numFmtId="0" fontId="10" fillId="0" borderId="0" xfId="755" applyFont="1" applyAlignment="1">
      <alignment horizontal="right"/>
    </xf>
    <xf numFmtId="0" fontId="10" fillId="0" borderId="0" xfId="755" applyFont="1" applyAlignment="1">
      <alignment horizontal="right" wrapText="1"/>
    </xf>
    <xf numFmtId="166" fontId="9" fillId="0" borderId="0" xfId="755" applyNumberFormat="1" applyAlignment="1">
      <alignment horizontal="right"/>
    </xf>
    <xf numFmtId="9" fontId="9" fillId="0" borderId="0" xfId="7" applyAlignment="1">
      <alignment horizontal="center"/>
    </xf>
    <xf numFmtId="41" fontId="9" fillId="0" borderId="0" xfId="755" applyNumberFormat="1" applyAlignment="1">
      <alignment horizontal="right"/>
    </xf>
    <xf numFmtId="3" fontId="9" fillId="0" borderId="0" xfId="755" applyNumberFormat="1" applyAlignment="1">
      <alignment horizontal="center"/>
    </xf>
    <xf numFmtId="0" fontId="10" fillId="78" borderId="0" xfId="755" applyFont="1" applyFill="1"/>
    <xf numFmtId="41" fontId="9" fillId="78" borderId="0" xfId="755" applyNumberFormat="1" applyFill="1" applyAlignment="1">
      <alignment horizontal="right"/>
    </xf>
    <xf numFmtId="0" fontId="9" fillId="78" borderId="0" xfId="755" applyFill="1" applyAlignment="1">
      <alignment horizontal="right"/>
    </xf>
    <xf numFmtId="0" fontId="10" fillId="78" borderId="0" xfId="755" applyFont="1" applyFill="1" applyAlignment="1">
      <alignment horizontal="right"/>
    </xf>
    <xf numFmtId="0" fontId="110" fillId="77" borderId="26" xfId="755" applyFont="1" applyFill="1" applyBorder="1" applyAlignment="1">
      <alignment horizontal="center" vertical="center" wrapText="1"/>
    </xf>
    <xf numFmtId="3" fontId="9" fillId="0" borderId="0" xfId="755" applyNumberFormat="1" applyAlignment="1">
      <alignment horizontal="left" vertical="center" wrapText="1"/>
    </xf>
    <xf numFmtId="0" fontId="9" fillId="0" borderId="0" xfId="755" applyAlignment="1">
      <alignment horizontal="center" vertical="center" wrapText="1"/>
    </xf>
    <xf numFmtId="0" fontId="10" fillId="78" borderId="49" xfId="755" applyFont="1" applyFill="1" applyBorder="1"/>
    <xf numFmtId="0" fontId="108" fillId="78" borderId="52" xfId="755" applyFont="1" applyFill="1" applyBorder="1" applyAlignment="1">
      <alignment horizontal="left" wrapText="1"/>
    </xf>
    <xf numFmtId="0" fontId="120" fillId="0" borderId="0" xfId="755" applyFont="1"/>
    <xf numFmtId="0" fontId="10" fillId="0" borderId="0" xfId="755" applyFont="1"/>
    <xf numFmtId="0" fontId="9" fillId="0" borderId="0" xfId="800"/>
    <xf numFmtId="0" fontId="9" fillId="0" borderId="0" xfId="800" applyAlignment="1">
      <alignment horizontal="right"/>
    </xf>
    <xf numFmtId="0" fontId="10" fillId="0" borderId="0" xfId="800" quotePrefix="1" applyFont="1" applyAlignment="1">
      <alignment horizontal="right"/>
    </xf>
    <xf numFmtId="0" fontId="10" fillId="0" borderId="0" xfId="800" applyFont="1" applyAlignment="1">
      <alignment horizontal="right"/>
    </xf>
    <xf numFmtId="0" fontId="10" fillId="0" borderId="0" xfId="800" applyFont="1" applyAlignment="1">
      <alignment horizontal="right" wrapText="1"/>
    </xf>
    <xf numFmtId="166" fontId="9" fillId="0" borderId="0" xfId="800" applyNumberFormat="1" applyAlignment="1">
      <alignment horizontal="right"/>
    </xf>
    <xf numFmtId="41" fontId="9" fillId="0" borderId="0" xfId="800" applyNumberFormat="1" applyAlignment="1">
      <alignment horizontal="right"/>
    </xf>
    <xf numFmtId="3" fontId="9" fillId="0" borderId="0" xfId="800" applyNumberFormat="1" applyAlignment="1">
      <alignment horizontal="center"/>
    </xf>
    <xf numFmtId="0" fontId="10" fillId="78" borderId="0" xfId="800" applyFont="1" applyFill="1"/>
    <xf numFmtId="41" fontId="9" fillId="78" borderId="0" xfId="800" applyNumberFormat="1" applyFill="1" applyAlignment="1">
      <alignment horizontal="right"/>
    </xf>
    <xf numFmtId="0" fontId="9" fillId="78" borderId="0" xfId="800" applyFill="1" applyAlignment="1">
      <alignment horizontal="right"/>
    </xf>
    <xf numFmtId="0" fontId="10" fillId="78" borderId="0" xfId="800" applyFont="1" applyFill="1" applyAlignment="1">
      <alignment horizontal="right"/>
    </xf>
    <xf numFmtId="0" fontId="110" fillId="77" borderId="26" xfId="800" applyFont="1" applyFill="1" applyBorder="1" applyAlignment="1">
      <alignment horizontal="center" vertical="center" wrapText="1"/>
    </xf>
    <xf numFmtId="3" fontId="9" fillId="0" borderId="0" xfId="800" applyNumberFormat="1" applyAlignment="1">
      <alignment horizontal="left" vertical="center" wrapText="1"/>
    </xf>
    <xf numFmtId="0" fontId="9" fillId="0" borderId="0" xfId="800" applyAlignment="1">
      <alignment horizontal="center" vertical="center" wrapText="1"/>
    </xf>
    <xf numFmtId="0" fontId="10" fillId="78" borderId="49" xfId="800" applyFont="1" applyFill="1" applyBorder="1"/>
    <xf numFmtId="0" fontId="108" fillId="78" borderId="52" xfId="800" applyFont="1" applyFill="1" applyBorder="1" applyAlignment="1">
      <alignment horizontal="left" wrapText="1"/>
    </xf>
    <xf numFmtId="0" fontId="120" fillId="0" borderId="0" xfId="800" applyFont="1"/>
    <xf numFmtId="0" fontId="121" fillId="0" borderId="0" xfId="800" applyFont="1" applyAlignment="1">
      <alignment vertical="center"/>
    </xf>
    <xf numFmtId="9" fontId="9" fillId="0" borderId="48" xfId="7" applyBorder="1" applyAlignment="1">
      <alignment horizontal="center"/>
    </xf>
    <xf numFmtId="0" fontId="10" fillId="0" borderId="0" xfId="800" applyFont="1"/>
    <xf numFmtId="3" fontId="9" fillId="0" borderId="0" xfId="7" applyNumberFormat="1" applyAlignment="1">
      <alignment horizontal="center"/>
    </xf>
    <xf numFmtId="37" fontId="9" fillId="0" borderId="0" xfId="1" applyNumberFormat="1" applyAlignment="1">
      <alignment horizontal="center" vertical="center"/>
    </xf>
    <xf numFmtId="3" fontId="9" fillId="0" borderId="48" xfId="800" applyNumberFormat="1" applyBorder="1" applyAlignment="1">
      <alignment horizontal="center"/>
    </xf>
    <xf numFmtId="0" fontId="10" fillId="0" borderId="0" xfId="1" applyNumberFormat="1" applyFont="1" applyAlignment="1">
      <alignment horizontal="right"/>
    </xf>
    <xf numFmtId="165" fontId="11" fillId="0" borderId="0" xfId="2" applyNumberFormat="1" applyFont="1" applyAlignment="1">
      <alignment horizontal="right"/>
    </xf>
    <xf numFmtId="0" fontId="10" fillId="78" borderId="0" xfId="1" applyNumberFormat="1" applyFont="1" applyFill="1" applyAlignment="1">
      <alignment horizontal="right"/>
    </xf>
    <xf numFmtId="41" fontId="11" fillId="78" borderId="0" xfId="7" applyNumberFormat="1" applyFont="1" applyFill="1" applyAlignment="1">
      <alignment horizontal="right"/>
    </xf>
    <xf numFmtId="1" fontId="10" fillId="0" borderId="0" xfId="0" applyNumberFormat="1" applyFont="1" applyAlignment="1">
      <alignment horizontal="center"/>
    </xf>
    <xf numFmtId="0" fontId="77" fillId="0" borderId="0" xfId="0" applyFont="1" applyAlignment="1">
      <alignment horizontal="right" vertical="center"/>
    </xf>
    <xf numFmtId="0" fontId="121" fillId="0" borderId="0" xfId="755" applyFont="1" applyAlignment="1">
      <alignment vertical="center"/>
    </xf>
    <xf numFmtId="0" fontId="9" fillId="78" borderId="0" xfId="755" applyFill="1"/>
    <xf numFmtId="177" fontId="9" fillId="0" borderId="0" xfId="7" applyNumberFormat="1" applyAlignment="1">
      <alignment horizontal="center"/>
    </xf>
    <xf numFmtId="0" fontId="9" fillId="78" borderId="0" xfId="800" applyFill="1"/>
    <xf numFmtId="43" fontId="25" fillId="77" borderId="0" xfId="0" applyNumberFormat="1" applyFont="1" applyFill="1" applyAlignment="1">
      <alignment horizontal="center" vertical="center" wrapText="1"/>
    </xf>
    <xf numFmtId="166" fontId="10" fillId="0" borderId="0" xfId="0" applyNumberFormat="1" applyFont="1"/>
    <xf numFmtId="0" fontId="26" fillId="0" borderId="0" xfId="0" applyFont="1" applyAlignment="1">
      <alignment horizontal="left"/>
    </xf>
    <xf numFmtId="0" fontId="59" fillId="0" borderId="0" xfId="523" applyFont="1"/>
    <xf numFmtId="0" fontId="125" fillId="0" borderId="0" xfId="3" applyFont="1" applyAlignment="1" applyProtection="1">
      <alignment horizontal="left"/>
    </xf>
    <xf numFmtId="0" fontId="23" fillId="0" borderId="0" xfId="3" applyFont="1" applyAlignment="1" applyProtection="1">
      <alignment horizontal="left"/>
    </xf>
    <xf numFmtId="9" fontId="9" fillId="0" borderId="36" xfId="7" applyBorder="1" applyAlignment="1">
      <alignment horizontal="center" vertical="center" wrapText="1"/>
    </xf>
    <xf numFmtId="0" fontId="123" fillId="0" borderId="0" xfId="0" applyFont="1" applyAlignment="1">
      <alignment vertical="center"/>
    </xf>
    <xf numFmtId="0" fontId="124" fillId="0" borderId="0" xfId="0" applyFont="1" applyAlignment="1">
      <alignment vertical="center"/>
    </xf>
    <xf numFmtId="0" fontId="9" fillId="0" borderId="0" xfId="7" applyNumberFormat="1" applyAlignment="1">
      <alignment horizontal="center" vertical="center"/>
    </xf>
    <xf numFmtId="3" fontId="9" fillId="0" borderId="48" xfId="0" applyNumberFormat="1" applyFont="1" applyBorder="1" applyAlignment="1">
      <alignment horizontal="center"/>
    </xf>
    <xf numFmtId="3" fontId="10" fillId="0" borderId="39" xfId="0" applyNumberFormat="1" applyFont="1" applyBorder="1" applyAlignment="1">
      <alignment horizontal="center" vertical="center" wrapText="1"/>
    </xf>
    <xf numFmtId="9" fontId="10" fillId="0" borderId="38" xfId="7" applyFont="1" applyBorder="1" applyAlignment="1">
      <alignment horizontal="center" vertical="center" wrapText="1"/>
    </xf>
    <xf numFmtId="3" fontId="10" fillId="0" borderId="41" xfId="0" applyNumberFormat="1" applyFont="1" applyBorder="1" applyAlignment="1">
      <alignment horizontal="center" vertical="center" wrapText="1"/>
    </xf>
    <xf numFmtId="9" fontId="10" fillId="0" borderId="39" xfId="7" applyFont="1" applyBorder="1" applyAlignment="1">
      <alignment horizontal="center" vertical="center" wrapText="1"/>
    </xf>
    <xf numFmtId="3" fontId="9" fillId="0" borderId="0" xfId="0" applyNumberFormat="1" applyFont="1"/>
    <xf numFmtId="3" fontId="9" fillId="0" borderId="25" xfId="0" applyNumberFormat="1" applyFont="1" applyBorder="1" applyAlignment="1">
      <alignment vertical="center"/>
    </xf>
    <xf numFmtId="43" fontId="0" fillId="0" borderId="0" xfId="1" applyFont="1"/>
    <xf numFmtId="43" fontId="0" fillId="0" borderId="0" xfId="0" applyNumberFormat="1"/>
    <xf numFmtId="10" fontId="0" fillId="0" borderId="0" xfId="7" applyNumberFormat="1" applyFont="1"/>
    <xf numFmtId="3" fontId="9" fillId="0" borderId="0" xfId="0" applyNumberFormat="1" applyFont="1" applyAlignment="1">
      <alignment horizontal="left"/>
    </xf>
    <xf numFmtId="3" fontId="9" fillId="0" borderId="25" xfId="0" applyNumberFormat="1" applyFont="1" applyBorder="1" applyAlignment="1">
      <alignment horizontal="left" vertical="center"/>
    </xf>
    <xf numFmtId="0" fontId="108" fillId="78" borderId="24" xfId="0" applyFont="1" applyFill="1" applyBorder="1" applyAlignment="1">
      <alignment horizontal="center" vertical="center" wrapText="1"/>
    </xf>
    <xf numFmtId="0" fontId="108" fillId="78" borderId="24" xfId="1" applyNumberFormat="1" applyFont="1" applyFill="1" applyBorder="1" applyAlignment="1">
      <alignment horizontal="left" wrapText="1"/>
    </xf>
    <xf numFmtId="2" fontId="9" fillId="0" borderId="43" xfId="0" applyNumberFormat="1" applyFont="1" applyBorder="1" applyAlignment="1">
      <alignment horizontal="center" vertical="center" wrapText="1"/>
    </xf>
    <xf numFmtId="176" fontId="9" fillId="0" borderId="36" xfId="0" applyNumberFormat="1" applyFont="1" applyBorder="1" applyAlignment="1">
      <alignment horizontal="center" vertical="center" wrapText="1"/>
    </xf>
    <xf numFmtId="0" fontId="108" fillId="78" borderId="24" xfId="1214" applyNumberFormat="1" applyFont="1" applyFill="1" applyBorder="1" applyAlignment="1">
      <alignment horizontal="center" vertical="center" wrapText="1"/>
    </xf>
    <xf numFmtId="9" fontId="108" fillId="78" borderId="24" xfId="144" applyFont="1" applyFill="1" applyBorder="1" applyAlignment="1">
      <alignment horizontal="center" vertical="center" wrapText="1"/>
    </xf>
    <xf numFmtId="4" fontId="9" fillId="0" borderId="0" xfId="2" applyNumberFormat="1" applyAlignment="1">
      <alignment horizontal="center"/>
    </xf>
    <xf numFmtId="3" fontId="9" fillId="0" borderId="0" xfId="2" applyNumberFormat="1" applyAlignment="1">
      <alignment horizontal="center"/>
    </xf>
    <xf numFmtId="0" fontId="26" fillId="0" borderId="0" xfId="0" applyFont="1" applyAlignment="1">
      <alignment horizontal="left" vertical="center"/>
    </xf>
    <xf numFmtId="176" fontId="9" fillId="0" borderId="0" xfId="0" applyNumberFormat="1" applyFont="1" applyAlignment="1">
      <alignment horizontal="center" vertical="center" wrapText="1"/>
    </xf>
    <xf numFmtId="3" fontId="9" fillId="0" borderId="51" xfId="0" applyNumberFormat="1" applyFont="1" applyBorder="1" applyAlignment="1">
      <alignment horizontal="left" vertical="center"/>
    </xf>
    <xf numFmtId="0" fontId="26" fillId="0" borderId="0" xfId="1215" applyFont="1"/>
    <xf numFmtId="0" fontId="13" fillId="0" borderId="0" xfId="0" quotePrefix="1" applyFont="1"/>
    <xf numFmtId="177" fontId="9" fillId="0" borderId="0" xfId="1215" applyNumberFormat="1" applyAlignment="1">
      <alignment horizontal="center"/>
    </xf>
    <xf numFmtId="0" fontId="9" fillId="0" borderId="0" xfId="0" applyFont="1" applyAlignment="1">
      <alignment vertical="center" wrapText="1"/>
    </xf>
    <xf numFmtId="0" fontId="108" fillId="77" borderId="24" xfId="1" applyNumberFormat="1" applyFont="1" applyFill="1" applyBorder="1" applyAlignment="1">
      <alignment horizontal="center" vertical="center" wrapText="1"/>
    </xf>
    <xf numFmtId="0" fontId="127" fillId="0" borderId="0" xfId="0" applyFont="1"/>
    <xf numFmtId="164" fontId="127" fillId="0" borderId="0" xfId="1" applyNumberFormat="1" applyFont="1"/>
    <xf numFmtId="9" fontId="127" fillId="0" borderId="0" xfId="7" applyFont="1"/>
    <xf numFmtId="9" fontId="127" fillId="0" borderId="0" xfId="0" applyNumberFormat="1" applyFont="1"/>
    <xf numFmtId="0" fontId="128" fillId="0" borderId="0" xfId="0" applyFont="1"/>
    <xf numFmtId="164" fontId="128" fillId="0" borderId="0" xfId="1" applyNumberFormat="1" applyFont="1"/>
    <xf numFmtId="3" fontId="9" fillId="0" borderId="0" xfId="785" applyNumberFormat="1" applyAlignment="1">
      <alignment horizontal="center"/>
    </xf>
    <xf numFmtId="3" fontId="9" fillId="0" borderId="60" xfId="785" applyNumberFormat="1" applyBorder="1" applyAlignment="1">
      <alignment horizontal="center"/>
    </xf>
    <xf numFmtId="166" fontId="10" fillId="0" borderId="0" xfId="0" applyNumberFormat="1" applyFont="1" applyAlignment="1">
      <alignment horizontal="left"/>
    </xf>
    <xf numFmtId="0" fontId="26" fillId="0" borderId="0" xfId="0" applyFont="1" applyAlignment="1">
      <alignment vertical="center" wrapText="1"/>
    </xf>
    <xf numFmtId="2" fontId="77" fillId="81" borderId="25" xfId="0" applyNumberFormat="1" applyFont="1" applyFill="1" applyBorder="1" applyAlignment="1">
      <alignment horizontal="center" vertical="center"/>
    </xf>
    <xf numFmtId="2" fontId="77" fillId="81" borderId="33" xfId="0" applyNumberFormat="1" applyFont="1" applyFill="1" applyBorder="1" applyAlignment="1">
      <alignment horizontal="center" vertical="center"/>
    </xf>
    <xf numFmtId="2" fontId="77" fillId="81" borderId="79" xfId="0" applyNumberFormat="1" applyFont="1" applyFill="1" applyBorder="1" applyAlignment="1">
      <alignment horizontal="center" vertical="center"/>
    </xf>
    <xf numFmtId="2" fontId="77" fillId="81" borderId="78" xfId="0" applyNumberFormat="1" applyFont="1" applyFill="1" applyBorder="1" applyAlignment="1">
      <alignment horizontal="center" vertical="center"/>
    </xf>
    <xf numFmtId="0" fontId="108" fillId="0" borderId="80" xfId="1" applyNumberFormat="1" applyFont="1" applyBorder="1" applyAlignment="1">
      <alignment horizontal="center" wrapText="1"/>
    </xf>
    <xf numFmtId="2" fontId="77" fillId="81" borderId="81" xfId="0" applyNumberFormat="1" applyFont="1" applyFill="1" applyBorder="1" applyAlignment="1">
      <alignment horizontal="center" vertical="center"/>
    </xf>
    <xf numFmtId="2" fontId="77" fillId="0" borderId="29" xfId="0" applyNumberFormat="1" applyFont="1" applyBorder="1" applyAlignment="1">
      <alignment horizontal="center" vertical="center"/>
    </xf>
    <xf numFmtId="0" fontId="108" fillId="78" borderId="24" xfId="785" applyFont="1" applyFill="1" applyBorder="1" applyAlignment="1">
      <alignment horizontal="center" vertical="center" wrapText="1"/>
    </xf>
    <xf numFmtId="0" fontId="10" fillId="0" borderId="0" xfId="800" applyFont="1" applyAlignment="1">
      <alignment horizontal="center" vertical="center"/>
    </xf>
    <xf numFmtId="0" fontId="108" fillId="78" borderId="24" xfId="800" applyFont="1" applyFill="1" applyBorder="1" applyAlignment="1">
      <alignment horizontal="center" vertical="center" wrapText="1"/>
    </xf>
    <xf numFmtId="0" fontId="108" fillId="78" borderId="52" xfId="800" applyFont="1" applyFill="1" applyBorder="1" applyAlignment="1">
      <alignment horizontal="center" vertical="center" wrapText="1"/>
    </xf>
    <xf numFmtId="0" fontId="10" fillId="0" borderId="0" xfId="755" applyFont="1" applyAlignment="1">
      <alignment horizontal="center" vertical="center"/>
    </xf>
    <xf numFmtId="0" fontId="108" fillId="78" borderId="24" xfId="755" applyFont="1" applyFill="1" applyBorder="1" applyAlignment="1">
      <alignment horizontal="center" vertical="center" wrapText="1"/>
    </xf>
    <xf numFmtId="0" fontId="108" fillId="78" borderId="52" xfId="755" applyFont="1" applyFill="1" applyBorder="1" applyAlignment="1">
      <alignment horizontal="center" vertical="center" wrapText="1"/>
    </xf>
    <xf numFmtId="0" fontId="10" fillId="0" borderId="0" xfId="0" applyFont="1" applyAlignment="1">
      <alignment horizontal="center" vertical="center"/>
    </xf>
    <xf numFmtId="0" fontId="108" fillId="78" borderId="52" xfId="0" applyFont="1" applyFill="1" applyBorder="1" applyAlignment="1">
      <alignment horizontal="center" vertical="center" wrapText="1"/>
    </xf>
    <xf numFmtId="0" fontId="108" fillId="78" borderId="70" xfId="0" applyFont="1" applyFill="1" applyBorder="1" applyAlignment="1">
      <alignment horizontal="center" vertical="center" wrapText="1"/>
    </xf>
    <xf numFmtId="0" fontId="108" fillId="78" borderId="57" xfId="0" applyFont="1" applyFill="1" applyBorder="1" applyAlignment="1">
      <alignment horizontal="center" vertical="center" wrapText="1"/>
    </xf>
    <xf numFmtId="0" fontId="108" fillId="78" borderId="56" xfId="0" applyFont="1" applyFill="1" applyBorder="1" applyAlignment="1">
      <alignment horizontal="center" vertical="center" wrapText="1"/>
    </xf>
    <xf numFmtId="0" fontId="127" fillId="0" borderId="0" xfId="0" quotePrefix="1" applyFont="1" applyAlignment="1">
      <alignment horizontal="right"/>
    </xf>
    <xf numFmtId="0" fontId="77" fillId="0" borderId="25" xfId="0" applyFont="1" applyBorder="1" applyAlignment="1">
      <alignment horizontal="center" vertical="center"/>
    </xf>
    <xf numFmtId="0" fontId="77" fillId="0" borderId="78" xfId="0" applyFont="1" applyBorder="1" applyAlignment="1">
      <alignment horizontal="center" vertical="center"/>
    </xf>
    <xf numFmtId="0" fontId="10" fillId="0" borderId="0" xfId="0" applyFont="1" applyAlignment="1">
      <alignment horizontal="left" wrapText="1"/>
    </xf>
    <xf numFmtId="0" fontId="10" fillId="0" borderId="0" xfId="0" applyFont="1" applyAlignment="1">
      <alignment wrapText="1"/>
    </xf>
    <xf numFmtId="0" fontId="41" fillId="0" borderId="0" xfId="0" applyFont="1"/>
    <xf numFmtId="3" fontId="0" fillId="0" borderId="0" xfId="0" applyNumberFormat="1" applyAlignment="1">
      <alignment horizontal="center" wrapText="1"/>
    </xf>
    <xf numFmtId="9" fontId="10" fillId="0" borderId="0" xfId="7" applyFont="1" applyAlignment="1">
      <alignment horizontal="right" vertical="center"/>
    </xf>
    <xf numFmtId="9" fontId="10" fillId="0" borderId="0" xfId="7" quotePrefix="1" applyFont="1" applyAlignment="1">
      <alignment horizontal="right" vertical="center"/>
    </xf>
    <xf numFmtId="3" fontId="10" fillId="0" borderId="0" xfId="0" applyNumberFormat="1" applyFont="1" applyAlignment="1">
      <alignment horizontal="center" wrapText="1"/>
    </xf>
    <xf numFmtId="3" fontId="10" fillId="0" borderId="0" xfId="0" applyNumberFormat="1" applyFont="1" applyAlignment="1">
      <alignment horizontal="center" vertical="center"/>
    </xf>
    <xf numFmtId="3" fontId="10" fillId="0" borderId="0" xfId="0" applyNumberFormat="1" applyFont="1" applyAlignment="1">
      <alignment horizontal="right" vertical="center"/>
    </xf>
    <xf numFmtId="9" fontId="10" fillId="0" borderId="0" xfId="0" applyNumberFormat="1" applyFont="1" applyAlignment="1">
      <alignment horizontal="right" vertical="center"/>
    </xf>
    <xf numFmtId="0" fontId="10" fillId="0" borderId="0" xfId="0" quotePrefix="1" applyFont="1"/>
    <xf numFmtId="3" fontId="9" fillId="0" borderId="0" xfId="0" applyNumberFormat="1" applyFont="1" applyAlignment="1">
      <alignment horizontal="center" vertical="center"/>
    </xf>
    <xf numFmtId="0" fontId="127" fillId="0" borderId="0" xfId="0" applyFont="1" applyAlignment="1">
      <alignment wrapText="1"/>
    </xf>
    <xf numFmtId="0" fontId="128" fillId="0" borderId="0" xfId="0" applyFont="1" applyAlignment="1">
      <alignment wrapText="1"/>
    </xf>
    <xf numFmtId="9" fontId="9" fillId="0" borderId="0" xfId="0" applyNumberFormat="1" applyFont="1" applyAlignment="1">
      <alignment horizontal="right" vertical="center" wrapText="1"/>
    </xf>
    <xf numFmtId="164" fontId="9" fillId="78" borderId="0" xfId="0" applyNumberFormat="1" applyFont="1" applyFill="1" applyAlignment="1">
      <alignment horizontal="right" wrapText="1"/>
    </xf>
    <xf numFmtId="164" fontId="9" fillId="0" borderId="0" xfId="0" applyNumberFormat="1" applyFont="1" applyAlignment="1">
      <alignment horizontal="right" wrapText="1"/>
    </xf>
    <xf numFmtId="9" fontId="9" fillId="0" borderId="0" xfId="7" applyAlignment="1">
      <alignment horizontal="right" wrapText="1"/>
    </xf>
    <xf numFmtId="0" fontId="0" fillId="0" borderId="0" xfId="0" applyAlignment="1">
      <alignment wrapText="1"/>
    </xf>
    <xf numFmtId="165" fontId="10" fillId="78" borderId="0" xfId="2" applyNumberFormat="1" applyFont="1" applyFill="1" applyAlignment="1">
      <alignment horizontal="right" wrapText="1"/>
    </xf>
    <xf numFmtId="165" fontId="10" fillId="0" borderId="0" xfId="2" applyNumberFormat="1" applyFont="1" applyAlignment="1">
      <alignment horizontal="right" wrapText="1"/>
    </xf>
    <xf numFmtId="0" fontId="9" fillId="78" borderId="0" xfId="0" applyFont="1" applyFill="1" applyAlignment="1">
      <alignment horizontal="right" wrapText="1"/>
    </xf>
    <xf numFmtId="9" fontId="9" fillId="0" borderId="60" xfId="0" applyNumberFormat="1" applyFont="1" applyBorder="1" applyAlignment="1">
      <alignment horizontal="right" vertical="center" wrapText="1"/>
    </xf>
    <xf numFmtId="41" fontId="9" fillId="0" borderId="0" xfId="0" applyNumberFormat="1" applyFont="1" applyAlignment="1">
      <alignment wrapText="1"/>
    </xf>
    <xf numFmtId="41" fontId="10" fillId="0" borderId="0" xfId="0" applyNumberFormat="1" applyFont="1" applyAlignment="1">
      <alignment wrapText="1"/>
    </xf>
    <xf numFmtId="0" fontId="113" fillId="78" borderId="0" xfId="0" applyFont="1" applyFill="1" applyAlignment="1">
      <alignment horizontal="right" wrapText="1"/>
    </xf>
    <xf numFmtId="0" fontId="113" fillId="0" borderId="0" xfId="0" applyFont="1" applyAlignment="1">
      <alignment horizontal="right" wrapText="1"/>
    </xf>
    <xf numFmtId="0" fontId="113" fillId="0" borderId="0" xfId="0" applyFont="1" applyAlignment="1">
      <alignment wrapText="1"/>
    </xf>
    <xf numFmtId="0" fontId="0" fillId="0" borderId="0" xfId="0" applyAlignment="1">
      <alignment horizontal="right" wrapText="1"/>
    </xf>
    <xf numFmtId="0" fontId="0" fillId="78" borderId="0" xfId="0" applyFill="1" applyAlignment="1">
      <alignment horizontal="right" wrapText="1"/>
    </xf>
    <xf numFmtId="0" fontId="9" fillId="0" borderId="60" xfId="0" applyFont="1" applyBorder="1" applyAlignment="1">
      <alignment vertical="center" wrapText="1"/>
    </xf>
    <xf numFmtId="9" fontId="9" fillId="0" borderId="49" xfId="7" applyBorder="1" applyAlignment="1">
      <alignment horizontal="center" vertical="center"/>
    </xf>
    <xf numFmtId="1" fontId="9" fillId="0" borderId="0" xfId="0" applyNumberFormat="1" applyFont="1" applyAlignment="1">
      <alignment horizontal="center"/>
    </xf>
    <xf numFmtId="9" fontId="10" fillId="0" borderId="81" xfId="7" applyFont="1" applyBorder="1" applyAlignment="1">
      <alignment horizontal="center" vertical="center" wrapText="1"/>
    </xf>
    <xf numFmtId="9" fontId="9" fillId="0" borderId="0" xfId="7" applyAlignment="1">
      <alignment horizontal="center" vertical="center" wrapText="1"/>
    </xf>
    <xf numFmtId="2" fontId="77" fillId="0" borderId="25" xfId="0" applyNumberFormat="1" applyFont="1" applyBorder="1" applyAlignment="1">
      <alignment horizontal="center" vertical="center"/>
    </xf>
    <xf numFmtId="4" fontId="9" fillId="0" borderId="0" xfId="0" applyNumberFormat="1" applyFont="1" applyAlignment="1">
      <alignment horizontal="center"/>
    </xf>
    <xf numFmtId="180" fontId="60" fillId="0" borderId="0" xfId="1959" applyNumberFormat="1"/>
    <xf numFmtId="43" fontId="10" fillId="0" borderId="0" xfId="0" applyNumberFormat="1" applyFont="1"/>
    <xf numFmtId="0" fontId="10" fillId="0" borderId="0" xfId="0" applyFont="1" applyAlignment="1">
      <alignment horizontal="left" vertical="center" wrapText="1"/>
    </xf>
    <xf numFmtId="166" fontId="10" fillId="0" borderId="0" xfId="7" applyNumberFormat="1" applyFont="1" applyAlignment="1">
      <alignment horizontal="center" vertical="center" wrapText="1"/>
    </xf>
    <xf numFmtId="166" fontId="10" fillId="0" borderId="0" xfId="7" applyNumberFormat="1" applyFont="1"/>
    <xf numFmtId="2" fontId="9" fillId="0" borderId="0" xfId="1" applyNumberFormat="1" applyAlignment="1">
      <alignment horizontal="center" vertical="center"/>
    </xf>
    <xf numFmtId="3" fontId="9" fillId="0" borderId="0" xfId="1" applyNumberFormat="1" applyAlignment="1">
      <alignment horizontal="center" vertical="center" wrapText="1"/>
    </xf>
    <xf numFmtId="3" fontId="9" fillId="0" borderId="60" xfId="1" applyNumberFormat="1" applyBorder="1" applyAlignment="1">
      <alignment horizontal="center" vertical="center" wrapText="1"/>
    </xf>
    <xf numFmtId="0" fontId="10" fillId="0" borderId="43" xfId="0" applyFont="1" applyBorder="1"/>
    <xf numFmtId="3" fontId="10" fillId="0" borderId="0" xfId="1" applyNumberFormat="1" applyFont="1" applyAlignment="1">
      <alignment horizontal="center" vertical="center" wrapText="1"/>
    </xf>
    <xf numFmtId="9" fontId="10" fillId="0" borderId="0" xfId="7" applyFont="1" applyAlignment="1">
      <alignment horizontal="center" vertical="center"/>
    </xf>
    <xf numFmtId="4" fontId="9" fillId="0" borderId="0" xfId="1" applyNumberFormat="1" applyAlignment="1">
      <alignment horizontal="center" vertical="center" wrapText="1"/>
    </xf>
    <xf numFmtId="4" fontId="9" fillId="0" borderId="60" xfId="1" applyNumberFormat="1" applyBorder="1" applyAlignment="1">
      <alignment horizontal="center" vertical="center" wrapText="1"/>
    </xf>
    <xf numFmtId="44" fontId="77" fillId="81" borderId="25" xfId="2" applyFont="1" applyFill="1" applyBorder="1" applyAlignment="1">
      <alignment horizontal="center" vertical="center"/>
    </xf>
    <xf numFmtId="0" fontId="0" fillId="4" borderId="91" xfId="0" applyFill="1" applyBorder="1"/>
    <xf numFmtId="44" fontId="77" fillId="81" borderId="91" xfId="2" applyFont="1" applyFill="1" applyBorder="1" applyAlignment="1">
      <alignment horizontal="center" vertical="center"/>
    </xf>
    <xf numFmtId="44" fontId="77" fillId="4" borderId="91" xfId="2" applyFont="1" applyFill="1" applyBorder="1" applyAlignment="1">
      <alignment horizontal="center" vertical="center"/>
    </xf>
    <xf numFmtId="0" fontId="111" fillId="0" borderId="91" xfId="0" applyFont="1" applyBorder="1" applyAlignment="1">
      <alignment horizontal="left" vertical="center"/>
    </xf>
    <xf numFmtId="165" fontId="111" fillId="81" borderId="91" xfId="2" applyNumberFormat="1" applyFont="1" applyFill="1" applyBorder="1" applyAlignment="1">
      <alignment horizontal="center" vertical="center"/>
    </xf>
    <xf numFmtId="0" fontId="132" fillId="81" borderId="25" xfId="0" applyFont="1" applyFill="1" applyBorder="1" applyAlignment="1">
      <alignment horizontal="center" vertical="center" wrapText="1"/>
    </xf>
    <xf numFmtId="3" fontId="132" fillId="81" borderId="25" xfId="0" applyNumberFormat="1" applyFont="1" applyFill="1" applyBorder="1" applyAlignment="1">
      <alignment horizontal="center" vertical="center" wrapText="1"/>
    </xf>
    <xf numFmtId="9" fontId="132" fillId="81" borderId="25" xfId="0" applyNumberFormat="1" applyFont="1" applyFill="1" applyBorder="1" applyAlignment="1">
      <alignment horizontal="center" vertical="center" wrapText="1"/>
    </xf>
    <xf numFmtId="0" fontId="132" fillId="0" borderId="25" xfId="0" applyFont="1" applyBorder="1" applyAlignment="1">
      <alignment horizontal="center" vertical="center" wrapText="1"/>
    </xf>
    <xf numFmtId="3" fontId="132" fillId="0" borderId="25" xfId="0" applyNumberFormat="1" applyFont="1" applyBorder="1" applyAlignment="1">
      <alignment horizontal="center" vertical="center" wrapText="1"/>
    </xf>
    <xf numFmtId="3" fontId="94" fillId="81" borderId="29" xfId="0" applyNumberFormat="1" applyFont="1" applyFill="1" applyBorder="1" applyAlignment="1">
      <alignment horizontal="center" vertical="center" wrapText="1"/>
    </xf>
    <xf numFmtId="0" fontId="132" fillId="81" borderId="0" xfId="0" applyFont="1" applyFill="1" applyAlignment="1">
      <alignment horizontal="center" vertical="center" wrapText="1"/>
    </xf>
    <xf numFmtId="0" fontId="94" fillId="81" borderId="0" xfId="0" applyFont="1" applyFill="1" applyAlignment="1">
      <alignment horizontal="center" vertical="center" wrapText="1"/>
    </xf>
    <xf numFmtId="3" fontId="94" fillId="81" borderId="0" xfId="0" applyNumberFormat="1" applyFont="1" applyFill="1" applyAlignment="1">
      <alignment horizontal="center" vertical="center" wrapText="1"/>
    </xf>
    <xf numFmtId="9" fontId="94" fillId="81" borderId="0" xfId="0" applyNumberFormat="1" applyFont="1" applyFill="1" applyAlignment="1">
      <alignment horizontal="center" vertical="center" wrapText="1"/>
    </xf>
    <xf numFmtId="10" fontId="94" fillId="81" borderId="0" xfId="0" applyNumberFormat="1" applyFont="1" applyFill="1" applyAlignment="1">
      <alignment horizontal="center" vertical="center" wrapText="1"/>
    </xf>
    <xf numFmtId="165" fontId="0" fillId="0" borderId="0" xfId="0" applyNumberFormat="1" applyAlignment="1">
      <alignment horizontal="right"/>
    </xf>
    <xf numFmtId="0" fontId="10" fillId="4" borderId="91" xfId="0" applyFont="1" applyFill="1" applyBorder="1"/>
    <xf numFmtId="44" fontId="111" fillId="81" borderId="91" xfId="2" applyFont="1" applyFill="1" applyBorder="1" applyAlignment="1">
      <alignment horizontal="center" vertical="center"/>
    </xf>
    <xf numFmtId="3" fontId="0" fillId="0" borderId="0" xfId="0" applyNumberFormat="1" applyAlignment="1">
      <alignment horizontal="right"/>
    </xf>
    <xf numFmtId="3" fontId="26" fillId="0" borderId="0" xfId="0" applyNumberFormat="1" applyFont="1" applyAlignment="1">
      <alignment horizontal="left" indent="1"/>
    </xf>
    <xf numFmtId="0" fontId="23" fillId="0" borderId="0" xfId="3" applyFont="1" applyAlignment="1" applyProtection="1"/>
    <xf numFmtId="0" fontId="22" fillId="0" borderId="0" xfId="0" applyFont="1"/>
    <xf numFmtId="2" fontId="77" fillId="0" borderId="92" xfId="0" applyNumberFormat="1" applyFont="1" applyBorder="1" applyAlignment="1">
      <alignment horizontal="left" vertical="center" wrapText="1"/>
    </xf>
    <xf numFmtId="2" fontId="77" fillId="0" borderId="93" xfId="0" applyNumberFormat="1" applyFont="1" applyBorder="1" applyAlignment="1">
      <alignment horizontal="left" vertical="center" wrapText="1"/>
    </xf>
    <xf numFmtId="2" fontId="77" fillId="0" borderId="94" xfId="0" applyNumberFormat="1" applyFont="1" applyBorder="1" applyAlignment="1">
      <alignment horizontal="left" vertical="center" wrapText="1"/>
    </xf>
    <xf numFmtId="2" fontId="77" fillId="0" borderId="95" xfId="0" applyNumberFormat="1" applyFont="1" applyBorder="1" applyAlignment="1">
      <alignment horizontal="left" vertical="center" wrapText="1"/>
    </xf>
    <xf numFmtId="0" fontId="77" fillId="0" borderId="95" xfId="0" applyFont="1" applyBorder="1" applyAlignment="1">
      <alignment horizontal="left" vertical="center"/>
    </xf>
    <xf numFmtId="0" fontId="77" fillId="0" borderId="93" xfId="0" applyFont="1" applyBorder="1" applyAlignment="1">
      <alignment horizontal="left" vertical="center"/>
    </xf>
    <xf numFmtId="0" fontId="77" fillId="0" borderId="94" xfId="0" applyFont="1" applyBorder="1" applyAlignment="1">
      <alignment horizontal="left" vertical="center"/>
    </xf>
    <xf numFmtId="3" fontId="9" fillId="0" borderId="49" xfId="0" applyNumberFormat="1" applyFont="1" applyBorder="1" applyAlignment="1">
      <alignment horizontal="left" vertical="center" wrapText="1"/>
    </xf>
    <xf numFmtId="41" fontId="9" fillId="0" borderId="0" xfId="1" applyNumberFormat="1" applyAlignment="1">
      <alignment horizontal="right" vertical="center"/>
    </xf>
    <xf numFmtId="41" fontId="9" fillId="0" borderId="0" xfId="2" applyNumberFormat="1" applyAlignment="1">
      <alignment horizontal="right" vertical="center"/>
    </xf>
    <xf numFmtId="175" fontId="9" fillId="0" borderId="0" xfId="2" applyNumberFormat="1" applyAlignment="1">
      <alignment horizontal="right" vertical="center"/>
    </xf>
    <xf numFmtId="0" fontId="9" fillId="0" borderId="0" xfId="125" applyAlignment="1">
      <alignment vertical="center"/>
    </xf>
    <xf numFmtId="0" fontId="10" fillId="78" borderId="0" xfId="125" applyFont="1" applyFill="1" applyAlignment="1">
      <alignment vertical="center"/>
    </xf>
    <xf numFmtId="0" fontId="108" fillId="78" borderId="0" xfId="125" applyFont="1" applyFill="1" applyAlignment="1">
      <alignment vertical="center" wrapText="1"/>
    </xf>
    <xf numFmtId="0" fontId="10" fillId="0" borderId="0" xfId="125" applyFont="1" applyAlignment="1">
      <alignment vertical="center"/>
    </xf>
    <xf numFmtId="0" fontId="10" fillId="78" borderId="0" xfId="1" applyNumberFormat="1" applyFont="1" applyFill="1" applyAlignment="1">
      <alignment horizontal="right" vertical="center"/>
    </xf>
    <xf numFmtId="0" fontId="10" fillId="0" borderId="0" xfId="125" applyFont="1" applyAlignment="1">
      <alignment horizontal="right" vertical="center" wrapText="1"/>
    </xf>
    <xf numFmtId="0" fontId="108" fillId="78" borderId="24" xfId="125" applyFont="1" applyFill="1" applyBorder="1" applyAlignment="1">
      <alignment horizontal="left" vertical="center" wrapText="1"/>
    </xf>
    <xf numFmtId="0" fontId="108" fillId="78" borderId="75" xfId="125" applyFont="1" applyFill="1" applyBorder="1" applyAlignment="1">
      <alignment horizontal="center" vertical="center" wrapText="1"/>
    </xf>
    <xf numFmtId="0" fontId="108" fillId="78" borderId="57" xfId="125" applyFont="1" applyFill="1" applyBorder="1" applyAlignment="1">
      <alignment horizontal="center" vertical="center" wrapText="1"/>
    </xf>
    <xf numFmtId="0" fontId="108" fillId="78" borderId="56" xfId="125" applyFont="1" applyFill="1" applyBorder="1" applyAlignment="1">
      <alignment horizontal="center" vertical="center" wrapText="1"/>
    </xf>
    <xf numFmtId="0" fontId="108" fillId="78" borderId="24" xfId="125" applyFont="1" applyFill="1" applyBorder="1" applyAlignment="1">
      <alignment horizontal="center" vertical="center" wrapText="1"/>
    </xf>
    <xf numFmtId="41" fontId="11" fillId="78" borderId="0" xfId="7" applyNumberFormat="1" applyFont="1" applyFill="1" applyAlignment="1">
      <alignment horizontal="right" vertical="center"/>
    </xf>
    <xf numFmtId="41" fontId="11" fillId="0" borderId="0" xfId="7" applyNumberFormat="1" applyFont="1" applyAlignment="1">
      <alignment horizontal="right" vertical="center"/>
    </xf>
    <xf numFmtId="166" fontId="9" fillId="0" borderId="0" xfId="125" applyNumberFormat="1" applyAlignment="1">
      <alignment horizontal="right" vertical="center"/>
    </xf>
    <xf numFmtId="3" fontId="9" fillId="0" borderId="50" xfId="125" applyNumberFormat="1" applyBorder="1" applyAlignment="1">
      <alignment horizontal="left" vertical="center" wrapText="1"/>
    </xf>
    <xf numFmtId="3" fontId="9" fillId="0" borderId="0" xfId="125" applyNumberFormat="1" applyAlignment="1">
      <alignment horizontal="center" vertical="center"/>
    </xf>
    <xf numFmtId="9" fontId="0" fillId="0" borderId="49" xfId="7" applyFont="1" applyBorder="1" applyAlignment="1">
      <alignment horizontal="center" vertical="center"/>
    </xf>
    <xf numFmtId="9" fontId="0" fillId="0" borderId="0" xfId="7" applyFont="1" applyAlignment="1">
      <alignment horizontal="center" vertical="center"/>
    </xf>
    <xf numFmtId="41" fontId="9" fillId="78" borderId="0" xfId="125" applyNumberFormat="1" applyFill="1" applyAlignment="1">
      <alignment horizontal="right" vertical="center"/>
    </xf>
    <xf numFmtId="41" fontId="9" fillId="0" borderId="0" xfId="125" applyNumberFormat="1" applyAlignment="1">
      <alignment horizontal="right" vertical="center"/>
    </xf>
    <xf numFmtId="3" fontId="9" fillId="0" borderId="49" xfId="125" applyNumberFormat="1" applyBorder="1" applyAlignment="1">
      <alignment horizontal="left" vertical="center" wrapText="1"/>
    </xf>
    <xf numFmtId="4" fontId="9" fillId="0" borderId="0" xfId="125" applyNumberFormat="1" applyAlignment="1">
      <alignment horizontal="center" vertical="center"/>
    </xf>
    <xf numFmtId="3" fontId="9" fillId="0" borderId="0" xfId="125" applyNumberFormat="1" applyAlignment="1">
      <alignment horizontal="left" vertical="center" wrapText="1"/>
    </xf>
    <xf numFmtId="0" fontId="26" fillId="0" borderId="0" xfId="125" applyFont="1" applyAlignment="1">
      <alignment horizontal="left" vertical="center"/>
    </xf>
    <xf numFmtId="0" fontId="10" fillId="0" borderId="0" xfId="1" applyNumberFormat="1" applyFont="1" applyAlignment="1">
      <alignment horizontal="right" vertical="center"/>
    </xf>
    <xf numFmtId="0" fontId="10" fillId="0" borderId="0" xfId="125" quotePrefix="1" applyFont="1" applyAlignment="1">
      <alignment horizontal="right" vertical="center"/>
    </xf>
    <xf numFmtId="0" fontId="9" fillId="78" borderId="0" xfId="125" applyFill="1" applyAlignment="1">
      <alignment horizontal="right" vertical="center"/>
    </xf>
    <xf numFmtId="0" fontId="9" fillId="0" borderId="0" xfId="125" applyAlignment="1">
      <alignment horizontal="right" vertical="center"/>
    </xf>
    <xf numFmtId="0" fontId="110" fillId="77" borderId="44" xfId="125" applyFont="1" applyFill="1" applyBorder="1" applyAlignment="1">
      <alignment horizontal="center" vertical="center" wrapText="1"/>
    </xf>
    <xf numFmtId="0" fontId="110" fillId="77" borderId="26" xfId="125" applyFont="1" applyFill="1" applyBorder="1" applyAlignment="1">
      <alignment horizontal="center" vertical="center" wrapText="1"/>
    </xf>
    <xf numFmtId="0" fontId="10" fillId="78" borderId="0" xfId="125" applyFont="1" applyFill="1" applyAlignment="1">
      <alignment horizontal="right" vertical="center"/>
    </xf>
    <xf numFmtId="0" fontId="10" fillId="0" borderId="0" xfId="125" applyFont="1" applyAlignment="1">
      <alignment horizontal="right" vertical="center"/>
    </xf>
    <xf numFmtId="0" fontId="9" fillId="0" borderId="0" xfId="125" applyAlignment="1">
      <alignment horizontal="center" vertical="center" wrapText="1"/>
    </xf>
    <xf numFmtId="0" fontId="10" fillId="0" borderId="55" xfId="125" applyFont="1" applyBorder="1" applyAlignment="1">
      <alignment vertical="center"/>
    </xf>
    <xf numFmtId="0" fontId="10" fillId="0" borderId="0" xfId="125" applyFont="1" applyAlignment="1">
      <alignment horizontal="center" vertical="center"/>
    </xf>
    <xf numFmtId="0" fontId="9" fillId="0" borderId="0" xfId="125" applyAlignment="1">
      <alignment horizontal="center" vertical="center"/>
    </xf>
    <xf numFmtId="41" fontId="9" fillId="0" borderId="0" xfId="2" applyNumberFormat="1" applyAlignment="1">
      <alignment vertical="center"/>
    </xf>
    <xf numFmtId="9" fontId="9" fillId="0" borderId="0" xfId="7" applyAlignment="1">
      <alignment vertical="center"/>
    </xf>
    <xf numFmtId="0" fontId="11" fillId="0" borderId="0" xfId="125" applyFont="1" applyAlignment="1">
      <alignment horizontal="right" vertical="center"/>
    </xf>
    <xf numFmtId="0" fontId="11" fillId="0" borderId="0" xfId="125" applyFont="1" applyAlignment="1">
      <alignment horizontal="center" vertical="center"/>
    </xf>
    <xf numFmtId="3" fontId="10" fillId="0" borderId="0" xfId="125" applyNumberFormat="1" applyFont="1" applyAlignment="1">
      <alignment horizontal="center" vertical="center"/>
    </xf>
    <xf numFmtId="165" fontId="11" fillId="78" borderId="0" xfId="2" applyNumberFormat="1" applyFont="1" applyFill="1" applyAlignment="1">
      <alignment horizontal="right" vertical="center"/>
    </xf>
    <xf numFmtId="165" fontId="11" fillId="0" borderId="0" xfId="2" applyNumberFormat="1" applyFont="1" applyAlignment="1">
      <alignment horizontal="right" vertical="center"/>
    </xf>
    <xf numFmtId="166" fontId="11" fillId="0" borderId="0" xfId="7" applyNumberFormat="1" applyFont="1" applyAlignment="1">
      <alignment horizontal="right" vertical="center"/>
    </xf>
    <xf numFmtId="166" fontId="11" fillId="0" borderId="0" xfId="7" applyNumberFormat="1" applyFont="1" applyAlignment="1">
      <alignment horizontal="center" vertical="center"/>
    </xf>
    <xf numFmtId="9" fontId="0" fillId="0" borderId="0" xfId="7" applyFont="1" applyAlignment="1">
      <alignment vertical="center"/>
    </xf>
    <xf numFmtId="166" fontId="0" fillId="0" borderId="0" xfId="7" applyNumberFormat="1" applyFont="1" applyAlignment="1">
      <alignment vertical="center"/>
    </xf>
    <xf numFmtId="0" fontId="0" fillId="0" borderId="0" xfId="7" applyNumberFormat="1" applyFont="1" applyAlignment="1">
      <alignment horizontal="center" vertical="center"/>
    </xf>
    <xf numFmtId="0" fontId="11" fillId="0" borderId="0" xfId="7" applyNumberFormat="1" applyFont="1" applyAlignment="1">
      <alignment horizontal="center" vertical="center"/>
    </xf>
    <xf numFmtId="164" fontId="9" fillId="78" borderId="0" xfId="125" applyNumberFormat="1" applyFill="1" applyAlignment="1">
      <alignment horizontal="right" vertical="center"/>
    </xf>
    <xf numFmtId="164" fontId="9" fillId="0" borderId="0" xfId="125" applyNumberFormat="1" applyAlignment="1">
      <alignment horizontal="right" vertical="center"/>
    </xf>
    <xf numFmtId="9" fontId="0" fillId="0" borderId="0" xfId="7" applyFont="1" applyAlignment="1">
      <alignment horizontal="right" vertical="center"/>
    </xf>
    <xf numFmtId="164" fontId="10" fillId="78" borderId="0" xfId="125" applyNumberFormat="1" applyFont="1" applyFill="1" applyAlignment="1">
      <alignment horizontal="right" vertical="center"/>
    </xf>
    <xf numFmtId="164" fontId="10" fillId="0" borderId="0" xfId="125" applyNumberFormat="1" applyFont="1" applyAlignment="1">
      <alignment horizontal="right" vertical="center"/>
    </xf>
    <xf numFmtId="165" fontId="0" fillId="78" borderId="0" xfId="2" applyNumberFormat="1" applyFont="1" applyFill="1" applyAlignment="1">
      <alignment horizontal="right" vertical="center"/>
    </xf>
    <xf numFmtId="165" fontId="0" fillId="0" borderId="0" xfId="2" applyNumberFormat="1" applyFont="1" applyAlignment="1">
      <alignment horizontal="right" vertical="center"/>
    </xf>
    <xf numFmtId="164" fontId="0" fillId="78" borderId="0" xfId="1" applyNumberFormat="1" applyFont="1" applyFill="1" applyAlignment="1">
      <alignment horizontal="right" vertical="center"/>
    </xf>
    <xf numFmtId="164" fontId="0" fillId="0" borderId="0" xfId="1" applyNumberFormat="1" applyFont="1" applyAlignment="1">
      <alignment horizontal="right" vertical="center"/>
    </xf>
    <xf numFmtId="164" fontId="9" fillId="78" borderId="0" xfId="1" applyNumberFormat="1" applyFill="1" applyAlignment="1">
      <alignment horizontal="right" vertical="center"/>
    </xf>
    <xf numFmtId="165" fontId="9" fillId="78" borderId="0" xfId="2" applyNumberFormat="1" applyFill="1" applyAlignment="1">
      <alignment horizontal="right" vertical="center"/>
    </xf>
    <xf numFmtId="165" fontId="9" fillId="0" borderId="0" xfId="2" applyNumberFormat="1" applyAlignment="1">
      <alignment horizontal="right" vertical="center"/>
    </xf>
    <xf numFmtId="0" fontId="108" fillId="0" borderId="0" xfId="1" applyNumberFormat="1" applyFont="1" applyAlignment="1">
      <alignment horizontal="right" vertical="center" wrapText="1"/>
    </xf>
    <xf numFmtId="178" fontId="9" fillId="0" borderId="0" xfId="1" applyNumberFormat="1" applyAlignment="1">
      <alignment horizontal="right" vertical="center"/>
    </xf>
    <xf numFmtId="165" fontId="10" fillId="78" borderId="0" xfId="2" applyNumberFormat="1" applyFont="1" applyFill="1" applyAlignment="1">
      <alignment horizontal="right" vertical="center"/>
    </xf>
    <xf numFmtId="165" fontId="10" fillId="0" borderId="0" xfId="2" applyNumberFormat="1" applyFont="1" applyAlignment="1">
      <alignment horizontal="right" vertical="center"/>
    </xf>
    <xf numFmtId="0" fontId="108" fillId="0" borderId="0" xfId="1" applyNumberFormat="1" applyFont="1" applyAlignment="1">
      <alignment horizontal="left" vertical="center" wrapText="1"/>
    </xf>
    <xf numFmtId="0" fontId="108" fillId="78" borderId="0" xfId="0" applyFont="1" applyFill="1" applyAlignment="1">
      <alignment vertical="center" wrapText="1"/>
    </xf>
    <xf numFmtId="0" fontId="108" fillId="78" borderId="24" xfId="0" applyFont="1" applyFill="1" applyBorder="1" applyAlignment="1">
      <alignment horizontal="left" vertical="center" wrapText="1"/>
    </xf>
    <xf numFmtId="0" fontId="108" fillId="78" borderId="75" xfId="0" applyFont="1" applyFill="1" applyBorder="1" applyAlignment="1">
      <alignment horizontal="center" vertical="center" wrapText="1"/>
    </xf>
    <xf numFmtId="166" fontId="9" fillId="0" borderId="0" xfId="0" applyNumberFormat="1" applyFont="1" applyAlignment="1">
      <alignment horizontal="right" vertical="center"/>
    </xf>
    <xf numFmtId="41" fontId="9" fillId="78" borderId="0" xfId="0" applyNumberFormat="1" applyFont="1" applyFill="1" applyAlignment="1">
      <alignment horizontal="right" vertical="center"/>
    </xf>
    <xf numFmtId="41" fontId="9" fillId="0" borderId="0" xfId="0" applyNumberFormat="1" applyFont="1" applyAlignment="1">
      <alignment horizontal="right" vertical="center"/>
    </xf>
    <xf numFmtId="0" fontId="10" fillId="0" borderId="0" xfId="0" quotePrefix="1" applyFont="1" applyAlignment="1">
      <alignment horizontal="right" vertical="center"/>
    </xf>
    <xf numFmtId="0" fontId="9" fillId="78" borderId="0" xfId="0" applyFont="1" applyFill="1" applyAlignment="1">
      <alignment horizontal="right" vertical="center"/>
    </xf>
    <xf numFmtId="0" fontId="9" fillId="0" borderId="0" xfId="0" applyFont="1" applyAlignment="1">
      <alignment horizontal="right" vertical="center"/>
    </xf>
    <xf numFmtId="0" fontId="10" fillId="78" borderId="0" xfId="0" applyFont="1" applyFill="1" applyAlignment="1">
      <alignment horizontal="right" vertical="center"/>
    </xf>
    <xf numFmtId="0" fontId="10" fillId="0" borderId="55" xfId="0" applyFont="1" applyBorder="1" applyAlignment="1">
      <alignment vertical="center"/>
    </xf>
    <xf numFmtId="0" fontId="10" fillId="0" borderId="0" xfId="0" applyFont="1" applyAlignment="1">
      <alignment horizontal="center" vertical="center" wrapText="1"/>
    </xf>
    <xf numFmtId="0" fontId="77" fillId="0" borderId="0" xfId="0" applyFont="1" applyAlignment="1">
      <alignment horizontal="left" vertical="center"/>
    </xf>
    <xf numFmtId="164" fontId="77" fillId="0" borderId="0" xfId="0" applyNumberFormat="1" applyFont="1" applyAlignment="1">
      <alignment vertical="center"/>
    </xf>
    <xf numFmtId="164" fontId="10" fillId="0" borderId="0" xfId="0" applyNumberFormat="1" applyFont="1" applyAlignment="1">
      <alignment horizontal="center" vertical="center"/>
    </xf>
    <xf numFmtId="43" fontId="10" fillId="0" borderId="0" xfId="0" applyNumberFormat="1" applyFont="1" applyAlignment="1">
      <alignment horizontal="center" vertical="center"/>
    </xf>
    <xf numFmtId="0" fontId="9" fillId="78" borderId="0" xfId="0" applyFont="1" applyFill="1" applyAlignment="1">
      <alignment vertical="center"/>
    </xf>
    <xf numFmtId="0" fontId="11" fillId="0" borderId="0" xfId="0" applyFont="1" applyAlignment="1">
      <alignment horizontal="right" vertical="center"/>
    </xf>
    <xf numFmtId="0" fontId="11" fillId="0" borderId="0" xfId="0" applyFont="1" applyAlignment="1">
      <alignment horizontal="center" vertical="center"/>
    </xf>
    <xf numFmtId="0" fontId="9" fillId="0" borderId="0" xfId="0" applyFont="1" applyAlignment="1">
      <alignment horizontal="left" vertical="center"/>
    </xf>
    <xf numFmtId="4" fontId="9" fillId="0" borderId="0" xfId="0" applyNumberFormat="1" applyFont="1" applyAlignment="1">
      <alignment horizontal="center" vertical="center"/>
    </xf>
    <xf numFmtId="166" fontId="9" fillId="0" borderId="0" xfId="7" applyNumberFormat="1" applyAlignment="1">
      <alignment vertical="center"/>
    </xf>
    <xf numFmtId="164" fontId="9" fillId="78" borderId="0" xfId="0" applyNumberFormat="1" applyFont="1" applyFill="1" applyAlignment="1">
      <alignment horizontal="right" vertical="center"/>
    </xf>
    <xf numFmtId="164" fontId="9" fillId="0" borderId="0" xfId="0" applyNumberFormat="1" applyFont="1" applyAlignment="1">
      <alignment horizontal="right" vertical="center"/>
    </xf>
    <xf numFmtId="164" fontId="10" fillId="78" borderId="0" xfId="0" applyNumberFormat="1" applyFont="1" applyFill="1" applyAlignment="1">
      <alignment horizontal="right" vertical="center"/>
    </xf>
    <xf numFmtId="164" fontId="10" fillId="0" borderId="0" xfId="0" applyNumberFormat="1" applyFont="1" applyAlignment="1">
      <alignment horizontal="right" vertical="center"/>
    </xf>
    <xf numFmtId="3" fontId="9" fillId="0" borderId="0" xfId="7" applyNumberFormat="1" applyAlignment="1">
      <alignment horizontal="center" vertical="center"/>
    </xf>
    <xf numFmtId="166" fontId="9" fillId="0" borderId="0" xfId="7" applyNumberFormat="1" applyAlignment="1">
      <alignment horizontal="center" vertical="center"/>
    </xf>
    <xf numFmtId="4" fontId="9" fillId="0" borderId="0" xfId="7" applyNumberFormat="1" applyAlignment="1">
      <alignment horizontal="center" vertical="center"/>
    </xf>
    <xf numFmtId="0" fontId="26" fillId="0" borderId="0" xfId="0" applyFont="1" applyAlignment="1">
      <alignment vertical="center"/>
    </xf>
    <xf numFmtId="0" fontId="0" fillId="0" borderId="77" xfId="0" applyBorder="1" applyAlignment="1">
      <alignment horizontal="center"/>
    </xf>
    <xf numFmtId="9" fontId="0" fillId="0" borderId="77" xfId="7" applyFont="1" applyBorder="1" applyAlignment="1">
      <alignment horizontal="center"/>
    </xf>
    <xf numFmtId="0" fontId="10" fillId="0" borderId="96" xfId="0" applyFont="1" applyBorder="1" applyAlignment="1">
      <alignment horizontal="left" indent="1"/>
    </xf>
    <xf numFmtId="3" fontId="10" fillId="0" borderId="96" xfId="0" applyNumberFormat="1" applyFont="1" applyBorder="1" applyAlignment="1">
      <alignment horizontal="center" vertical="center"/>
    </xf>
    <xf numFmtId="9" fontId="10" fillId="0" borderId="96" xfId="7" applyFont="1" applyBorder="1" applyAlignment="1">
      <alignment horizontal="center" vertical="center"/>
    </xf>
    <xf numFmtId="9" fontId="10" fillId="0" borderId="96" xfId="0" applyNumberFormat="1" applyFont="1" applyBorder="1" applyAlignment="1">
      <alignment horizontal="center" vertical="center"/>
    </xf>
    <xf numFmtId="0" fontId="10" fillId="0" borderId="96" xfId="0" applyFont="1" applyBorder="1" applyAlignment="1">
      <alignment horizontal="left" vertical="center"/>
    </xf>
    <xf numFmtId="164" fontId="10" fillId="0" borderId="96" xfId="0" applyNumberFormat="1" applyFont="1" applyBorder="1" applyAlignment="1">
      <alignment horizontal="center" vertical="center"/>
    </xf>
    <xf numFmtId="9" fontId="10" fillId="0" borderId="96" xfId="0" applyNumberFormat="1" applyFont="1" applyBorder="1" applyAlignment="1">
      <alignment horizontal="right" vertical="center"/>
    </xf>
    <xf numFmtId="4" fontId="10" fillId="0" borderId="96" xfId="0" applyNumberFormat="1" applyFont="1" applyBorder="1" applyAlignment="1">
      <alignment horizontal="center" vertical="center"/>
    </xf>
    <xf numFmtId="166" fontId="10" fillId="0" borderId="96" xfId="0" applyNumberFormat="1" applyFont="1" applyBorder="1" applyAlignment="1">
      <alignment horizontal="center" vertical="center"/>
    </xf>
    <xf numFmtId="3" fontId="10" fillId="0" borderId="96" xfId="0" applyNumberFormat="1" applyFont="1" applyBorder="1" applyAlignment="1">
      <alignment horizontal="center"/>
    </xf>
    <xf numFmtId="9" fontId="10" fillId="0" borderId="96" xfId="0" applyNumberFormat="1" applyFont="1" applyBorder="1" applyAlignment="1">
      <alignment horizontal="center"/>
    </xf>
    <xf numFmtId="0" fontId="10" fillId="0" borderId="96" xfId="125" applyFont="1" applyBorder="1" applyAlignment="1">
      <alignment horizontal="left" vertical="center"/>
    </xf>
    <xf numFmtId="3" fontId="10" fillId="0" borderId="96" xfId="125" applyNumberFormat="1" applyFont="1" applyBorder="1" applyAlignment="1">
      <alignment horizontal="center" vertical="center"/>
    </xf>
    <xf numFmtId="9" fontId="10" fillId="0" borderId="96" xfId="7" applyFont="1" applyBorder="1" applyAlignment="1">
      <alignment horizontal="center"/>
    </xf>
    <xf numFmtId="0" fontId="10" fillId="0" borderId="96" xfId="0" applyFont="1" applyBorder="1" applyAlignment="1">
      <alignment horizontal="left" vertical="center" indent="1"/>
    </xf>
    <xf numFmtId="0" fontId="10" fillId="0" borderId="96" xfId="0" applyFont="1" applyBorder="1" applyAlignment="1">
      <alignment horizontal="center"/>
    </xf>
    <xf numFmtId="4" fontId="10" fillId="0" borderId="96" xfId="0" applyNumberFormat="1" applyFont="1" applyBorder="1" applyAlignment="1">
      <alignment horizontal="center"/>
    </xf>
    <xf numFmtId="166" fontId="10" fillId="0" borderId="96" xfId="7" applyNumberFormat="1" applyFont="1" applyBorder="1" applyAlignment="1">
      <alignment horizontal="center"/>
    </xf>
    <xf numFmtId="41" fontId="9" fillId="0" borderId="0" xfId="7" applyNumberFormat="1" applyAlignment="1">
      <alignment horizontal="center" vertical="center"/>
    </xf>
    <xf numFmtId="41" fontId="9" fillId="0" borderId="0" xfId="0" applyNumberFormat="1" applyFont="1" applyAlignment="1">
      <alignment horizontal="center" vertical="center"/>
    </xf>
    <xf numFmtId="41" fontId="9" fillId="0" borderId="0" xfId="7" applyNumberFormat="1" applyAlignment="1">
      <alignment vertical="center"/>
    </xf>
    <xf numFmtId="3" fontId="10" fillId="0" borderId="96" xfId="0" applyNumberFormat="1" applyFont="1" applyBorder="1" applyAlignment="1">
      <alignment vertical="center"/>
    </xf>
    <xf numFmtId="41" fontId="9" fillId="0" borderId="60" xfId="0" applyNumberFormat="1" applyFont="1" applyBorder="1" applyAlignment="1">
      <alignment horizontal="center" vertical="center"/>
    </xf>
    <xf numFmtId="41" fontId="9" fillId="0" borderId="0" xfId="2" applyNumberFormat="1" applyAlignment="1">
      <alignment horizontal="center" vertical="center"/>
    </xf>
    <xf numFmtId="9" fontId="9" fillId="0" borderId="0" xfId="0" applyNumberFormat="1" applyFont="1" applyAlignment="1">
      <alignment vertical="center"/>
    </xf>
    <xf numFmtId="9" fontId="10" fillId="0" borderId="96" xfId="0" applyNumberFormat="1" applyFont="1" applyBorder="1" applyAlignment="1">
      <alignment vertical="center"/>
    </xf>
    <xf numFmtId="41" fontId="9" fillId="0" borderId="60" xfId="1" applyNumberFormat="1" applyBorder="1" applyAlignment="1">
      <alignment horizontal="center" vertical="center"/>
    </xf>
    <xf numFmtId="0" fontId="10" fillId="0" borderId="97" xfId="0" applyFont="1" applyBorder="1" applyAlignment="1">
      <alignment horizontal="left"/>
    </xf>
    <xf numFmtId="9" fontId="9" fillId="0" borderId="97" xfId="0" applyNumberFormat="1" applyFont="1" applyBorder="1" applyAlignment="1">
      <alignment horizontal="center"/>
    </xf>
    <xf numFmtId="9" fontId="0" fillId="0" borderId="97" xfId="0" applyNumberFormat="1" applyBorder="1" applyAlignment="1">
      <alignment horizontal="center"/>
    </xf>
    <xf numFmtId="0" fontId="10" fillId="0" borderId="98" xfId="0" applyFont="1" applyBorder="1"/>
    <xf numFmtId="0" fontId="9" fillId="0" borderId="98" xfId="0" applyFont="1" applyBorder="1" applyAlignment="1">
      <alignment horizontal="center"/>
    </xf>
    <xf numFmtId="9" fontId="9" fillId="0" borderId="98" xfId="0" applyNumberFormat="1" applyFont="1" applyBorder="1" applyAlignment="1">
      <alignment horizontal="center"/>
    </xf>
    <xf numFmtId="9" fontId="0" fillId="0" borderId="98" xfId="0" applyNumberFormat="1" applyBorder="1" applyAlignment="1">
      <alignment horizontal="center"/>
    </xf>
    <xf numFmtId="41" fontId="9" fillId="0" borderId="60" xfId="2" applyNumberFormat="1" applyBorder="1" applyAlignment="1">
      <alignment horizontal="center" vertical="center"/>
    </xf>
    <xf numFmtId="0" fontId="0" fillId="0" borderId="60" xfId="0" applyBorder="1" applyAlignment="1">
      <alignment horizontal="right"/>
    </xf>
    <xf numFmtId="4" fontId="0" fillId="0" borderId="0" xfId="0" applyNumberFormat="1" applyAlignment="1">
      <alignment horizontal="right"/>
    </xf>
    <xf numFmtId="182" fontId="9" fillId="0" borderId="0" xfId="0" applyNumberFormat="1" applyFont="1" applyAlignment="1">
      <alignment horizontal="center" vertical="center"/>
    </xf>
    <xf numFmtId="182" fontId="9" fillId="0" borderId="60" xfId="0" applyNumberFormat="1" applyFont="1" applyBorder="1" applyAlignment="1">
      <alignment horizontal="center" vertical="center"/>
    </xf>
    <xf numFmtId="182" fontId="9" fillId="0" borderId="0" xfId="2" applyNumberFormat="1" applyAlignment="1">
      <alignment horizontal="center" vertical="center"/>
    </xf>
    <xf numFmtId="182" fontId="0" fillId="0" borderId="60" xfId="0" applyNumberFormat="1" applyBorder="1" applyAlignment="1">
      <alignment horizontal="right"/>
    </xf>
    <xf numFmtId="182" fontId="9" fillId="0" borderId="60" xfId="2" applyNumberFormat="1" applyBorder="1" applyAlignment="1">
      <alignment horizontal="center" vertical="center"/>
    </xf>
    <xf numFmtId="182" fontId="9" fillId="0" borderId="0" xfId="1" applyNumberFormat="1" applyAlignment="1">
      <alignment horizontal="center" vertical="center"/>
    </xf>
    <xf numFmtId="182" fontId="9" fillId="0" borderId="60" xfId="1" applyNumberFormat="1" applyBorder="1" applyAlignment="1">
      <alignment horizontal="center" vertical="center"/>
    </xf>
    <xf numFmtId="0" fontId="9" fillId="0" borderId="0" xfId="0" applyFont="1" applyAlignment="1">
      <alignment horizontal="left" vertical="center" wrapText="1"/>
    </xf>
    <xf numFmtId="0" fontId="13" fillId="0" borderId="0" xfId="0" quotePrefix="1" applyFont="1" applyAlignment="1">
      <alignment horizontal="left"/>
    </xf>
    <xf numFmtId="2" fontId="0" fillId="0" borderId="0" xfId="0" applyNumberFormat="1" applyAlignment="1">
      <alignment horizontal="center" vertical="center"/>
    </xf>
    <xf numFmtId="0" fontId="10" fillId="0" borderId="0" xfId="0" applyFont="1" applyAlignment="1">
      <alignment vertical="center"/>
    </xf>
    <xf numFmtId="0" fontId="10" fillId="78" borderId="49" xfId="0" applyFont="1" applyFill="1" applyBorder="1" applyAlignment="1">
      <alignment vertical="center"/>
    </xf>
    <xf numFmtId="0" fontId="108" fillId="78" borderId="52" xfId="0" applyFont="1" applyFill="1" applyBorder="1" applyAlignment="1">
      <alignment horizontal="left" vertical="center" wrapText="1"/>
    </xf>
    <xf numFmtId="166" fontId="0" fillId="0" borderId="0" xfId="0" applyNumberFormat="1" applyAlignment="1">
      <alignment horizontal="right" vertical="center"/>
    </xf>
    <xf numFmtId="9" fontId="0" fillId="0" borderId="48" xfId="7" applyFont="1" applyBorder="1" applyAlignment="1">
      <alignment horizontal="center" vertical="center"/>
    </xf>
    <xf numFmtId="41" fontId="0" fillId="78" borderId="0" xfId="0" applyNumberFormat="1" applyFill="1" applyAlignment="1">
      <alignment horizontal="right" vertical="center"/>
    </xf>
    <xf numFmtId="41" fontId="0" fillId="0" borderId="0" xfId="0" applyNumberFormat="1" applyAlignment="1">
      <alignment horizontal="right" vertical="center"/>
    </xf>
    <xf numFmtId="4" fontId="0" fillId="0" borderId="0" xfId="0" applyNumberFormat="1" applyAlignment="1">
      <alignment horizontal="center" vertical="center"/>
    </xf>
    <xf numFmtId="0" fontId="0" fillId="78" borderId="0" xfId="0" applyFill="1" applyAlignment="1">
      <alignment vertical="center"/>
    </xf>
    <xf numFmtId="164" fontId="0" fillId="0" borderId="0" xfId="0" applyNumberFormat="1" applyAlignment="1">
      <alignment horizontal="right" vertical="center"/>
    </xf>
    <xf numFmtId="166" fontId="0" fillId="0" borderId="0" xfId="0" applyNumberFormat="1" applyAlignment="1">
      <alignment vertical="center"/>
    </xf>
    <xf numFmtId="164" fontId="0" fillId="78" borderId="0" xfId="0" applyNumberFormat="1" applyFill="1" applyAlignment="1">
      <alignment horizontal="right" vertical="center"/>
    </xf>
    <xf numFmtId="39" fontId="77" fillId="0" borderId="0" xfId="0" applyNumberFormat="1" applyFont="1" applyAlignment="1">
      <alignment vertical="center"/>
    </xf>
    <xf numFmtId="39" fontId="10" fillId="0" borderId="96" xfId="0" applyNumberFormat="1" applyFont="1" applyBorder="1" applyAlignment="1">
      <alignment horizontal="right" vertical="center"/>
    </xf>
    <xf numFmtId="37" fontId="9" fillId="0" borderId="0" xfId="1" applyNumberFormat="1" applyAlignment="1">
      <alignment horizontal="right" vertical="center"/>
    </xf>
    <xf numFmtId="37" fontId="9" fillId="0" borderId="0" xfId="0" applyNumberFormat="1" applyFont="1" applyAlignment="1">
      <alignment horizontal="right" vertical="center"/>
    </xf>
    <xf numFmtId="37" fontId="9" fillId="0" borderId="0" xfId="2" applyNumberFormat="1" applyAlignment="1">
      <alignment horizontal="right" vertical="center"/>
    </xf>
    <xf numFmtId="39" fontId="9" fillId="0" borderId="0" xfId="1" applyNumberFormat="1" applyAlignment="1">
      <alignment horizontal="right" vertical="center"/>
    </xf>
    <xf numFmtId="39" fontId="9" fillId="0" borderId="0" xfId="0" applyNumberFormat="1" applyFont="1" applyAlignment="1">
      <alignment horizontal="right" vertical="center"/>
    </xf>
    <xf numFmtId="39" fontId="9" fillId="0" borderId="0" xfId="2" applyNumberFormat="1" applyAlignment="1">
      <alignment horizontal="right" vertical="center"/>
    </xf>
    <xf numFmtId="37" fontId="10" fillId="0" borderId="96" xfId="1" applyNumberFormat="1" applyFont="1" applyBorder="1" applyAlignment="1">
      <alignment horizontal="center" vertical="center"/>
    </xf>
    <xf numFmtId="39" fontId="9" fillId="0" borderId="0" xfId="1" applyNumberFormat="1" applyAlignment="1">
      <alignment horizontal="center" vertical="center"/>
    </xf>
    <xf numFmtId="39" fontId="10" fillId="0" borderId="96" xfId="1" applyNumberFormat="1" applyFont="1" applyBorder="1" applyAlignment="1">
      <alignment horizontal="center" vertical="center"/>
    </xf>
    <xf numFmtId="0" fontId="10" fillId="82" borderId="0" xfId="0" applyFont="1" applyFill="1" applyAlignment="1">
      <alignment horizontal="left"/>
    </xf>
    <xf numFmtId="2" fontId="10" fillId="0" borderId="45" xfId="0" applyNumberFormat="1" applyFont="1" applyBorder="1" applyAlignment="1">
      <alignment horizontal="center" vertical="center"/>
    </xf>
    <xf numFmtId="2" fontId="10" fillId="0" borderId="47" xfId="1" applyNumberFormat="1" applyFont="1" applyBorder="1" applyAlignment="1">
      <alignment horizontal="center" vertical="center"/>
    </xf>
    <xf numFmtId="2" fontId="10" fillId="0" borderId="0" xfId="1" applyNumberFormat="1" applyFont="1" applyAlignment="1">
      <alignment horizontal="center" vertical="center"/>
    </xf>
    <xf numFmtId="175" fontId="10" fillId="0" borderId="45" xfId="1" applyNumberFormat="1" applyFont="1" applyBorder="1" applyAlignment="1">
      <alignment horizontal="center" vertical="center"/>
    </xf>
    <xf numFmtId="175" fontId="10" fillId="0" borderId="47" xfId="1" applyNumberFormat="1" applyFont="1" applyBorder="1" applyAlignment="1">
      <alignment horizontal="center" vertical="center"/>
    </xf>
    <xf numFmtId="3" fontId="10" fillId="0" borderId="0" xfId="0" applyNumberFormat="1" applyFont="1" applyAlignment="1">
      <alignment horizontal="center" vertical="center" wrapText="1"/>
    </xf>
    <xf numFmtId="2" fontId="9" fillId="82" borderId="45" xfId="0" applyNumberFormat="1" applyFont="1" applyFill="1" applyBorder="1" applyAlignment="1">
      <alignment horizontal="center" vertical="center"/>
    </xf>
    <xf numFmtId="2" fontId="9" fillId="82" borderId="47" xfId="1" applyNumberFormat="1" applyFill="1" applyBorder="1" applyAlignment="1">
      <alignment horizontal="center" vertical="center"/>
    </xf>
    <xf numFmtId="2" fontId="9" fillId="82" borderId="0" xfId="1" applyNumberFormat="1" applyFill="1" applyAlignment="1">
      <alignment horizontal="center" vertical="center"/>
    </xf>
    <xf numFmtId="175" fontId="9" fillId="82" borderId="45" xfId="1" applyNumberFormat="1" applyFill="1" applyBorder="1" applyAlignment="1">
      <alignment horizontal="center" vertical="center"/>
    </xf>
    <xf numFmtId="175" fontId="9" fillId="82" borderId="47" xfId="1" applyNumberFormat="1" applyFill="1" applyBorder="1" applyAlignment="1">
      <alignment horizontal="center" vertical="center"/>
    </xf>
    <xf numFmtId="3" fontId="9" fillId="82" borderId="0" xfId="0" applyNumberFormat="1" applyFont="1" applyFill="1" applyAlignment="1">
      <alignment horizontal="center" vertical="center"/>
    </xf>
    <xf numFmtId="2" fontId="9" fillId="0" borderId="45" xfId="0" applyNumberFormat="1" applyFont="1" applyBorder="1" applyAlignment="1">
      <alignment horizontal="center" vertical="center"/>
    </xf>
    <xf numFmtId="2" fontId="9" fillId="0" borderId="47" xfId="1" applyNumberFormat="1" applyBorder="1" applyAlignment="1">
      <alignment horizontal="center" vertical="center"/>
    </xf>
    <xf numFmtId="175" fontId="9" fillId="0" borderId="45" xfId="1" applyNumberFormat="1" applyBorder="1" applyAlignment="1">
      <alignment horizontal="center" vertical="center"/>
    </xf>
    <xf numFmtId="175" fontId="9" fillId="0" borderId="47" xfId="1" applyNumberFormat="1" applyBorder="1" applyAlignment="1">
      <alignment horizontal="center" vertical="center"/>
    </xf>
    <xf numFmtId="2" fontId="10" fillId="82" borderId="45" xfId="0" applyNumberFormat="1" applyFont="1" applyFill="1" applyBorder="1" applyAlignment="1">
      <alignment horizontal="center" vertical="center"/>
    </xf>
    <xf numFmtId="2" fontId="10" fillId="82" borderId="47" xfId="1" applyNumberFormat="1" applyFont="1" applyFill="1" applyBorder="1" applyAlignment="1">
      <alignment horizontal="center" vertical="center"/>
    </xf>
    <xf numFmtId="2" fontId="10" fillId="82" borderId="0" xfId="1" applyNumberFormat="1" applyFont="1" applyFill="1" applyAlignment="1">
      <alignment horizontal="center" vertical="center"/>
    </xf>
    <xf numFmtId="175" fontId="10" fillId="82" borderId="45" xfId="1" applyNumberFormat="1" applyFont="1" applyFill="1" applyBorder="1" applyAlignment="1">
      <alignment horizontal="center" vertical="center"/>
    </xf>
    <xf numFmtId="175" fontId="10" fillId="82" borderId="47" xfId="1" applyNumberFormat="1" applyFont="1" applyFill="1" applyBorder="1" applyAlignment="1">
      <alignment horizontal="center" vertical="center"/>
    </xf>
    <xf numFmtId="3" fontId="10" fillId="82" borderId="0" xfId="0" applyNumberFormat="1" applyFont="1" applyFill="1" applyAlignment="1">
      <alignment horizontal="center" vertical="center"/>
    </xf>
    <xf numFmtId="4" fontId="10" fillId="82" borderId="47" xfId="1" applyNumberFormat="1" applyFont="1" applyFill="1" applyBorder="1" applyAlignment="1">
      <alignment horizontal="center" vertical="center"/>
    </xf>
    <xf numFmtId="3" fontId="10" fillId="0" borderId="45" xfId="0" applyNumberFormat="1" applyFont="1" applyBorder="1" applyAlignment="1">
      <alignment horizontal="center" vertical="center"/>
    </xf>
    <xf numFmtId="3" fontId="10" fillId="0" borderId="47" xfId="1" applyNumberFormat="1" applyFont="1" applyBorder="1" applyAlignment="1">
      <alignment horizontal="center" vertical="center"/>
    </xf>
    <xf numFmtId="3" fontId="9" fillId="82" borderId="45" xfId="0" applyNumberFormat="1" applyFont="1" applyFill="1" applyBorder="1" applyAlignment="1">
      <alignment horizontal="center" vertical="center"/>
    </xf>
    <xf numFmtId="3" fontId="9" fillId="82" borderId="47" xfId="1" applyNumberFormat="1" applyFill="1" applyBorder="1" applyAlignment="1">
      <alignment horizontal="center" vertical="center"/>
    </xf>
    <xf numFmtId="3" fontId="9" fillId="0" borderId="45" xfId="0" applyNumberFormat="1" applyFont="1" applyBorder="1" applyAlignment="1">
      <alignment horizontal="center" vertical="center"/>
    </xf>
    <xf numFmtId="3" fontId="9" fillId="0" borderId="47" xfId="1" applyNumberFormat="1" applyBorder="1" applyAlignment="1">
      <alignment horizontal="center" vertical="center"/>
    </xf>
    <xf numFmtId="3" fontId="10" fillId="82" borderId="45" xfId="0" applyNumberFormat="1" applyFont="1" applyFill="1" applyBorder="1" applyAlignment="1">
      <alignment horizontal="center" vertical="center"/>
    </xf>
    <xf numFmtId="3" fontId="10" fillId="82" borderId="47" xfId="1" applyNumberFormat="1" applyFont="1" applyFill="1" applyBorder="1" applyAlignment="1">
      <alignment horizontal="center" vertical="center"/>
    </xf>
    <xf numFmtId="3" fontId="10" fillId="82" borderId="45" xfId="0" applyNumberFormat="1" applyFont="1" applyFill="1" applyBorder="1" applyAlignment="1">
      <alignment horizontal="left" vertical="center"/>
    </xf>
    <xf numFmtId="3" fontId="10" fillId="0" borderId="45" xfId="0" applyNumberFormat="1" applyFont="1" applyBorder="1" applyAlignment="1">
      <alignment horizontal="left" vertical="center"/>
    </xf>
    <xf numFmtId="44" fontId="10" fillId="0" borderId="96" xfId="0" applyNumberFormat="1" applyFont="1" applyBorder="1" applyAlignment="1">
      <alignment horizontal="center"/>
    </xf>
    <xf numFmtId="4" fontId="9" fillId="0" borderId="0" xfId="134" applyNumberFormat="1" applyAlignment="1">
      <alignment horizontal="center" vertical="center"/>
    </xf>
    <xf numFmtId="9" fontId="0" fillId="0" borderId="49" xfId="144" applyFont="1" applyBorder="1" applyAlignment="1">
      <alignment horizontal="center" vertical="center"/>
    </xf>
    <xf numFmtId="0" fontId="9" fillId="0" borderId="36" xfId="134" applyBorder="1" applyAlignment="1">
      <alignment horizontal="center" vertical="center" wrapText="1"/>
    </xf>
    <xf numFmtId="9" fontId="9" fillId="0" borderId="36" xfId="144" applyBorder="1" applyAlignment="1">
      <alignment horizontal="center" vertical="center" wrapText="1"/>
    </xf>
    <xf numFmtId="0" fontId="9" fillId="0" borderId="0" xfId="134" applyAlignment="1">
      <alignment vertical="center"/>
    </xf>
    <xf numFmtId="0" fontId="9" fillId="0" borderId="0" xfId="134" applyAlignment="1">
      <alignment horizontal="left" vertical="center"/>
    </xf>
    <xf numFmtId="0" fontId="9" fillId="0" borderId="0" xfId="125" applyAlignment="1">
      <alignment horizontal="left" vertical="center" wrapText="1"/>
    </xf>
    <xf numFmtId="166" fontId="0" fillId="0" borderId="0" xfId="0" applyNumberFormat="1" applyAlignment="1">
      <alignment horizontal="center"/>
    </xf>
    <xf numFmtId="166" fontId="9" fillId="0" borderId="60" xfId="0" applyNumberFormat="1" applyFont="1" applyBorder="1" applyAlignment="1">
      <alignment horizontal="center" vertical="center" wrapText="1"/>
    </xf>
    <xf numFmtId="0" fontId="0" fillId="0" borderId="65" xfId="0" applyBorder="1" applyAlignment="1">
      <alignment horizontal="center"/>
    </xf>
    <xf numFmtId="166" fontId="0" fillId="0" borderId="65" xfId="0" applyNumberFormat="1" applyBorder="1" applyAlignment="1">
      <alignment horizontal="center"/>
    </xf>
    <xf numFmtId="3" fontId="9" fillId="0" borderId="65" xfId="0" applyNumberFormat="1" applyFont="1" applyBorder="1" applyAlignment="1">
      <alignment horizontal="center" vertical="center" wrapText="1"/>
    </xf>
    <xf numFmtId="0" fontId="10" fillId="0" borderId="0" xfId="0" applyFont="1" applyAlignment="1">
      <alignment horizontal="left"/>
    </xf>
    <xf numFmtId="3" fontId="10" fillId="0" borderId="30" xfId="0" applyNumberFormat="1" applyFont="1" applyBorder="1" applyAlignment="1">
      <alignment horizontal="center" vertical="center" wrapText="1"/>
    </xf>
    <xf numFmtId="3" fontId="10" fillId="0" borderId="25" xfId="0" applyNumberFormat="1" applyFont="1" applyBorder="1" applyAlignment="1">
      <alignment horizontal="center" vertical="center" wrapText="1"/>
    </xf>
    <xf numFmtId="0" fontId="110" fillId="77" borderId="0" xfId="0" applyFont="1" applyFill="1" applyAlignment="1">
      <alignment horizontal="center" vertical="center" wrapText="1"/>
    </xf>
    <xf numFmtId="0" fontId="110" fillId="77" borderId="25" xfId="0" applyFont="1" applyFill="1" applyBorder="1" applyAlignment="1">
      <alignment horizontal="center" vertical="center" wrapText="1"/>
    </xf>
    <xf numFmtId="2" fontId="77" fillId="0" borderId="36" xfId="0" applyNumberFormat="1" applyFont="1" applyBorder="1" applyAlignment="1">
      <alignment horizontal="center" vertical="center" wrapText="1"/>
    </xf>
    <xf numFmtId="2" fontId="77" fillId="0" borderId="0" xfId="0" applyNumberFormat="1" applyFont="1" applyAlignment="1">
      <alignment horizontal="center" vertical="center" wrapText="1"/>
    </xf>
    <xf numFmtId="2" fontId="77" fillId="0" borderId="25" xfId="0" applyNumberFormat="1" applyFont="1" applyBorder="1" applyAlignment="1">
      <alignment horizontal="center" vertical="center" wrapText="1"/>
    </xf>
    <xf numFmtId="2" fontId="77" fillId="0" borderId="30" xfId="0" applyNumberFormat="1" applyFont="1" applyBorder="1" applyAlignment="1">
      <alignment horizontal="center" vertical="center" wrapText="1"/>
    </xf>
    <xf numFmtId="0" fontId="77" fillId="0" borderId="0" xfId="0" applyFont="1" applyAlignment="1">
      <alignment horizontal="center" vertical="center"/>
    </xf>
    <xf numFmtId="0" fontId="77" fillId="0" borderId="77" xfId="0" applyFont="1" applyBorder="1" applyAlignment="1">
      <alignment horizontal="center" vertical="center"/>
    </xf>
    <xf numFmtId="0" fontId="110" fillId="77" borderId="34" xfId="0" applyFont="1" applyFill="1" applyBorder="1" applyAlignment="1">
      <alignment horizontal="center" vertical="center" wrapText="1"/>
    </xf>
    <xf numFmtId="0" fontId="110" fillId="77" borderId="35" xfId="0" applyFont="1" applyFill="1" applyBorder="1" applyAlignment="1">
      <alignment horizontal="center" vertical="center" wrapText="1"/>
    </xf>
    <xf numFmtId="4" fontId="9" fillId="0" borderId="76" xfId="0" applyNumberFormat="1" applyFont="1" applyBorder="1" applyAlignment="1">
      <alignment horizontal="center" vertical="center" wrapText="1"/>
    </xf>
    <xf numFmtId="0" fontId="20" fillId="80" borderId="0" xfId="0" applyFont="1" applyFill="1" applyAlignment="1">
      <alignment vertical="center"/>
    </xf>
    <xf numFmtId="43" fontId="106" fillId="0" borderId="0" xfId="0" applyNumberFormat="1" applyFont="1"/>
    <xf numFmtId="0" fontId="0" fillId="76" borderId="0" xfId="0" applyFill="1"/>
    <xf numFmtId="0" fontId="0" fillId="76" borderId="0" xfId="0" applyFill="1" applyAlignment="1">
      <alignment horizontal="center"/>
    </xf>
    <xf numFmtId="0" fontId="108" fillId="78" borderId="24" xfId="0" applyFont="1" applyFill="1" applyBorder="1" applyAlignment="1">
      <alignment horizontal="center" wrapText="1"/>
    </xf>
    <xf numFmtId="0" fontId="108" fillId="78" borderId="24" xfId="1" applyNumberFormat="1" applyFont="1" applyFill="1" applyBorder="1" applyAlignment="1">
      <alignment horizontal="center" wrapText="1"/>
    </xf>
    <xf numFmtId="0" fontId="10" fillId="0" borderId="0" xfId="0" applyFont="1" applyAlignment="1">
      <alignment horizontal="left" vertical="center"/>
    </xf>
    <xf numFmtId="0" fontId="108" fillId="78" borderId="24" xfId="1" applyNumberFormat="1" applyFont="1" applyFill="1" applyBorder="1" applyAlignment="1">
      <alignment horizontal="center" vertical="center" wrapText="1"/>
    </xf>
    <xf numFmtId="0" fontId="9" fillId="0" borderId="0" xfId="0" applyFont="1" applyAlignment="1">
      <alignment vertical="center"/>
    </xf>
    <xf numFmtId="0" fontId="9" fillId="0" borderId="36" xfId="0" applyFont="1" applyBorder="1" applyAlignment="1">
      <alignment horizontal="center" vertical="center" wrapText="1"/>
    </xf>
    <xf numFmtId="0" fontId="108" fillId="78" borderId="24" xfId="1" applyNumberFormat="1" applyFont="1" applyFill="1" applyBorder="1" applyAlignment="1">
      <alignment horizontal="right" wrapText="1"/>
    </xf>
    <xf numFmtId="0" fontId="108" fillId="78" borderId="0" xfId="1" applyNumberFormat="1" applyFont="1" applyFill="1" applyAlignment="1">
      <alignment horizontal="center" wrapText="1"/>
    </xf>
    <xf numFmtId="165" fontId="113" fillId="0" borderId="0" xfId="2" applyNumberFormat="1" applyFont="1" applyAlignment="1">
      <alignment horizontal="left"/>
    </xf>
    <xf numFmtId="0" fontId="0" fillId="0" borderId="60" xfId="0" applyBorder="1" applyAlignment="1">
      <alignment horizontal="left" vertical="center" wrapText="1"/>
    </xf>
    <xf numFmtId="0" fontId="9" fillId="0" borderId="0" xfId="125" applyAlignment="1">
      <alignment vertical="center" wrapText="1"/>
    </xf>
    <xf numFmtId="0" fontId="108" fillId="78" borderId="24" xfId="85" applyNumberFormat="1" applyFont="1" applyFill="1" applyBorder="1" applyAlignment="1">
      <alignment horizontal="center" vertical="center" wrapText="1"/>
    </xf>
    <xf numFmtId="0" fontId="10" fillId="0" borderId="0" xfId="125" applyFont="1" applyAlignment="1">
      <alignment horizontal="left" vertical="center"/>
    </xf>
    <xf numFmtId="0" fontId="9" fillId="76" borderId="0" xfId="125" applyFill="1" applyAlignment="1">
      <alignment vertical="center"/>
    </xf>
    <xf numFmtId="9" fontId="10" fillId="0" borderId="0" xfId="7" applyFont="1" applyAlignment="1">
      <alignment horizontal="left"/>
    </xf>
    <xf numFmtId="0" fontId="110" fillId="77" borderId="31" xfId="0" applyFont="1" applyFill="1" applyBorder="1" applyAlignment="1">
      <alignment horizontal="center" vertical="center" wrapText="1"/>
    </xf>
    <xf numFmtId="0" fontId="20" fillId="0" borderId="0" xfId="800" applyFont="1" applyAlignment="1">
      <alignment vertical="center"/>
    </xf>
    <xf numFmtId="0" fontId="20" fillId="0" borderId="0" xfId="755" applyFont="1" applyAlignment="1">
      <alignment vertical="center"/>
    </xf>
    <xf numFmtId="0" fontId="9" fillId="0" borderId="48" xfId="0" applyFont="1" applyBorder="1" applyAlignment="1">
      <alignment vertical="center"/>
    </xf>
    <xf numFmtId="9" fontId="0" fillId="0" borderId="0" xfId="0" applyNumberFormat="1" applyAlignment="1">
      <alignment horizontal="center"/>
    </xf>
    <xf numFmtId="0" fontId="22" fillId="0" borderId="48" xfId="0" applyFont="1" applyBorder="1" applyAlignment="1">
      <alignment vertical="center"/>
    </xf>
    <xf numFmtId="0" fontId="133" fillId="0" borderId="0" xfId="0" applyFont="1"/>
    <xf numFmtId="0" fontId="110" fillId="77" borderId="1" xfId="0" applyFont="1" applyFill="1" applyBorder="1" applyAlignment="1">
      <alignment horizontal="center" vertical="center" wrapText="1"/>
    </xf>
    <xf numFmtId="0" fontId="111" fillId="83" borderId="66" xfId="0" applyFont="1" applyFill="1" applyBorder="1" applyAlignment="1">
      <alignment horizontal="center" vertical="center"/>
    </xf>
    <xf numFmtId="9" fontId="10" fillId="0" borderId="65" xfId="7" applyFont="1" applyBorder="1" applyAlignment="1">
      <alignment horizontal="center"/>
    </xf>
    <xf numFmtId="0" fontId="119" fillId="0" borderId="0" xfId="0" applyFont="1" applyAlignment="1">
      <alignment vertical="center"/>
    </xf>
    <xf numFmtId="0" fontId="10" fillId="0" borderId="77" xfId="0" applyFont="1" applyBorder="1" applyAlignment="1">
      <alignment horizontal="left" indent="1"/>
    </xf>
    <xf numFmtId="0" fontId="10" fillId="0" borderId="77" xfId="0" applyFont="1" applyBorder="1" applyAlignment="1">
      <alignment horizontal="center"/>
    </xf>
    <xf numFmtId="0" fontId="10" fillId="0" borderId="0" xfId="1677" applyFont="1"/>
    <xf numFmtId="0" fontId="0" fillId="0" borderId="0" xfId="0" applyAlignment="1">
      <alignment horizontal="left" vertical="center" wrapText="1"/>
    </xf>
    <xf numFmtId="0" fontId="0" fillId="0" borderId="77" xfId="0" applyBorder="1" applyAlignment="1">
      <alignment vertical="center"/>
    </xf>
    <xf numFmtId="0" fontId="0" fillId="0" borderId="77" xfId="0" applyBorder="1" applyAlignment="1">
      <alignment horizontal="center" vertical="center"/>
    </xf>
    <xf numFmtId="9" fontId="0" fillId="0" borderId="77" xfId="0" applyNumberFormat="1" applyBorder="1" applyAlignment="1">
      <alignment horizontal="center" vertical="center"/>
    </xf>
    <xf numFmtId="0" fontId="110" fillId="77" borderId="1" xfId="0" applyFont="1" applyFill="1" applyBorder="1" applyAlignment="1">
      <alignment vertical="center" wrapText="1"/>
    </xf>
    <xf numFmtId="0" fontId="9" fillId="0" borderId="77" xfId="0" applyFont="1" applyBorder="1" applyAlignment="1">
      <alignment horizontal="left"/>
    </xf>
    <xf numFmtId="2" fontId="0" fillId="0" borderId="77" xfId="0" applyNumberFormat="1" applyBorder="1" applyAlignment="1">
      <alignment horizontal="center"/>
    </xf>
    <xf numFmtId="0" fontId="13" fillId="0" borderId="0" xfId="0" applyFont="1" applyAlignment="1">
      <alignment horizontal="center"/>
    </xf>
    <xf numFmtId="2" fontId="13" fillId="0" borderId="0" xfId="0" applyNumberFormat="1" applyFont="1" applyAlignment="1">
      <alignment horizontal="center"/>
    </xf>
    <xf numFmtId="9" fontId="10" fillId="0" borderId="77" xfId="7" applyFont="1" applyBorder="1" applyAlignment="1">
      <alignment horizontal="center"/>
    </xf>
    <xf numFmtId="2" fontId="0" fillId="0" borderId="0" xfId="7" applyNumberFormat="1" applyFont="1" applyAlignment="1">
      <alignment horizontal="center"/>
    </xf>
    <xf numFmtId="2" fontId="0" fillId="0" borderId="0" xfId="0" applyNumberFormat="1" applyAlignment="1">
      <alignment horizontal="center"/>
    </xf>
    <xf numFmtId="2" fontId="0" fillId="0" borderId="77" xfId="7" applyNumberFormat="1" applyFont="1" applyBorder="1" applyAlignment="1">
      <alignment horizontal="center"/>
    </xf>
    <xf numFmtId="0" fontId="0" fillId="0" borderId="77" xfId="7" applyNumberFormat="1" applyFont="1" applyBorder="1" applyAlignment="1">
      <alignment horizontal="center"/>
    </xf>
    <xf numFmtId="0" fontId="111" fillId="0" borderId="0" xfId="0" applyFont="1" applyAlignment="1">
      <alignment horizontal="center" vertical="center"/>
    </xf>
    <xf numFmtId="9" fontId="77" fillId="0" borderId="0" xfId="7" applyFont="1" applyAlignment="1">
      <alignment horizontal="center" vertical="center"/>
    </xf>
    <xf numFmtId="0" fontId="77" fillId="0" borderId="65" xfId="0" applyFont="1" applyBorder="1" applyAlignment="1">
      <alignment vertical="center" wrapText="1"/>
    </xf>
    <xf numFmtId="0" fontId="77" fillId="0" borderId="65" xfId="0" applyFont="1" applyBorder="1" applyAlignment="1">
      <alignment horizontal="center" vertical="center"/>
    </xf>
    <xf numFmtId="9" fontId="77" fillId="0" borderId="65" xfId="7" applyFont="1" applyBorder="1" applyAlignment="1">
      <alignment horizontal="center" vertical="center"/>
    </xf>
    <xf numFmtId="0" fontId="111" fillId="0" borderId="0" xfId="0" applyFont="1" applyAlignment="1">
      <alignment vertical="center" wrapText="1"/>
    </xf>
    <xf numFmtId="0" fontId="77" fillId="0" borderId="65" xfId="0" applyFont="1" applyBorder="1" applyAlignment="1">
      <alignment vertical="center"/>
    </xf>
    <xf numFmtId="0" fontId="9" fillId="0" borderId="65" xfId="0" applyFont="1" applyBorder="1"/>
    <xf numFmtId="9" fontId="0" fillId="0" borderId="65" xfId="0" applyNumberFormat="1" applyBorder="1" applyAlignment="1">
      <alignment horizontal="center"/>
    </xf>
    <xf numFmtId="9" fontId="0" fillId="0" borderId="65" xfId="7" applyFont="1" applyBorder="1" applyAlignment="1">
      <alignment horizontal="center"/>
    </xf>
    <xf numFmtId="2" fontId="9" fillId="0" borderId="0" xfId="0" applyNumberFormat="1" applyFont="1" applyAlignment="1">
      <alignment horizontal="center"/>
    </xf>
    <xf numFmtId="2" fontId="0" fillId="0" borderId="65" xfId="0" applyNumberFormat="1" applyBorder="1" applyAlignment="1">
      <alignment horizontal="center"/>
    </xf>
    <xf numFmtId="0" fontId="13" fillId="0" borderId="0" xfId="0" applyFont="1" applyAlignment="1">
      <alignment horizontal="right"/>
    </xf>
    <xf numFmtId="0" fontId="0" fillId="0" borderId="99" xfId="0" applyBorder="1" applyAlignment="1">
      <alignment horizontal="center"/>
    </xf>
    <xf numFmtId="9" fontId="0" fillId="0" borderId="99" xfId="7" applyFont="1" applyBorder="1" applyAlignment="1">
      <alignment horizontal="center"/>
    </xf>
    <xf numFmtId="0" fontId="9" fillId="0" borderId="0" xfId="0" applyFont="1" applyAlignment="1">
      <alignment horizontal="left" indent="1"/>
    </xf>
    <xf numFmtId="0" fontId="9" fillId="0" borderId="0" xfId="0" applyFont="1" applyAlignment="1">
      <alignment horizontal="left" wrapText="1" indent="1"/>
    </xf>
    <xf numFmtId="0" fontId="9" fillId="0" borderId="65" xfId="0" applyFont="1" applyBorder="1" applyAlignment="1">
      <alignment horizontal="left"/>
    </xf>
    <xf numFmtId="0" fontId="9" fillId="0" borderId="65" xfId="0" applyFont="1" applyBorder="1" applyAlignment="1">
      <alignment wrapText="1"/>
    </xf>
    <xf numFmtId="3" fontId="134" fillId="0" borderId="0" xfId="0" applyNumberFormat="1" applyFont="1" applyAlignment="1">
      <alignment horizontal="center"/>
    </xf>
    <xf numFmtId="9" fontId="134" fillId="0" borderId="0" xfId="7" applyFont="1" applyAlignment="1">
      <alignment horizontal="center"/>
    </xf>
    <xf numFmtId="0" fontId="13" fillId="0" borderId="0" xfId="0" applyFont="1" applyAlignment="1">
      <alignment wrapText="1"/>
    </xf>
    <xf numFmtId="0" fontId="110" fillId="0" borderId="0" xfId="0" applyFont="1" applyAlignment="1">
      <alignment vertical="center" wrapText="1"/>
    </xf>
    <xf numFmtId="0" fontId="10" fillId="0" borderId="65" xfId="7" applyNumberFormat="1" applyFont="1" applyBorder="1" applyAlignment="1">
      <alignment horizontal="center"/>
    </xf>
    <xf numFmtId="0" fontId="10" fillId="0" borderId="0" xfId="7" applyNumberFormat="1" applyFont="1" applyAlignment="1">
      <alignment horizontal="center"/>
    </xf>
    <xf numFmtId="0" fontId="13" fillId="0" borderId="0" xfId="0" applyFont="1" applyAlignment="1">
      <alignment vertical="top" wrapText="1"/>
    </xf>
    <xf numFmtId="0" fontId="108" fillId="78" borderId="60" xfId="1" applyNumberFormat="1" applyFont="1" applyFill="1" applyBorder="1" applyAlignment="1">
      <alignment horizontal="left" wrapText="1"/>
    </xf>
    <xf numFmtId="0" fontId="108" fillId="78" borderId="60" xfId="1" applyNumberFormat="1" applyFont="1" applyFill="1" applyBorder="1" applyAlignment="1">
      <alignment horizontal="center" wrapText="1"/>
    </xf>
    <xf numFmtId="0" fontId="22" fillId="0" borderId="0" xfId="0" applyFont="1" applyAlignment="1">
      <alignment horizontal="center"/>
    </xf>
    <xf numFmtId="0" fontId="110" fillId="77" borderId="24" xfId="0" applyFont="1" applyFill="1" applyBorder="1" applyAlignment="1">
      <alignment horizontal="left" wrapText="1"/>
    </xf>
    <xf numFmtId="0" fontId="77" fillId="0" borderId="77" xfId="0" applyFont="1" applyBorder="1" applyAlignment="1">
      <alignment vertical="center"/>
    </xf>
    <xf numFmtId="9" fontId="77" fillId="0" borderId="77" xfId="0" applyNumberFormat="1" applyFont="1" applyBorder="1" applyAlignment="1">
      <alignment horizontal="right" vertical="center"/>
    </xf>
    <xf numFmtId="0" fontId="10" fillId="0" borderId="0" xfId="1952" applyFont="1"/>
    <xf numFmtId="0" fontId="10" fillId="78" borderId="0" xfId="1952" applyFont="1" applyFill="1"/>
    <xf numFmtId="0" fontId="10" fillId="0" borderId="0" xfId="1952" applyFont="1" applyAlignment="1">
      <alignment horizontal="right" wrapText="1"/>
    </xf>
    <xf numFmtId="0" fontId="9" fillId="0" borderId="0" xfId="1952"/>
    <xf numFmtId="0" fontId="10" fillId="0" borderId="0" xfId="1952" applyFont="1" applyAlignment="1">
      <alignment horizontal="left"/>
    </xf>
    <xf numFmtId="0" fontId="10" fillId="78" borderId="49" xfId="1952" applyFont="1" applyFill="1" applyBorder="1"/>
    <xf numFmtId="0" fontId="121" fillId="0" borderId="0" xfId="1952" applyFont="1" applyAlignment="1">
      <alignment vertical="center"/>
    </xf>
    <xf numFmtId="0" fontId="108" fillId="78" borderId="53" xfId="1952" applyFont="1" applyFill="1" applyBorder="1" applyAlignment="1">
      <alignment horizontal="left" wrapText="1"/>
    </xf>
    <xf numFmtId="0" fontId="108" fillId="78" borderId="24" xfId="1952" applyFont="1" applyFill="1" applyBorder="1" applyAlignment="1">
      <alignment horizontal="center" vertical="center" wrapText="1"/>
    </xf>
    <xf numFmtId="0" fontId="108" fillId="78" borderId="52" xfId="1952" applyFont="1" applyFill="1" applyBorder="1" applyAlignment="1">
      <alignment horizontal="center" vertical="center" wrapText="1"/>
    </xf>
    <xf numFmtId="3" fontId="9" fillId="0" borderId="51" xfId="1952" applyNumberFormat="1" applyBorder="1" applyAlignment="1">
      <alignment horizontal="left" vertical="center" wrapText="1"/>
    </xf>
    <xf numFmtId="3" fontId="9" fillId="0" borderId="0" xfId="1952" applyNumberFormat="1" applyAlignment="1">
      <alignment horizontal="center"/>
    </xf>
    <xf numFmtId="3" fontId="9" fillId="0" borderId="50" xfId="1952" applyNumberFormat="1" applyBorder="1" applyAlignment="1">
      <alignment horizontal="center"/>
    </xf>
    <xf numFmtId="3" fontId="9" fillId="0" borderId="48" xfId="1952" applyNumberFormat="1" applyBorder="1" applyAlignment="1">
      <alignment horizontal="center"/>
    </xf>
    <xf numFmtId="41" fontId="9" fillId="78" borderId="0" xfId="1952" applyNumberFormat="1" applyFill="1" applyAlignment="1">
      <alignment horizontal="right"/>
    </xf>
    <xf numFmtId="3" fontId="9" fillId="0" borderId="0" xfId="1952" applyNumberFormat="1" applyAlignment="1">
      <alignment horizontal="left" vertical="center" wrapText="1"/>
    </xf>
    <xf numFmtId="0" fontId="132" fillId="0" borderId="0" xfId="0" applyFont="1"/>
    <xf numFmtId="0" fontId="94" fillId="0" borderId="0" xfId="0" applyFont="1"/>
    <xf numFmtId="0" fontId="9" fillId="78" borderId="0" xfId="1952" applyFill="1" applyAlignment="1">
      <alignment horizontal="right"/>
    </xf>
    <xf numFmtId="0" fontId="110" fillId="77" borderId="44" xfId="1952" applyFont="1" applyFill="1" applyBorder="1" applyAlignment="1">
      <alignment horizontal="center" vertical="center" wrapText="1"/>
    </xf>
    <xf numFmtId="0" fontId="110" fillId="77" borderId="26" xfId="1952" applyFont="1" applyFill="1" applyBorder="1" applyAlignment="1">
      <alignment horizontal="center" vertical="center" wrapText="1"/>
    </xf>
    <xf numFmtId="0" fontId="10" fillId="78" borderId="0" xfId="1952" applyFont="1" applyFill="1" applyAlignment="1">
      <alignment horizontal="right"/>
    </xf>
    <xf numFmtId="0" fontId="9" fillId="0" borderId="0" xfId="1952" applyAlignment="1">
      <alignment horizontal="center" vertical="center" wrapText="1"/>
    </xf>
    <xf numFmtId="0" fontId="10" fillId="0" borderId="0" xfId="1952" applyFont="1" applyAlignment="1">
      <alignment horizontal="right"/>
    </xf>
    <xf numFmtId="0" fontId="9" fillId="78" borderId="0" xfId="1952" applyFill="1"/>
    <xf numFmtId="0" fontId="9" fillId="0" borderId="0" xfId="1952" applyAlignment="1">
      <alignment horizontal="center"/>
    </xf>
    <xf numFmtId="18" fontId="9" fillId="0" borderId="0" xfId="1952" applyNumberFormat="1" applyAlignment="1">
      <alignment horizontal="center"/>
    </xf>
    <xf numFmtId="0" fontId="9" fillId="0" borderId="60" xfId="1952" applyBorder="1" applyAlignment="1">
      <alignment horizontal="center"/>
    </xf>
    <xf numFmtId="18" fontId="9" fillId="0" borderId="60" xfId="1952" applyNumberFormat="1" applyBorder="1" applyAlignment="1">
      <alignment horizontal="center"/>
    </xf>
    <xf numFmtId="0" fontId="10" fillId="0" borderId="0" xfId="1952" applyFont="1" applyAlignment="1">
      <alignment horizontal="center"/>
    </xf>
    <xf numFmtId="0" fontId="10" fillId="0" borderId="0" xfId="755" applyFont="1" applyAlignment="1">
      <alignment horizontal="left"/>
    </xf>
    <xf numFmtId="0" fontId="0" fillId="0" borderId="0" xfId="0" applyAlignment="1">
      <alignment horizontal="left" wrapText="1"/>
    </xf>
    <xf numFmtId="9" fontId="108" fillId="78" borderId="24" xfId="7" applyFont="1" applyFill="1" applyBorder="1" applyAlignment="1">
      <alignment horizontal="center" vertical="center" wrapText="1"/>
    </xf>
    <xf numFmtId="9" fontId="132" fillId="81" borderId="25" xfId="7" applyFont="1" applyFill="1" applyBorder="1" applyAlignment="1">
      <alignment horizontal="center" vertical="center" wrapText="1"/>
    </xf>
    <xf numFmtId="3" fontId="132" fillId="0" borderId="76" xfId="0" applyNumberFormat="1" applyFont="1" applyBorder="1" applyAlignment="1">
      <alignment horizontal="center" vertical="center" wrapText="1"/>
    </xf>
    <xf numFmtId="0" fontId="132" fillId="0" borderId="76" xfId="0" applyFont="1" applyBorder="1" applyAlignment="1">
      <alignment horizontal="center" vertical="center" wrapText="1"/>
    </xf>
    <xf numFmtId="9" fontId="94" fillId="81" borderId="29" xfId="7" applyFont="1" applyFill="1" applyBorder="1" applyAlignment="1">
      <alignment horizontal="center" vertical="center" wrapText="1"/>
    </xf>
    <xf numFmtId="9" fontId="9" fillId="0" borderId="0" xfId="7" quotePrefix="1" applyAlignment="1">
      <alignment horizontal="center" vertical="center"/>
    </xf>
    <xf numFmtId="9" fontId="10" fillId="0" borderId="0" xfId="7" quotePrefix="1" applyFont="1" applyAlignment="1">
      <alignment horizontal="center" vertical="center"/>
    </xf>
    <xf numFmtId="9" fontId="10" fillId="0" borderId="0" xfId="7" applyFont="1" applyAlignment="1">
      <alignment horizontal="center" wrapText="1"/>
    </xf>
    <xf numFmtId="166" fontId="10" fillId="0" borderId="0" xfId="7" applyNumberFormat="1" applyFont="1" applyAlignment="1">
      <alignment horizontal="center"/>
    </xf>
    <xf numFmtId="164" fontId="0" fillId="0" borderId="0" xfId="0" applyNumberFormat="1" applyAlignment="1">
      <alignment horizontal="center" vertical="center"/>
    </xf>
    <xf numFmtId="1" fontId="0" fillId="0" borderId="0" xfId="0" applyNumberFormat="1" applyAlignment="1">
      <alignment horizontal="center" vertical="center"/>
    </xf>
    <xf numFmtId="1" fontId="10" fillId="0" borderId="96" xfId="0" applyNumberFormat="1" applyFont="1" applyBorder="1" applyAlignment="1">
      <alignment horizontal="center" vertical="center"/>
    </xf>
    <xf numFmtId="166" fontId="0" fillId="77" borderId="0" xfId="0" applyNumberFormat="1" applyFill="1" applyAlignment="1">
      <alignment horizontal="right"/>
    </xf>
    <xf numFmtId="0" fontId="11" fillId="77" borderId="0" xfId="0" applyFont="1" applyFill="1" applyAlignment="1">
      <alignment horizontal="right"/>
    </xf>
    <xf numFmtId="0" fontId="10" fillId="77" borderId="0" xfId="0" quotePrefix="1" applyFont="1" applyFill="1" applyAlignment="1">
      <alignment horizontal="right"/>
    </xf>
    <xf numFmtId="4" fontId="0" fillId="0" borderId="0" xfId="7" applyNumberFormat="1" applyFont="1" applyAlignment="1">
      <alignment horizontal="center"/>
    </xf>
    <xf numFmtId="39" fontId="9" fillId="0" borderId="0" xfId="2" applyNumberFormat="1" applyAlignment="1">
      <alignment horizontal="center"/>
    </xf>
    <xf numFmtId="37" fontId="9" fillId="0" borderId="0" xfId="2" applyNumberFormat="1" applyAlignment="1">
      <alignment horizontal="center"/>
    </xf>
    <xf numFmtId="16" fontId="10" fillId="0" borderId="48" xfId="1215" applyNumberFormat="1" applyFont="1" applyBorder="1" applyAlignment="1">
      <alignment horizontal="center"/>
    </xf>
    <xf numFmtId="177" fontId="9" fillId="0" borderId="48" xfId="1215" applyNumberFormat="1" applyBorder="1" applyAlignment="1">
      <alignment horizontal="center"/>
    </xf>
    <xf numFmtId="177" fontId="9" fillId="0" borderId="48" xfId="7" applyNumberFormat="1" applyBorder="1" applyAlignment="1">
      <alignment horizontal="center"/>
    </xf>
    <xf numFmtId="3" fontId="9" fillId="0" borderId="48" xfId="1" applyNumberFormat="1" applyBorder="1" applyAlignment="1">
      <alignment horizontal="center"/>
    </xf>
    <xf numFmtId="16" fontId="10" fillId="0" borderId="0" xfId="1215" applyNumberFormat="1" applyFont="1" applyAlignment="1">
      <alignment horizontal="center"/>
    </xf>
    <xf numFmtId="16" fontId="10" fillId="0" borderId="60" xfId="1215" applyNumberFormat="1" applyFont="1" applyBorder="1" applyAlignment="1">
      <alignment horizontal="center"/>
    </xf>
    <xf numFmtId="177" fontId="9" fillId="0" borderId="60" xfId="1215" applyNumberFormat="1" applyBorder="1" applyAlignment="1">
      <alignment horizontal="center"/>
    </xf>
    <xf numFmtId="177" fontId="9" fillId="0" borderId="60" xfId="7" applyNumberFormat="1" applyBorder="1" applyAlignment="1">
      <alignment horizontal="center"/>
    </xf>
    <xf numFmtId="3" fontId="9" fillId="0" borderId="60" xfId="1" applyNumberFormat="1" applyBorder="1" applyAlignment="1">
      <alignment horizontal="center"/>
    </xf>
    <xf numFmtId="0" fontId="108" fillId="78" borderId="24" xfId="1215" applyFont="1" applyFill="1" applyBorder="1" applyAlignment="1">
      <alignment horizontal="left" wrapText="1"/>
    </xf>
    <xf numFmtId="3" fontId="10" fillId="0" borderId="0" xfId="7" applyNumberFormat="1" applyFont="1" applyAlignment="1">
      <alignment horizontal="left"/>
    </xf>
    <xf numFmtId="3" fontId="10" fillId="0" borderId="96" xfId="7" applyNumberFormat="1" applyFont="1" applyBorder="1" applyAlignment="1">
      <alignment horizontal="left"/>
    </xf>
    <xf numFmtId="3" fontId="10" fillId="0" borderId="96" xfId="7" applyNumberFormat="1" applyFont="1" applyBorder="1" applyAlignment="1">
      <alignment horizontal="center"/>
    </xf>
    <xf numFmtId="0" fontId="10" fillId="0" borderId="0" xfId="1215" applyFont="1"/>
    <xf numFmtId="9" fontId="9" fillId="0" borderId="38" xfId="7" quotePrefix="1" applyBorder="1" applyAlignment="1">
      <alignment horizontal="center" vertical="center" wrapText="1"/>
    </xf>
    <xf numFmtId="0" fontId="20" fillId="0" borderId="0" xfId="0" applyFont="1"/>
    <xf numFmtId="3" fontId="77" fillId="0" borderId="77" xfId="0" applyNumberFormat="1" applyFont="1" applyBorder="1" applyAlignment="1">
      <alignment horizontal="right" vertical="center"/>
    </xf>
    <xf numFmtId="9" fontId="77" fillId="0" borderId="0" xfId="0" applyNumberFormat="1" applyFont="1" applyAlignment="1">
      <alignment horizontal="right" vertical="center"/>
    </xf>
    <xf numFmtId="0" fontId="13" fillId="0" borderId="0" xfId="0" applyFont="1" applyAlignment="1">
      <alignment vertical="top"/>
    </xf>
    <xf numFmtId="168" fontId="10" fillId="0" borderId="96" xfId="7" applyNumberFormat="1" applyFont="1" applyBorder="1" applyAlignment="1">
      <alignment horizontal="center"/>
    </xf>
    <xf numFmtId="168" fontId="9" fillId="0" borderId="0" xfId="7" applyNumberFormat="1" applyAlignment="1">
      <alignment horizontal="center"/>
    </xf>
    <xf numFmtId="4" fontId="9" fillId="0" borderId="0" xfId="7" applyNumberFormat="1" applyAlignment="1">
      <alignment horizontal="center"/>
    </xf>
    <xf numFmtId="4" fontId="10" fillId="0" borderId="96" xfId="7" applyNumberFormat="1" applyFont="1" applyBorder="1" applyAlignment="1">
      <alignment horizontal="center"/>
    </xf>
    <xf numFmtId="41" fontId="113" fillId="0" borderId="0" xfId="0" applyNumberFormat="1" applyFont="1" applyAlignment="1">
      <alignment horizontal="right"/>
    </xf>
    <xf numFmtId="3" fontId="9" fillId="0" borderId="0" xfId="0" applyNumberFormat="1" applyFont="1" applyAlignment="1">
      <alignment horizontal="left" vertical="center"/>
    </xf>
    <xf numFmtId="3" fontId="135" fillId="0" borderId="25" xfId="0" applyNumberFormat="1" applyFont="1" applyBorder="1" applyAlignment="1">
      <alignment horizontal="center" vertical="center" wrapText="1"/>
    </xf>
    <xf numFmtId="9" fontId="135" fillId="0" borderId="25" xfId="7" applyFont="1" applyBorder="1" applyAlignment="1">
      <alignment horizontal="center" vertical="center" wrapText="1"/>
    </xf>
    <xf numFmtId="0" fontId="110" fillId="77" borderId="113" xfId="0" applyFont="1" applyFill="1" applyBorder="1" applyAlignment="1">
      <alignment horizontal="center" vertical="center" wrapText="1"/>
    </xf>
    <xf numFmtId="3" fontId="135" fillId="0" borderId="36" xfId="0" applyNumberFormat="1" applyFont="1" applyBorder="1" applyAlignment="1">
      <alignment horizontal="center"/>
    </xf>
    <xf numFmtId="3" fontId="135" fillId="0" borderId="36" xfId="0" applyNumberFormat="1" applyFont="1" applyBorder="1" applyAlignment="1">
      <alignment horizontal="center" vertical="center" wrapText="1"/>
    </xf>
    <xf numFmtId="9" fontId="135" fillId="0" borderId="114" xfId="7" applyFont="1" applyBorder="1" applyAlignment="1">
      <alignment horizontal="center" vertical="center" wrapText="1"/>
    </xf>
    <xf numFmtId="9" fontId="135" fillId="0" borderId="36" xfId="7" applyFont="1" applyBorder="1" applyAlignment="1">
      <alignment horizontal="center" vertical="center" wrapText="1"/>
    </xf>
    <xf numFmtId="9" fontId="135" fillId="0" borderId="28" xfId="7" applyFont="1" applyBorder="1" applyAlignment="1">
      <alignment horizontal="center" vertical="center" wrapText="1"/>
    </xf>
    <xf numFmtId="1" fontId="9" fillId="0" borderId="0" xfId="7" applyNumberFormat="1" applyAlignment="1">
      <alignment horizontal="center" vertical="center"/>
    </xf>
    <xf numFmtId="3" fontId="9" fillId="0" borderId="60" xfId="7" applyNumberFormat="1" applyBorder="1" applyAlignment="1">
      <alignment horizontal="center" vertical="center"/>
    </xf>
    <xf numFmtId="2" fontId="9" fillId="0" borderId="0" xfId="0" applyNumberFormat="1" applyFont="1" applyAlignment="1">
      <alignment horizontal="center" vertical="center"/>
    </xf>
    <xf numFmtId="2" fontId="9" fillId="0" borderId="0" xfId="2" applyNumberFormat="1" applyAlignment="1">
      <alignment horizontal="center" vertical="center"/>
    </xf>
    <xf numFmtId="4" fontId="9" fillId="0" borderId="60" xfId="0" applyNumberFormat="1" applyFont="1" applyBorder="1" applyAlignment="1">
      <alignment horizontal="center" vertical="center"/>
    </xf>
    <xf numFmtId="4" fontId="9" fillId="0" borderId="60" xfId="7" applyNumberFormat="1" applyBorder="1" applyAlignment="1">
      <alignment horizontal="center" vertical="center"/>
    </xf>
    <xf numFmtId="9" fontId="9" fillId="0" borderId="60" xfId="7" applyBorder="1" applyAlignment="1">
      <alignment horizontal="right" vertical="center"/>
    </xf>
    <xf numFmtId="2" fontId="9" fillId="0" borderId="0" xfId="1" applyNumberFormat="1" applyAlignment="1">
      <alignment horizontal="center" vertical="center" wrapText="1"/>
    </xf>
    <xf numFmtId="2" fontId="9" fillId="0" borderId="60" xfId="1" applyNumberFormat="1" applyBorder="1" applyAlignment="1">
      <alignment horizontal="center" vertical="center" wrapText="1"/>
    </xf>
    <xf numFmtId="0" fontId="9" fillId="0" borderId="0" xfId="125"/>
    <xf numFmtId="0" fontId="110" fillId="77" borderId="26" xfId="125" applyFont="1" applyFill="1" applyBorder="1" applyAlignment="1">
      <alignment horizontal="center" wrapText="1"/>
    </xf>
    <xf numFmtId="0" fontId="110" fillId="77" borderId="27" xfId="125" applyFont="1" applyFill="1" applyBorder="1" applyAlignment="1">
      <alignment horizontal="center" wrapText="1"/>
    </xf>
    <xf numFmtId="0" fontId="110" fillId="77" borderId="27" xfId="125" applyFont="1" applyFill="1" applyBorder="1" applyAlignment="1">
      <alignment wrapText="1"/>
    </xf>
    <xf numFmtId="0" fontId="110" fillId="77" borderId="1" xfId="125" applyFont="1" applyFill="1" applyBorder="1" applyAlignment="1">
      <alignment horizontal="center" vertical="center" wrapText="1"/>
    </xf>
    <xf numFmtId="0" fontId="110" fillId="77" borderId="115" xfId="125" applyFont="1" applyFill="1" applyBorder="1" applyAlignment="1">
      <alignment horizontal="center" vertical="center" wrapText="1"/>
    </xf>
    <xf numFmtId="0" fontId="108" fillId="78" borderId="1" xfId="785" applyFont="1" applyFill="1" applyBorder="1" applyAlignment="1">
      <alignment horizontal="center" vertical="center" wrapText="1"/>
    </xf>
    <xf numFmtId="3" fontId="9" fillId="0" borderId="25" xfId="125" applyNumberFormat="1" applyBorder="1" applyAlignment="1">
      <alignment horizontal="center" vertical="center" wrapText="1"/>
    </xf>
    <xf numFmtId="3" fontId="10" fillId="0" borderId="78" xfId="125" applyNumberFormat="1" applyFont="1" applyBorder="1" applyAlignment="1">
      <alignment horizontal="center" vertical="center" wrapText="1"/>
    </xf>
    <xf numFmtId="9" fontId="10" fillId="0" borderId="78" xfId="7" applyFont="1" applyBorder="1" applyAlignment="1">
      <alignment horizontal="center" vertical="center" wrapText="1"/>
    </xf>
    <xf numFmtId="166" fontId="0" fillId="0" borderId="0" xfId="7" applyNumberFormat="1" applyFont="1" applyAlignment="1">
      <alignment horizontal="right"/>
    </xf>
    <xf numFmtId="10" fontId="0" fillId="0" borderId="0" xfId="7" applyNumberFormat="1" applyFont="1" applyAlignment="1">
      <alignment horizontal="right"/>
    </xf>
    <xf numFmtId="9" fontId="136" fillId="0" borderId="0" xfId="0" applyNumberFormat="1" applyFont="1" applyAlignment="1">
      <alignment vertical="center"/>
    </xf>
    <xf numFmtId="166" fontId="9" fillId="0" borderId="60" xfId="7" applyNumberFormat="1" applyBorder="1" applyAlignment="1">
      <alignment horizontal="center" vertical="center" wrapText="1"/>
    </xf>
    <xf numFmtId="166" fontId="9" fillId="0" borderId="60" xfId="7" applyNumberFormat="1" applyBorder="1" applyAlignment="1">
      <alignment horizontal="center"/>
    </xf>
    <xf numFmtId="0" fontId="108" fillId="78" borderId="116" xfId="1" applyNumberFormat="1" applyFont="1" applyFill="1" applyBorder="1" applyAlignment="1">
      <alignment horizontal="center" vertical="center" wrapText="1"/>
    </xf>
    <xf numFmtId="0" fontId="9" fillId="0" borderId="60" xfId="0" applyFont="1" applyBorder="1" applyAlignment="1">
      <alignment wrapText="1"/>
    </xf>
    <xf numFmtId="0" fontId="0" fillId="0" borderId="60" xfId="0" applyBorder="1"/>
    <xf numFmtId="3" fontId="0" fillId="0" borderId="60" xfId="0" applyNumberFormat="1" applyBorder="1" applyAlignment="1">
      <alignment horizontal="center" wrapText="1"/>
    </xf>
    <xf numFmtId="3" fontId="0" fillId="0" borderId="60" xfId="0" applyNumberFormat="1" applyBorder="1" applyAlignment="1">
      <alignment horizontal="center" vertical="center"/>
    </xf>
    <xf numFmtId="3" fontId="9" fillId="0" borderId="60" xfId="0" applyNumberFormat="1" applyFont="1" applyBorder="1" applyAlignment="1">
      <alignment horizontal="center" vertical="center"/>
    </xf>
    <xf numFmtId="9" fontId="9" fillId="0" borderId="60" xfId="7" quotePrefix="1" applyBorder="1" applyAlignment="1">
      <alignment horizontal="center" vertical="center"/>
    </xf>
    <xf numFmtId="9" fontId="0" fillId="0" borderId="60" xfId="0" applyNumberFormat="1" applyBorder="1" applyAlignment="1">
      <alignment horizontal="center" vertical="center"/>
    </xf>
    <xf numFmtId="9" fontId="0" fillId="0" borderId="60" xfId="7" applyFont="1" applyBorder="1" applyAlignment="1">
      <alignment horizontal="center"/>
    </xf>
    <xf numFmtId="3" fontId="132" fillId="0" borderId="117" xfId="0" applyNumberFormat="1" applyFont="1" applyBorder="1" applyAlignment="1">
      <alignment horizontal="center" vertical="center" wrapText="1"/>
    </xf>
    <xf numFmtId="0" fontId="132" fillId="0" borderId="117" xfId="0" applyFont="1" applyBorder="1" applyAlignment="1">
      <alignment horizontal="center" vertical="center" wrapText="1"/>
    </xf>
    <xf numFmtId="9" fontId="132" fillId="81" borderId="117" xfId="0" applyNumberFormat="1" applyFont="1" applyFill="1" applyBorder="1" applyAlignment="1">
      <alignment horizontal="center" vertical="center" wrapText="1"/>
    </xf>
    <xf numFmtId="9" fontId="132" fillId="81" borderId="117" xfId="7" applyFont="1" applyFill="1" applyBorder="1" applyAlignment="1">
      <alignment horizontal="center" vertical="center" wrapText="1"/>
    </xf>
    <xf numFmtId="0" fontId="135" fillId="0" borderId="0" xfId="0" applyFont="1"/>
    <xf numFmtId="177" fontId="9" fillId="0" borderId="0" xfId="1215" applyNumberFormat="1" applyAlignment="1">
      <alignment horizontal="left"/>
    </xf>
    <xf numFmtId="177" fontId="9" fillId="0" borderId="60" xfId="1215" applyNumberFormat="1" applyBorder="1" applyAlignment="1">
      <alignment horizontal="left"/>
    </xf>
    <xf numFmtId="9" fontId="9" fillId="0" borderId="60" xfId="7" applyBorder="1" applyAlignment="1">
      <alignment horizontal="center"/>
    </xf>
    <xf numFmtId="0" fontId="10" fillId="0" borderId="0" xfId="1215" applyFont="1" applyAlignment="1">
      <alignment horizontal="right" wrapText="1"/>
    </xf>
    <xf numFmtId="0" fontId="9" fillId="0" borderId="0" xfId="1215"/>
    <xf numFmtId="3" fontId="9" fillId="0" borderId="48" xfId="7" applyNumberFormat="1" applyBorder="1" applyAlignment="1">
      <alignment horizontal="left"/>
    </xf>
    <xf numFmtId="3" fontId="9" fillId="0" borderId="0" xfId="7" applyNumberFormat="1" applyAlignment="1">
      <alignment horizontal="left"/>
    </xf>
    <xf numFmtId="3" fontId="9" fillId="0" borderId="60" xfId="7" applyNumberFormat="1" applyBorder="1" applyAlignment="1">
      <alignment horizontal="left"/>
    </xf>
    <xf numFmtId="0" fontId="9" fillId="0" borderId="60" xfId="0" applyFont="1" applyBorder="1" applyAlignment="1">
      <alignment horizontal="left" vertical="center"/>
    </xf>
    <xf numFmtId="37" fontId="9" fillId="0" borderId="60" xfId="2" applyNumberFormat="1" applyBorder="1" applyAlignment="1">
      <alignment horizontal="right" vertical="center"/>
    </xf>
    <xf numFmtId="9" fontId="9" fillId="0" borderId="60" xfId="1" applyNumberFormat="1" applyBorder="1" applyAlignment="1">
      <alignment horizontal="right" vertical="center"/>
    </xf>
    <xf numFmtId="39" fontId="9" fillId="0" borderId="60" xfId="2" applyNumberFormat="1" applyBorder="1" applyAlignment="1">
      <alignment horizontal="right" vertical="center"/>
    </xf>
    <xf numFmtId="0" fontId="9" fillId="0" borderId="60" xfId="0" applyFont="1" applyBorder="1" applyAlignment="1">
      <alignment vertical="center"/>
    </xf>
    <xf numFmtId="9" fontId="9" fillId="0" borderId="60" xfId="0" applyNumberFormat="1" applyFont="1" applyBorder="1" applyAlignment="1">
      <alignment horizontal="right" vertical="center"/>
    </xf>
    <xf numFmtId="0" fontId="41" fillId="0" borderId="0" xfId="0" applyFont="1" applyAlignment="1">
      <alignment vertical="center"/>
    </xf>
    <xf numFmtId="170" fontId="0" fillId="0" borderId="0" xfId="0" applyNumberFormat="1" applyAlignment="1">
      <alignment horizontal="center" vertical="center"/>
    </xf>
    <xf numFmtId="2" fontId="77" fillId="0" borderId="78" xfId="0" applyNumberFormat="1" applyFont="1" applyBorder="1" applyAlignment="1">
      <alignment horizontal="center" vertical="center"/>
    </xf>
    <xf numFmtId="0" fontId="110" fillId="77" borderId="118" xfId="0" applyFont="1" applyFill="1" applyBorder="1" applyAlignment="1">
      <alignment horizontal="center" vertical="center" wrapText="1"/>
    </xf>
    <xf numFmtId="2" fontId="77" fillId="81" borderId="28" xfId="0" applyNumberFormat="1" applyFont="1" applyFill="1" applyBorder="1" applyAlignment="1">
      <alignment horizontal="center" vertical="center"/>
    </xf>
    <xf numFmtId="2" fontId="77" fillId="0" borderId="79" xfId="0" applyNumberFormat="1" applyFont="1" applyBorder="1" applyAlignment="1">
      <alignment horizontal="center" vertical="center"/>
    </xf>
    <xf numFmtId="15" fontId="9" fillId="0" borderId="0" xfId="5" applyNumberFormat="1" applyFont="1" applyAlignment="1">
      <alignment horizontal="center"/>
    </xf>
    <xf numFmtId="0" fontId="13" fillId="0" borderId="80" xfId="0" applyFont="1" applyBorder="1" applyAlignment="1">
      <alignment vertical="center"/>
    </xf>
    <xf numFmtId="0" fontId="13" fillId="0" borderId="0" xfId="0" applyFont="1" applyAlignment="1">
      <alignment horizontal="left" vertical="center"/>
    </xf>
    <xf numFmtId="3" fontId="10" fillId="0" borderId="77" xfId="0" applyNumberFormat="1" applyFont="1" applyBorder="1" applyAlignment="1">
      <alignment horizontal="center" vertical="center" wrapText="1"/>
    </xf>
    <xf numFmtId="4" fontId="9" fillId="0" borderId="77" xfId="0" applyNumberFormat="1" applyFont="1" applyBorder="1" applyAlignment="1">
      <alignment horizontal="center" vertical="center" wrapText="1"/>
    </xf>
    <xf numFmtId="4" fontId="9" fillId="0" borderId="77" xfId="0" quotePrefix="1" applyNumberFormat="1" applyFont="1" applyBorder="1" applyAlignment="1">
      <alignment horizontal="center" vertical="center" wrapText="1"/>
    </xf>
    <xf numFmtId="9" fontId="9" fillId="0" borderId="0" xfId="7" applyFont="1" applyAlignment="1">
      <alignment horizontal="left" vertical="center"/>
    </xf>
    <xf numFmtId="9" fontId="9" fillId="0" borderId="0" xfId="0" applyNumberFormat="1" applyFont="1" applyAlignment="1">
      <alignment horizontal="center" vertical="center" wrapText="1"/>
    </xf>
    <xf numFmtId="0" fontId="9" fillId="4" borderId="0" xfId="0" applyFont="1" applyFill="1"/>
    <xf numFmtId="182" fontId="9" fillId="0" borderId="0" xfId="1" applyNumberFormat="1" applyFill="1" applyAlignment="1">
      <alignment horizontal="center" vertical="center"/>
    </xf>
    <xf numFmtId="9" fontId="9" fillId="0" borderId="0" xfId="1" applyNumberFormat="1" applyFill="1" applyAlignment="1">
      <alignment horizontal="center" vertical="center"/>
    </xf>
    <xf numFmtId="181" fontId="9" fillId="0" borderId="0" xfId="1" applyNumberFormat="1" applyFill="1" applyAlignment="1">
      <alignment horizontal="center" vertical="center"/>
    </xf>
    <xf numFmtId="182" fontId="9" fillId="0" borderId="0" xfId="0" applyNumberFormat="1" applyFont="1" applyFill="1" applyAlignment="1">
      <alignment horizontal="center" vertical="center"/>
    </xf>
    <xf numFmtId="181" fontId="9" fillId="0" borderId="0" xfId="0" applyNumberFormat="1" applyFont="1" applyFill="1" applyAlignment="1">
      <alignment horizontal="center" vertical="center"/>
    </xf>
    <xf numFmtId="182" fontId="9" fillId="0" borderId="0" xfId="2" applyNumberFormat="1" applyFill="1" applyAlignment="1">
      <alignment horizontal="center" vertical="center"/>
    </xf>
    <xf numFmtId="181" fontId="9" fillId="0" borderId="0" xfId="2" applyNumberFormat="1" applyFill="1" applyAlignment="1">
      <alignment horizontal="center" vertical="center"/>
    </xf>
    <xf numFmtId="182" fontId="9" fillId="0" borderId="60" xfId="1" applyNumberFormat="1" applyFill="1" applyBorder="1" applyAlignment="1">
      <alignment horizontal="center" vertical="center"/>
    </xf>
    <xf numFmtId="9" fontId="9" fillId="0" borderId="60" xfId="1" applyNumberFormat="1" applyFill="1" applyBorder="1" applyAlignment="1">
      <alignment horizontal="center" vertical="center"/>
    </xf>
    <xf numFmtId="181" fontId="9" fillId="0" borderId="60" xfId="1" applyNumberFormat="1" applyFill="1" applyBorder="1" applyAlignment="1">
      <alignment horizontal="center" vertical="center"/>
    </xf>
    <xf numFmtId="182" fontId="9" fillId="0" borderId="60" xfId="0" applyNumberFormat="1" applyFont="1" applyFill="1" applyBorder="1" applyAlignment="1">
      <alignment horizontal="center" vertical="center"/>
    </xf>
    <xf numFmtId="181" fontId="9" fillId="0" borderId="60" xfId="0" applyNumberFormat="1" applyFont="1" applyFill="1" applyBorder="1" applyAlignment="1">
      <alignment horizontal="center" vertical="center"/>
    </xf>
    <xf numFmtId="182" fontId="0" fillId="0" borderId="60" xfId="0" applyNumberFormat="1" applyFill="1" applyBorder="1" applyAlignment="1">
      <alignment horizontal="right"/>
    </xf>
    <xf numFmtId="181" fontId="0" fillId="0" borderId="60" xfId="0" applyNumberFormat="1" applyFill="1" applyBorder="1" applyAlignment="1">
      <alignment horizontal="right"/>
    </xf>
    <xf numFmtId="182" fontId="9" fillId="0" borderId="60" xfId="2" applyNumberFormat="1" applyFill="1" applyBorder="1" applyAlignment="1">
      <alignment horizontal="center" vertical="center"/>
    </xf>
    <xf numFmtId="181" fontId="9" fillId="0" borderId="60" xfId="2" applyNumberFormat="1" applyFill="1" applyBorder="1" applyAlignment="1">
      <alignment horizontal="center" vertical="center"/>
    </xf>
    <xf numFmtId="2" fontId="77" fillId="0" borderId="25" xfId="0" applyNumberFormat="1" applyFont="1" applyFill="1" applyBorder="1" applyAlignment="1">
      <alignment horizontal="center" vertical="center"/>
    </xf>
    <xf numFmtId="2" fontId="77" fillId="0" borderId="29" xfId="0" applyNumberFormat="1" applyFont="1" applyFill="1" applyBorder="1" applyAlignment="1">
      <alignment horizontal="center" vertical="center"/>
    </xf>
    <xf numFmtId="2" fontId="77" fillId="0" borderId="78" xfId="0" applyNumberFormat="1" applyFont="1" applyFill="1" applyBorder="1" applyAlignment="1">
      <alignment horizontal="center" vertical="center"/>
    </xf>
    <xf numFmtId="2" fontId="77" fillId="0" borderId="79" xfId="0" applyNumberFormat="1" applyFont="1" applyFill="1" applyBorder="1" applyAlignment="1">
      <alignment horizontal="center" vertical="center"/>
    </xf>
    <xf numFmtId="165" fontId="0" fillId="0" borderId="0" xfId="0" applyNumberFormat="1"/>
    <xf numFmtId="0" fontId="0" fillId="0" borderId="91" xfId="0" applyFill="1" applyBorder="1"/>
    <xf numFmtId="44" fontId="77" fillId="0" borderId="91" xfId="2" applyFont="1" applyFill="1" applyBorder="1" applyAlignment="1">
      <alignment horizontal="center" vertical="center"/>
    </xf>
    <xf numFmtId="165" fontId="111" fillId="0" borderId="91" xfId="2" applyNumberFormat="1" applyFont="1" applyFill="1" applyBorder="1" applyAlignment="1">
      <alignment horizontal="center" vertical="center"/>
    </xf>
    <xf numFmtId="0" fontId="0" fillId="0" borderId="0" xfId="0" applyFill="1" applyAlignment="1">
      <alignment horizontal="right"/>
    </xf>
    <xf numFmtId="44" fontId="0" fillId="0" borderId="0" xfId="0" applyNumberFormat="1" applyFill="1" applyAlignment="1">
      <alignment horizontal="right"/>
    </xf>
    <xf numFmtId="0" fontId="10" fillId="0" borderId="0" xfId="0" applyFont="1" applyAlignment="1">
      <alignment horizontal="left"/>
    </xf>
    <xf numFmtId="0" fontId="10" fillId="0" borderId="0" xfId="0" applyFont="1" applyAlignment="1">
      <alignment horizontal="center"/>
    </xf>
    <xf numFmtId="0" fontId="16" fillId="3" borderId="0" xfId="6" applyFont="1" applyFill="1" applyAlignment="1">
      <alignment horizontal="center" vertical="center"/>
    </xf>
    <xf numFmtId="0" fontId="17" fillId="3" borderId="0" xfId="6" applyFont="1" applyFill="1" applyAlignment="1">
      <alignment horizontal="center" vertical="center"/>
    </xf>
    <xf numFmtId="43" fontId="18" fillId="3" borderId="0" xfId="1" applyFont="1" applyFill="1" applyAlignment="1">
      <alignment horizontal="center" wrapText="1"/>
    </xf>
    <xf numFmtId="43" fontId="18" fillId="3" borderId="0" xfId="1" applyFont="1" applyFill="1" applyAlignment="1">
      <alignment horizontal="center"/>
    </xf>
    <xf numFmtId="0" fontId="9" fillId="3" borderId="0" xfId="5" applyFont="1" applyFill="1" applyAlignment="1">
      <alignment horizontal="justify" vertical="center" wrapText="1"/>
    </xf>
    <xf numFmtId="0" fontId="10" fillId="4" borderId="0" xfId="0" applyFont="1" applyFill="1" applyAlignment="1">
      <alignment horizontal="center"/>
    </xf>
    <xf numFmtId="43" fontId="105" fillId="3" borderId="0" xfId="1" applyFont="1" applyFill="1" applyAlignment="1">
      <alignment horizontal="center" vertical="center" wrapText="1"/>
    </xf>
    <xf numFmtId="3" fontId="10" fillId="0" borderId="30" xfId="0" applyNumberFormat="1" applyFont="1" applyBorder="1" applyAlignment="1">
      <alignment horizontal="center" vertical="center" wrapText="1"/>
    </xf>
    <xf numFmtId="3" fontId="10" fillId="0" borderId="0" xfId="0" applyNumberFormat="1" applyFont="1" applyAlignment="1">
      <alignment horizontal="center" vertical="center" wrapText="1"/>
    </xf>
    <xf numFmtId="3" fontId="10" fillId="0" borderId="25" xfId="0" applyNumberFormat="1" applyFont="1" applyBorder="1" applyAlignment="1">
      <alignment horizontal="center" vertical="center" wrapText="1"/>
    </xf>
    <xf numFmtId="3" fontId="10" fillId="0" borderId="112" xfId="0" applyNumberFormat="1" applyFont="1" applyBorder="1" applyAlignment="1">
      <alignment horizontal="center" vertical="center" wrapText="1"/>
    </xf>
    <xf numFmtId="43" fontId="106" fillId="0" borderId="0" xfId="0" applyNumberFormat="1" applyFont="1" applyAlignment="1"/>
    <xf numFmtId="0" fontId="0" fillId="0" borderId="0" xfId="0" applyAlignment="1"/>
    <xf numFmtId="0" fontId="110" fillId="77" borderId="0" xfId="0" applyFont="1" applyFill="1" applyAlignment="1">
      <alignment horizontal="center" vertical="center" wrapText="1"/>
    </xf>
    <xf numFmtId="0" fontId="110" fillId="77" borderId="25" xfId="0" applyFont="1" applyFill="1" applyBorder="1" applyAlignment="1">
      <alignment horizontal="center" vertical="center" wrapText="1"/>
    </xf>
    <xf numFmtId="0" fontId="22" fillId="0" borderId="0" xfId="0" applyFont="1" applyAlignment="1"/>
    <xf numFmtId="0" fontId="20" fillId="80" borderId="0" xfId="0" applyFont="1" applyFill="1" applyAlignment="1">
      <alignment vertical="center"/>
    </xf>
    <xf numFmtId="0" fontId="0" fillId="76" borderId="0" xfId="0" applyFill="1" applyAlignment="1"/>
    <xf numFmtId="0" fontId="26" fillId="0" borderId="0" xfId="0" applyFont="1" applyAlignment="1">
      <alignment vertical="center"/>
    </xf>
    <xf numFmtId="0" fontId="20" fillId="0" borderId="0" xfId="0" applyFont="1" applyAlignment="1">
      <alignment vertical="center"/>
    </xf>
    <xf numFmtId="0" fontId="20" fillId="80" borderId="0" xfId="0" applyFont="1" applyFill="1" applyAlignment="1">
      <alignment horizontal="left" vertical="center"/>
    </xf>
    <xf numFmtId="0" fontId="10" fillId="0" borderId="0" xfId="0" applyFont="1" applyAlignment="1"/>
    <xf numFmtId="0" fontId="77" fillId="0" borderId="91" xfId="0" applyFont="1" applyBorder="1" applyAlignment="1">
      <alignment horizontal="left" vertical="center"/>
    </xf>
    <xf numFmtId="4" fontId="9" fillId="0" borderId="76" xfId="0" applyNumberFormat="1" applyFont="1" applyBorder="1" applyAlignment="1">
      <alignment horizontal="center" vertical="center" wrapText="1"/>
    </xf>
    <xf numFmtId="3" fontId="9" fillId="0" borderId="30" xfId="0" applyNumberFormat="1" applyFont="1" applyBorder="1" applyAlignment="1">
      <alignment horizontal="center" vertical="center" wrapText="1"/>
    </xf>
    <xf numFmtId="3" fontId="9" fillId="0" borderId="25" xfId="0" applyNumberFormat="1" applyFont="1" applyBorder="1" applyAlignment="1">
      <alignment horizontal="center" vertical="center" wrapText="1"/>
    </xf>
    <xf numFmtId="3" fontId="9" fillId="0" borderId="76" xfId="0" applyNumberFormat="1" applyFont="1" applyBorder="1" applyAlignment="1">
      <alignment horizontal="center" vertical="center" wrapText="1"/>
    </xf>
    <xf numFmtId="3" fontId="9" fillId="0" borderId="0" xfId="0" applyNumberFormat="1" applyFont="1" applyBorder="1" applyAlignment="1">
      <alignment horizontal="center" vertical="center" wrapText="1"/>
    </xf>
    <xf numFmtId="0" fontId="110" fillId="77" borderId="35" xfId="0" applyFont="1" applyFill="1" applyBorder="1" applyAlignment="1">
      <alignment horizontal="center" vertical="center" wrapText="1"/>
    </xf>
    <xf numFmtId="4" fontId="9" fillId="0" borderId="30" xfId="0" applyNumberFormat="1" applyFont="1" applyBorder="1" applyAlignment="1">
      <alignment horizontal="center" vertical="center" wrapText="1"/>
    </xf>
    <xf numFmtId="4" fontId="9" fillId="0" borderId="0" xfId="0" applyNumberFormat="1" applyFont="1" applyAlignment="1">
      <alignment horizontal="center" vertical="center" wrapText="1"/>
    </xf>
    <xf numFmtId="4" fontId="9" fillId="0" borderId="68" xfId="0" applyNumberFormat="1" applyFont="1" applyBorder="1" applyAlignment="1">
      <alignment horizontal="center" vertical="center" wrapText="1"/>
    </xf>
    <xf numFmtId="2" fontId="77" fillId="0" borderId="30" xfId="0" applyNumberFormat="1" applyFont="1" applyBorder="1" applyAlignment="1">
      <alignment horizontal="center" vertical="center" wrapText="1"/>
    </xf>
    <xf numFmtId="2" fontId="77" fillId="0" borderId="0" xfId="0" applyNumberFormat="1" applyFont="1" applyAlignment="1">
      <alignment horizontal="center" vertical="center" wrapText="1"/>
    </xf>
    <xf numFmtId="0" fontId="77" fillId="0" borderId="0" xfId="0" applyFont="1" applyAlignment="1">
      <alignment horizontal="center" vertical="center"/>
    </xf>
    <xf numFmtId="0" fontId="77" fillId="0" borderId="77" xfId="0" applyFont="1" applyBorder="1" applyAlignment="1">
      <alignment horizontal="center" vertical="center"/>
    </xf>
    <xf numFmtId="2" fontId="77" fillId="0" borderId="36" xfId="0" applyNumberFormat="1" applyFont="1" applyBorder="1" applyAlignment="1">
      <alignment horizontal="center" vertical="center" wrapText="1"/>
    </xf>
    <xf numFmtId="2" fontId="77" fillId="0" borderId="25" xfId="0" applyNumberFormat="1" applyFont="1" applyBorder="1" applyAlignment="1">
      <alignment horizontal="center" vertical="center" wrapText="1"/>
    </xf>
    <xf numFmtId="2" fontId="77" fillId="0" borderId="91" xfId="0" applyNumberFormat="1" applyFont="1" applyBorder="1" applyAlignment="1">
      <alignment horizontal="left" vertical="center" wrapText="1"/>
    </xf>
    <xf numFmtId="2" fontId="77" fillId="0" borderId="92" xfId="0" applyNumberFormat="1" applyFont="1" applyBorder="1" applyAlignment="1">
      <alignment horizontal="left" vertical="center" wrapText="1"/>
    </xf>
    <xf numFmtId="2" fontId="77" fillId="0" borderId="93" xfId="0" applyNumberFormat="1" applyFont="1" applyBorder="1" applyAlignment="1">
      <alignment horizontal="left" vertical="center" wrapText="1"/>
    </xf>
    <xf numFmtId="2" fontId="77" fillId="0" borderId="94" xfId="0" applyNumberFormat="1" applyFont="1" applyBorder="1" applyAlignment="1">
      <alignment horizontal="left" vertical="center" wrapText="1"/>
    </xf>
    <xf numFmtId="2" fontId="77" fillId="0" borderId="95" xfId="0" applyNumberFormat="1" applyFont="1" applyBorder="1" applyAlignment="1">
      <alignment horizontal="left" vertical="center" wrapText="1"/>
    </xf>
    <xf numFmtId="0" fontId="77" fillId="0" borderId="95" xfId="0" applyFont="1" applyBorder="1" applyAlignment="1">
      <alignment horizontal="left" vertical="center"/>
    </xf>
    <xf numFmtId="0" fontId="77" fillId="0" borderId="93" xfId="0" applyFont="1" applyBorder="1" applyAlignment="1">
      <alignment horizontal="left" vertical="center"/>
    </xf>
    <xf numFmtId="0" fontId="77" fillId="0" borderId="94" xfId="0" applyFont="1" applyBorder="1" applyAlignment="1">
      <alignment horizontal="left" vertical="center"/>
    </xf>
    <xf numFmtId="0" fontId="10" fillId="0" borderId="0" xfId="125" applyFont="1" applyAlignment="1"/>
    <xf numFmtId="0" fontId="110" fillId="77" borderId="0" xfId="125" applyFont="1" applyFill="1" applyAlignment="1">
      <alignment horizontal="center" vertical="center" wrapText="1"/>
    </xf>
    <xf numFmtId="0" fontId="110" fillId="77" borderId="1" xfId="125" applyFont="1" applyFill="1" applyBorder="1" applyAlignment="1">
      <alignment horizontal="center" vertical="center" wrapText="1"/>
    </xf>
    <xf numFmtId="0" fontId="110" fillId="77" borderId="44" xfId="125" applyFont="1" applyFill="1" applyBorder="1" applyAlignment="1">
      <alignment horizontal="center" wrapText="1"/>
    </xf>
    <xf numFmtId="0" fontId="110" fillId="77" borderId="26" xfId="125" applyFont="1" applyFill="1" applyBorder="1" applyAlignment="1">
      <alignment horizontal="center" wrapText="1"/>
    </xf>
    <xf numFmtId="0" fontId="132" fillId="81" borderId="0" xfId="0" applyFont="1" applyFill="1" applyAlignment="1">
      <alignment horizontal="center" vertical="center" wrapText="1"/>
    </xf>
    <xf numFmtId="0" fontId="132" fillId="81" borderId="29" xfId="0" applyFont="1" applyFill="1" applyBorder="1" applyAlignment="1">
      <alignment horizontal="center" vertical="center" wrapText="1"/>
    </xf>
    <xf numFmtId="0" fontId="10" fillId="0" borderId="0" xfId="0" applyFont="1" applyAlignment="1">
      <alignment horizontal="left" vertical="center"/>
    </xf>
    <xf numFmtId="0" fontId="0" fillId="76" borderId="0" xfId="0" applyFill="1" applyAlignment="1">
      <alignment horizontal="center"/>
    </xf>
    <xf numFmtId="0" fontId="108" fillId="78" borderId="0" xfId="0" applyFont="1" applyFill="1" applyAlignment="1">
      <alignment horizontal="center" wrapText="1"/>
    </xf>
    <xf numFmtId="0" fontId="108" fillId="78" borderId="24" xfId="0" applyFont="1" applyFill="1" applyBorder="1" applyAlignment="1">
      <alignment horizontal="center" wrapText="1"/>
    </xf>
    <xf numFmtId="0" fontId="108" fillId="78" borderId="24" xfId="1" applyNumberFormat="1" applyFont="1" applyFill="1" applyBorder="1" applyAlignment="1">
      <alignment horizontal="center" wrapText="1"/>
    </xf>
    <xf numFmtId="0" fontId="108" fillId="78" borderId="54" xfId="0" applyFont="1" applyFill="1" applyBorder="1" applyAlignment="1">
      <alignment horizontal="center" vertical="center" wrapText="1"/>
    </xf>
    <xf numFmtId="0" fontId="108" fillId="78" borderId="58" xfId="0" applyFont="1" applyFill="1" applyBorder="1" applyAlignment="1">
      <alignment horizontal="center" vertical="center" wrapText="1"/>
    </xf>
    <xf numFmtId="0" fontId="22" fillId="0" borderId="0" xfId="0" applyFont="1" applyAlignment="1">
      <alignment vertical="center"/>
    </xf>
    <xf numFmtId="0" fontId="108" fillId="78" borderId="71" xfId="0" applyFont="1" applyFill="1" applyBorder="1" applyAlignment="1">
      <alignment horizontal="center" wrapText="1"/>
    </xf>
    <xf numFmtId="0" fontId="108" fillId="78" borderId="69" xfId="0" applyFont="1" applyFill="1" applyBorder="1" applyAlignment="1">
      <alignment horizontal="center" wrapText="1"/>
    </xf>
    <xf numFmtId="0" fontId="108" fillId="78" borderId="58" xfId="0" applyFont="1" applyFill="1" applyBorder="1" applyAlignment="1">
      <alignment horizontal="center" wrapText="1"/>
    </xf>
    <xf numFmtId="0" fontId="108" fillId="78" borderId="54" xfId="0" applyFont="1" applyFill="1" applyBorder="1" applyAlignment="1">
      <alignment horizontal="center" wrapText="1"/>
    </xf>
    <xf numFmtId="0" fontId="108" fillId="78" borderId="59" xfId="0" applyFont="1" applyFill="1" applyBorder="1" applyAlignment="1">
      <alignment horizontal="center" wrapText="1"/>
    </xf>
    <xf numFmtId="0" fontId="9" fillId="0" borderId="0" xfId="0" applyFont="1" applyAlignment="1">
      <alignment horizontal="left" vertical="center" wrapText="1"/>
    </xf>
    <xf numFmtId="0" fontId="9" fillId="0" borderId="48" xfId="0" applyFont="1" applyBorder="1" applyAlignment="1">
      <alignment horizontal="left" vertical="center" wrapText="1"/>
    </xf>
    <xf numFmtId="43" fontId="106" fillId="0" borderId="0" xfId="0" applyNumberFormat="1" applyFont="1" applyAlignment="1">
      <alignment vertical="center"/>
    </xf>
    <xf numFmtId="0" fontId="9" fillId="0" borderId="0" xfId="0" applyFont="1" applyAlignment="1">
      <alignment vertical="center"/>
    </xf>
    <xf numFmtId="0" fontId="9" fillId="76" borderId="0" xfId="0" applyFont="1" applyFill="1" applyAlignment="1">
      <alignment vertical="center"/>
    </xf>
    <xf numFmtId="0" fontId="108" fillId="78" borderId="71" xfId="0" applyFont="1" applyFill="1" applyBorder="1" applyAlignment="1">
      <alignment horizontal="center" vertical="center" wrapText="1"/>
    </xf>
    <xf numFmtId="0" fontId="108" fillId="78" borderId="69" xfId="0" applyFont="1" applyFill="1" applyBorder="1" applyAlignment="1">
      <alignment horizontal="center" vertical="center" wrapText="1"/>
    </xf>
    <xf numFmtId="0" fontId="10" fillId="0" borderId="0" xfId="0" applyFont="1" applyAlignment="1">
      <alignment vertical="center"/>
    </xf>
    <xf numFmtId="0" fontId="108" fillId="78" borderId="0" xfId="0" applyFont="1" applyFill="1" applyAlignment="1">
      <alignment horizontal="center" vertical="center" wrapText="1"/>
    </xf>
    <xf numFmtId="0" fontId="108" fillId="78" borderId="59" xfId="0" applyFont="1" applyFill="1" applyBorder="1" applyAlignment="1">
      <alignment horizontal="center" vertical="center" wrapText="1"/>
    </xf>
    <xf numFmtId="0" fontId="108" fillId="78" borderId="0" xfId="1" applyNumberFormat="1" applyFont="1" applyFill="1" applyAlignment="1">
      <alignment horizontal="center" vertical="center" wrapText="1"/>
    </xf>
    <xf numFmtId="0" fontId="108" fillId="78" borderId="24" xfId="1" applyNumberFormat="1" applyFont="1" applyFill="1" applyBorder="1" applyAlignment="1">
      <alignment horizontal="center" vertical="center" wrapText="1"/>
    </xf>
    <xf numFmtId="0" fontId="108" fillId="78" borderId="0" xfId="1" applyNumberFormat="1" applyFont="1" applyFill="1" applyAlignment="1">
      <alignment horizontal="right" vertical="center" wrapText="1"/>
    </xf>
    <xf numFmtId="0" fontId="108" fillId="78" borderId="24" xfId="1" applyNumberFormat="1" applyFont="1" applyFill="1" applyBorder="1" applyAlignment="1">
      <alignment horizontal="right" vertical="center" wrapText="1"/>
    </xf>
    <xf numFmtId="0" fontId="108" fillId="78" borderId="0" xfId="1" applyNumberFormat="1" applyFont="1" applyFill="1" applyAlignment="1">
      <alignment horizontal="left" vertical="center" wrapText="1"/>
    </xf>
    <xf numFmtId="0" fontId="108" fillId="78" borderId="24" xfId="1" applyNumberFormat="1" applyFont="1" applyFill="1" applyBorder="1" applyAlignment="1">
      <alignment horizontal="left" vertical="center" wrapText="1"/>
    </xf>
    <xf numFmtId="0" fontId="9" fillId="76" borderId="0" xfId="0" applyFont="1" applyFill="1" applyAlignment="1">
      <alignment horizontal="center" vertical="center"/>
    </xf>
    <xf numFmtId="0" fontId="0" fillId="0" borderId="0" xfId="0" applyAlignment="1">
      <alignment vertical="center"/>
    </xf>
    <xf numFmtId="0" fontId="0" fillId="76" borderId="0" xfId="0" applyFill="1" applyAlignment="1">
      <alignment vertical="center"/>
    </xf>
    <xf numFmtId="3" fontId="9" fillId="0" borderId="36" xfId="0" applyNumberFormat="1" applyFont="1" applyBorder="1" applyAlignment="1">
      <alignment horizontal="center" vertical="center" wrapText="1"/>
    </xf>
    <xf numFmtId="3" fontId="9" fillId="0" borderId="119" xfId="0" applyNumberFormat="1" applyFont="1" applyBorder="1" applyAlignment="1">
      <alignment horizontal="center" vertical="center" wrapText="1"/>
    </xf>
    <xf numFmtId="0" fontId="0" fillId="76" borderId="0" xfId="0" applyFill="1" applyAlignment="1">
      <alignment horizontal="center" vertical="center"/>
    </xf>
    <xf numFmtId="3" fontId="9" fillId="0" borderId="49" xfId="0" applyNumberFormat="1" applyFont="1" applyBorder="1" applyAlignment="1">
      <alignment horizontal="center" vertical="center" wrapText="1"/>
    </xf>
    <xf numFmtId="0" fontId="0" fillId="0" borderId="48" xfId="0" applyBorder="1" applyAlignment="1">
      <alignment horizontal="left" vertical="center" wrapText="1"/>
    </xf>
    <xf numFmtId="0" fontId="0" fillId="0" borderId="0" xfId="0" applyAlignment="1">
      <alignment horizontal="left" vertical="center" wrapText="1"/>
    </xf>
    <xf numFmtId="0" fontId="20" fillId="0" borderId="0" xfId="125" applyFont="1" applyAlignment="1">
      <alignment vertical="center"/>
    </xf>
    <xf numFmtId="0" fontId="10" fillId="0" borderId="0" xfId="125" applyFont="1" applyAlignment="1">
      <alignment vertical="center"/>
    </xf>
    <xf numFmtId="43" fontId="106" fillId="0" borderId="0" xfId="125" applyNumberFormat="1" applyFont="1" applyAlignment="1">
      <alignment vertical="center"/>
    </xf>
    <xf numFmtId="0" fontId="9" fillId="0" borderId="0" xfId="125" applyAlignment="1">
      <alignment vertical="center"/>
    </xf>
    <xf numFmtId="0" fontId="9" fillId="76" borderId="0" xfId="125" applyFill="1" applyAlignment="1">
      <alignment vertical="center"/>
    </xf>
    <xf numFmtId="0" fontId="20" fillId="80" borderId="0" xfId="125" applyFont="1" applyFill="1" applyAlignment="1">
      <alignment vertical="center"/>
    </xf>
    <xf numFmtId="0" fontId="22" fillId="0" borderId="0" xfId="125" applyFont="1" applyAlignment="1">
      <alignment vertical="center"/>
    </xf>
    <xf numFmtId="0" fontId="108" fillId="78" borderId="58" xfId="125" applyFont="1" applyFill="1" applyBorder="1" applyAlignment="1">
      <alignment horizontal="center" vertical="center" wrapText="1"/>
    </xf>
    <xf numFmtId="0" fontId="108" fillId="78" borderId="0" xfId="125" applyFont="1" applyFill="1" applyAlignment="1">
      <alignment horizontal="center" vertical="center" wrapText="1"/>
    </xf>
    <xf numFmtId="0" fontId="108" fillId="78" borderId="59" xfId="125" applyFont="1" applyFill="1" applyBorder="1" applyAlignment="1">
      <alignment horizontal="center" vertical="center" wrapText="1"/>
    </xf>
    <xf numFmtId="0" fontId="108" fillId="78" borderId="71" xfId="125" applyFont="1" applyFill="1" applyBorder="1" applyAlignment="1">
      <alignment horizontal="center" vertical="center" wrapText="1"/>
    </xf>
    <xf numFmtId="0" fontId="108" fillId="78" borderId="69" xfId="125" applyFont="1" applyFill="1" applyBorder="1" applyAlignment="1">
      <alignment horizontal="center" vertical="center" wrapText="1"/>
    </xf>
    <xf numFmtId="0" fontId="9" fillId="76" borderId="0" xfId="125" applyFill="1" applyAlignment="1">
      <alignment horizontal="center" vertical="center"/>
    </xf>
    <xf numFmtId="0" fontId="108" fillId="78" borderId="0" xfId="85" applyNumberFormat="1" applyFont="1" applyFill="1" applyAlignment="1">
      <alignment horizontal="center" vertical="center" wrapText="1"/>
    </xf>
    <xf numFmtId="0" fontId="108" fillId="78" borderId="24" xfId="85" applyNumberFormat="1" applyFont="1" applyFill="1" applyBorder="1" applyAlignment="1">
      <alignment horizontal="center" vertical="center" wrapText="1"/>
    </xf>
    <xf numFmtId="0" fontId="10" fillId="0" borderId="0" xfId="0" quotePrefix="1" applyFont="1" applyAlignment="1">
      <alignment horizontal="left"/>
    </xf>
    <xf numFmtId="0" fontId="22" fillId="0" borderId="0" xfId="0" applyFont="1" applyAlignment="1">
      <alignment horizontal="left" vertical="center"/>
    </xf>
    <xf numFmtId="3" fontId="10" fillId="0" borderId="0" xfId="0" applyNumberFormat="1" applyFont="1" applyAlignment="1">
      <alignment horizontal="left" vertical="center"/>
    </xf>
    <xf numFmtId="0" fontId="108" fillId="78" borderId="47" xfId="1" applyNumberFormat="1" applyFont="1" applyFill="1" applyBorder="1" applyAlignment="1">
      <alignment horizontal="right" vertical="center" wrapText="1"/>
    </xf>
    <xf numFmtId="0" fontId="108" fillId="78" borderId="64" xfId="1" applyNumberFormat="1" applyFont="1" applyFill="1" applyBorder="1" applyAlignment="1">
      <alignment horizontal="right" vertical="center" wrapText="1"/>
    </xf>
    <xf numFmtId="0" fontId="108" fillId="78" borderId="45" xfId="1" applyNumberFormat="1" applyFont="1" applyFill="1" applyBorder="1" applyAlignment="1">
      <alignment horizontal="right" vertical="center" wrapText="1"/>
    </xf>
    <xf numFmtId="0" fontId="108" fillId="78" borderId="46" xfId="1" applyNumberFormat="1" applyFont="1" applyFill="1" applyBorder="1" applyAlignment="1">
      <alignment horizontal="right" vertical="center" wrapText="1"/>
    </xf>
    <xf numFmtId="0" fontId="9" fillId="0" borderId="63" xfId="0" applyFont="1" applyBorder="1" applyAlignment="1">
      <alignment vertical="center" wrapText="1"/>
    </xf>
    <xf numFmtId="0" fontId="0" fillId="0" borderId="0" xfId="0" applyAlignment="1">
      <alignment vertical="center" wrapText="1"/>
    </xf>
    <xf numFmtId="0" fontId="9" fillId="0" borderId="0" xfId="0" applyFont="1" applyAlignment="1">
      <alignment vertical="center" wrapText="1"/>
    </xf>
    <xf numFmtId="0" fontId="0" fillId="0" borderId="60" xfId="0" applyBorder="1" applyAlignment="1">
      <alignment vertical="center" wrapText="1"/>
    </xf>
    <xf numFmtId="0" fontId="9" fillId="0" borderId="60" xfId="0" applyFont="1" applyBorder="1" applyAlignment="1">
      <alignment vertical="center" wrapText="1"/>
    </xf>
    <xf numFmtId="0" fontId="108" fillId="78" borderId="0" xfId="1" applyNumberFormat="1" applyFont="1" applyFill="1" applyAlignment="1">
      <alignment horizontal="center" wrapText="1"/>
    </xf>
    <xf numFmtId="0" fontId="108" fillId="78" borderId="0" xfId="1" applyNumberFormat="1" applyFont="1" applyFill="1" applyAlignment="1">
      <alignment horizontal="right" wrapText="1"/>
    </xf>
    <xf numFmtId="0" fontId="108" fillId="78" borderId="24" xfId="1" applyNumberFormat="1" applyFont="1" applyFill="1" applyBorder="1" applyAlignment="1">
      <alignment horizontal="right" wrapText="1"/>
    </xf>
    <xf numFmtId="0" fontId="108" fillId="78" borderId="45" xfId="1" applyNumberFormat="1" applyFont="1" applyFill="1" applyBorder="1" applyAlignment="1">
      <alignment horizontal="center" wrapText="1"/>
    </xf>
    <xf numFmtId="0" fontId="108" fillId="78" borderId="47" xfId="1" applyNumberFormat="1" applyFont="1" applyFill="1" applyBorder="1" applyAlignment="1">
      <alignment horizontal="center" wrapText="1"/>
    </xf>
    <xf numFmtId="9" fontId="10" fillId="0" borderId="0" xfId="7" applyFont="1" applyAlignment="1">
      <alignment horizontal="left" wrapText="1"/>
    </xf>
    <xf numFmtId="0" fontId="9" fillId="0" borderId="48" xfId="0" applyFont="1" applyBorder="1" applyAlignment="1">
      <alignment vertical="center" wrapText="1"/>
    </xf>
    <xf numFmtId="0" fontId="0" fillId="0" borderId="98" xfId="0" applyBorder="1" applyAlignment="1">
      <alignment horizontal="left" vertical="center" wrapText="1"/>
    </xf>
    <xf numFmtId="0" fontId="0" fillId="0" borderId="60" xfId="0" applyBorder="1" applyAlignment="1">
      <alignment horizontal="left" vertical="center" wrapText="1"/>
    </xf>
    <xf numFmtId="165" fontId="113" fillId="0" borderId="0" xfId="2" applyNumberFormat="1" applyFont="1" applyAlignment="1">
      <alignment horizontal="left"/>
    </xf>
    <xf numFmtId="0" fontId="9" fillId="0" borderId="82" xfId="0" applyFont="1" applyBorder="1" applyAlignment="1">
      <alignment vertical="center" wrapText="1"/>
    </xf>
    <xf numFmtId="0" fontId="9" fillId="0" borderId="36" xfId="0" applyFont="1" applyBorder="1" applyAlignment="1">
      <alignment horizontal="center" wrapText="1"/>
    </xf>
    <xf numFmtId="0" fontId="13" fillId="0" borderId="0" xfId="0" applyFont="1" applyAlignment="1"/>
    <xf numFmtId="0" fontId="10" fillId="0" borderId="43" xfId="0" applyFont="1" applyBorder="1" applyAlignment="1"/>
    <xf numFmtId="0" fontId="108" fillId="78" borderId="72" xfId="0" applyFont="1" applyFill="1" applyBorder="1" applyAlignment="1">
      <alignment horizontal="center" wrapText="1"/>
    </xf>
    <xf numFmtId="0" fontId="108" fillId="78" borderId="0" xfId="1" applyNumberFormat="1" applyFont="1" applyFill="1" applyAlignment="1">
      <alignment horizontal="left" wrapText="1"/>
    </xf>
    <xf numFmtId="0" fontId="10" fillId="0" borderId="0" xfId="0" applyFont="1" applyAlignment="1">
      <alignment wrapText="1"/>
    </xf>
    <xf numFmtId="0" fontId="108" fillId="78" borderId="48" xfId="1" applyNumberFormat="1" applyFont="1" applyFill="1" applyBorder="1" applyAlignment="1">
      <alignment horizontal="left" wrapText="1"/>
    </xf>
    <xf numFmtId="9" fontId="10" fillId="0" borderId="0" xfId="7" applyFont="1" applyAlignment="1">
      <alignment horizontal="left"/>
    </xf>
    <xf numFmtId="0" fontId="110" fillId="77" borderId="1" xfId="0" applyFont="1" applyFill="1" applyBorder="1" applyAlignment="1">
      <alignment horizontal="center" vertical="center" wrapText="1"/>
    </xf>
    <xf numFmtId="0" fontId="10" fillId="0" borderId="0" xfId="1677" applyFont="1" applyAlignment="1"/>
    <xf numFmtId="170" fontId="10" fillId="0" borderId="0" xfId="0" applyNumberFormat="1" applyFont="1" applyAlignment="1">
      <alignment horizontal="left" vertical="center" wrapText="1"/>
    </xf>
    <xf numFmtId="43" fontId="106" fillId="0" borderId="0" xfId="755" applyNumberFormat="1" applyFont="1" applyAlignment="1"/>
    <xf numFmtId="0" fontId="9" fillId="0" borderId="0" xfId="755" applyAlignment="1"/>
    <xf numFmtId="0" fontId="9" fillId="76" borderId="0" xfId="755" applyFill="1" applyAlignment="1"/>
    <xf numFmtId="0" fontId="20" fillId="80" borderId="0" xfId="755" applyFont="1" applyFill="1" applyAlignment="1">
      <alignment vertical="center"/>
    </xf>
    <xf numFmtId="0" fontId="10" fillId="0" borderId="0" xfId="755" applyFont="1" applyAlignment="1"/>
    <xf numFmtId="0" fontId="20" fillId="0" borderId="0" xfId="755" applyFont="1" applyAlignment="1">
      <alignment vertical="center"/>
    </xf>
    <xf numFmtId="0" fontId="108" fillId="78" borderId="58" xfId="755" applyFont="1" applyFill="1" applyBorder="1" applyAlignment="1">
      <alignment horizontal="center" wrapText="1"/>
    </xf>
    <xf numFmtId="0" fontId="108" fillId="78" borderId="54" xfId="755" applyFont="1" applyFill="1" applyBorder="1" applyAlignment="1">
      <alignment horizontal="center" wrapText="1"/>
    </xf>
    <xf numFmtId="0" fontId="22" fillId="0" borderId="0" xfId="755" applyFont="1" applyAlignment="1">
      <alignment vertical="center"/>
    </xf>
    <xf numFmtId="0" fontId="9" fillId="76" borderId="0" xfId="755" applyFill="1" applyAlignment="1">
      <alignment horizontal="center"/>
    </xf>
    <xf numFmtId="0" fontId="9" fillId="0" borderId="36" xfId="800" applyBorder="1" applyAlignment="1">
      <alignment horizontal="center" vertical="center" wrapText="1"/>
    </xf>
    <xf numFmtId="0" fontId="135" fillId="0" borderId="0" xfId="0" applyFont="1" applyAlignment="1">
      <alignment horizontal="left" vertical="top" wrapText="1"/>
    </xf>
    <xf numFmtId="0" fontId="20" fillId="0" borderId="0" xfId="800" applyFont="1" applyAlignment="1">
      <alignment vertical="center"/>
    </xf>
    <xf numFmtId="0" fontId="108" fillId="78" borderId="74" xfId="800" applyFont="1" applyFill="1" applyBorder="1" applyAlignment="1">
      <alignment horizontal="center" wrapText="1"/>
    </xf>
    <xf numFmtId="0" fontId="108" fillId="78" borderId="54" xfId="800" applyFont="1" applyFill="1" applyBorder="1" applyAlignment="1">
      <alignment horizontal="center" wrapText="1"/>
    </xf>
    <xf numFmtId="0" fontId="10" fillId="0" borderId="0" xfId="800" applyFont="1" applyAlignment="1"/>
    <xf numFmtId="0" fontId="20" fillId="80" borderId="0" xfId="800" applyFont="1" applyFill="1" applyAlignment="1">
      <alignment vertical="center"/>
    </xf>
    <xf numFmtId="43" fontId="106" fillId="0" borderId="0" xfId="800" applyNumberFormat="1" applyFont="1" applyAlignment="1"/>
    <xf numFmtId="0" fontId="9" fillId="0" borderId="0" xfId="800" applyAlignment="1"/>
    <xf numFmtId="0" fontId="9" fillId="76" borderId="0" xfId="800" applyFill="1" applyAlignment="1"/>
    <xf numFmtId="0" fontId="22" fillId="0" borderId="0" xfId="800" applyFont="1" applyAlignment="1">
      <alignment vertical="center"/>
    </xf>
    <xf numFmtId="0" fontId="9" fillId="76" borderId="0" xfId="800" applyFill="1" applyAlignment="1">
      <alignment horizontal="center"/>
    </xf>
    <xf numFmtId="0" fontId="20" fillId="0" borderId="0" xfId="1952" applyFont="1" applyAlignment="1">
      <alignment vertical="center"/>
    </xf>
    <xf numFmtId="0" fontId="10" fillId="0" borderId="0" xfId="1952" applyFont="1" applyAlignment="1">
      <alignment horizontal="left"/>
    </xf>
    <xf numFmtId="43" fontId="106" fillId="0" borderId="0" xfId="1952" applyNumberFormat="1" applyFont="1" applyAlignment="1"/>
    <xf numFmtId="0" fontId="9" fillId="0" borderId="0" xfId="1952" applyAlignment="1"/>
    <xf numFmtId="0" fontId="9" fillId="76" borderId="0" xfId="1952" applyFill="1" applyAlignment="1"/>
    <xf numFmtId="0" fontId="20" fillId="80" borderId="0" xfId="1952" applyFont="1" applyFill="1" applyAlignment="1">
      <alignment vertical="center"/>
    </xf>
    <xf numFmtId="0" fontId="22" fillId="0" borderId="0" xfId="1952" applyFont="1" applyAlignment="1"/>
    <xf numFmtId="0" fontId="10" fillId="0" borderId="0" xfId="1952" applyFont="1" applyAlignment="1"/>
    <xf numFmtId="0" fontId="108" fillId="78" borderId="58" xfId="1952" applyFont="1" applyFill="1" applyBorder="1" applyAlignment="1">
      <alignment horizontal="center" vertical="center" wrapText="1"/>
    </xf>
    <xf numFmtId="0" fontId="108" fillId="78" borderId="54" xfId="1952" applyFont="1" applyFill="1" applyBorder="1" applyAlignment="1">
      <alignment horizontal="center" vertical="center" wrapText="1"/>
    </xf>
    <xf numFmtId="0" fontId="108" fillId="78" borderId="59" xfId="1952" applyFont="1" applyFill="1" applyBorder="1" applyAlignment="1">
      <alignment horizontal="center" vertical="center" wrapText="1"/>
    </xf>
    <xf numFmtId="0" fontId="108" fillId="78" borderId="71" xfId="1952" applyFont="1" applyFill="1" applyBorder="1" applyAlignment="1">
      <alignment horizontal="center" vertical="center" wrapText="1"/>
    </xf>
    <xf numFmtId="0" fontId="108" fillId="78" borderId="69" xfId="1952" applyFont="1" applyFill="1" applyBorder="1" applyAlignment="1">
      <alignment horizontal="center" vertical="center" wrapText="1"/>
    </xf>
    <xf numFmtId="3" fontId="9" fillId="0" borderId="48" xfId="1952" applyNumberFormat="1" applyBorder="1" applyAlignment="1">
      <alignment horizontal="center" vertical="center"/>
    </xf>
    <xf numFmtId="3" fontId="9" fillId="0" borderId="0" xfId="1952" applyNumberFormat="1" applyAlignment="1">
      <alignment horizontal="center" vertical="center"/>
    </xf>
    <xf numFmtId="0" fontId="9" fillId="0" borderId="67" xfId="1952" applyBorder="1" applyAlignment="1">
      <alignment horizontal="center" vertical="center" wrapText="1"/>
    </xf>
    <xf numFmtId="0" fontId="9" fillId="0" borderId="36" xfId="1952" applyBorder="1" applyAlignment="1">
      <alignment horizontal="center" vertical="center" wrapText="1"/>
    </xf>
    <xf numFmtId="0" fontId="9" fillId="76" borderId="0" xfId="1952" applyFill="1" applyAlignment="1">
      <alignment horizontal="center"/>
    </xf>
  </cellXfs>
  <cellStyles count="5229">
    <cellStyle name="0.0" xfId="157"/>
    <cellStyle name="0.00" xfId="158"/>
    <cellStyle name="20% - Accent1 2" xfId="17"/>
    <cellStyle name="20% - Accent1 2 2" xfId="159"/>
    <cellStyle name="20% - Accent1 2 2 2" xfId="160"/>
    <cellStyle name="20% - Accent1 2 2 2 2" xfId="568"/>
    <cellStyle name="20% - Accent1 2 2 2 2 2" xfId="1031"/>
    <cellStyle name="20% - Accent1 2 2 2 2 2 2" xfId="4110"/>
    <cellStyle name="20% - Accent1 2 2 2 2 3" xfId="1506"/>
    <cellStyle name="20% - Accent1 2 2 2 2 3 2" xfId="4572"/>
    <cellStyle name="20% - Accent1 2 2 2 2 4" xfId="3655"/>
    <cellStyle name="20% - Accent1 2 2 2 2 5" xfId="2958"/>
    <cellStyle name="20% - Accent1 2 2 2 2 6" xfId="2259"/>
    <cellStyle name="20% - Accent1 2 2 2 3" xfId="803"/>
    <cellStyle name="20% - Accent1 2 2 2 3 2" xfId="1744"/>
    <cellStyle name="20% - Accent1 2 2 2 3 2 2" xfId="4806"/>
    <cellStyle name="20% - Accent1 2 2 2 3 3" xfId="3883"/>
    <cellStyle name="20% - Accent1 2 2 2 3 4" xfId="3190"/>
    <cellStyle name="20% - Accent1 2 2 2 3 5" xfId="2490"/>
    <cellStyle name="20% - Accent1 2 2 2 4" xfId="1262"/>
    <cellStyle name="20% - Accent1 2 2 2 4 2" xfId="4338"/>
    <cellStyle name="20% - Accent1 2 2 2 5" xfId="3425"/>
    <cellStyle name="20% - Accent1 2 2 2 6" xfId="2724"/>
    <cellStyle name="20% - Accent1 2 2 2 7" xfId="2023"/>
    <cellStyle name="20% - Accent1 2 2 3" xfId="567"/>
    <cellStyle name="20% - Accent1 2 2 3 2" xfId="1030"/>
    <cellStyle name="20% - Accent1 2 2 3 2 2" xfId="4109"/>
    <cellStyle name="20% - Accent1 2 2 3 3" xfId="1505"/>
    <cellStyle name="20% - Accent1 2 2 3 3 2" xfId="4571"/>
    <cellStyle name="20% - Accent1 2 2 3 4" xfId="3654"/>
    <cellStyle name="20% - Accent1 2 2 3 5" xfId="2957"/>
    <cellStyle name="20% - Accent1 2 2 3 6" xfId="2258"/>
    <cellStyle name="20% - Accent1 2 2 4" xfId="802"/>
    <cellStyle name="20% - Accent1 2 2 4 2" xfId="1743"/>
    <cellStyle name="20% - Accent1 2 2 4 2 2" xfId="4805"/>
    <cellStyle name="20% - Accent1 2 2 4 3" xfId="3882"/>
    <cellStyle name="20% - Accent1 2 2 4 4" xfId="3189"/>
    <cellStyle name="20% - Accent1 2 2 4 5" xfId="2489"/>
    <cellStyle name="20% - Accent1 2 2 5" xfId="1261"/>
    <cellStyle name="20% - Accent1 2 2 5 2" xfId="4337"/>
    <cellStyle name="20% - Accent1 2 2 6" xfId="3424"/>
    <cellStyle name="20% - Accent1 2 2 7" xfId="2723"/>
    <cellStyle name="20% - Accent1 2 2 8" xfId="2022"/>
    <cellStyle name="20% - Accent1 2 3" xfId="161"/>
    <cellStyle name="20% - Accent1 2 3 2" xfId="569"/>
    <cellStyle name="20% - Accent1 2 3 2 2" xfId="1032"/>
    <cellStyle name="20% - Accent1 2 3 2 2 2" xfId="4111"/>
    <cellStyle name="20% - Accent1 2 3 2 3" xfId="1507"/>
    <cellStyle name="20% - Accent1 2 3 2 3 2" xfId="4573"/>
    <cellStyle name="20% - Accent1 2 3 2 4" xfId="3656"/>
    <cellStyle name="20% - Accent1 2 3 2 5" xfId="2959"/>
    <cellStyle name="20% - Accent1 2 3 2 6" xfId="2260"/>
    <cellStyle name="20% - Accent1 2 3 3" xfId="804"/>
    <cellStyle name="20% - Accent1 2 3 3 2" xfId="1745"/>
    <cellStyle name="20% - Accent1 2 3 3 2 2" xfId="4807"/>
    <cellStyle name="20% - Accent1 2 3 3 3" xfId="3884"/>
    <cellStyle name="20% - Accent1 2 3 3 4" xfId="3191"/>
    <cellStyle name="20% - Accent1 2 3 3 5" xfId="2491"/>
    <cellStyle name="20% - Accent1 2 3 4" xfId="1263"/>
    <cellStyle name="20% - Accent1 2 3 4 2" xfId="4339"/>
    <cellStyle name="20% - Accent1 2 3 5" xfId="3426"/>
    <cellStyle name="20% - Accent1 2 3 6" xfId="2725"/>
    <cellStyle name="20% - Accent1 2 3 7" xfId="2024"/>
    <cellStyle name="20% - Accent1 2 4" xfId="526"/>
    <cellStyle name="20% - Accent1 2 4 2" xfId="989"/>
    <cellStyle name="20% - Accent1 2 4 2 2" xfId="4068"/>
    <cellStyle name="20% - Accent1 2 4 3" xfId="1464"/>
    <cellStyle name="20% - Accent1 2 4 3 2" xfId="4530"/>
    <cellStyle name="20% - Accent1 2 4 4" xfId="3613"/>
    <cellStyle name="20% - Accent1 2 4 5" xfId="2916"/>
    <cellStyle name="20% - Accent1 2 4 6" xfId="2217"/>
    <cellStyle name="20% - Accent1 2 5" xfId="758"/>
    <cellStyle name="20% - Accent1 2 5 2" xfId="1699"/>
    <cellStyle name="20% - Accent1 2 5 2 2" xfId="4761"/>
    <cellStyle name="20% - Accent1 2 5 3" xfId="3840"/>
    <cellStyle name="20% - Accent1 2 5 4" xfId="3147"/>
    <cellStyle name="20% - Accent1 2 5 5" xfId="2448"/>
    <cellStyle name="20% - Accent1 2 6" xfId="1219"/>
    <cellStyle name="20% - Accent1 2 6 2" xfId="4295"/>
    <cellStyle name="20% - Accent1 2 7" xfId="3382"/>
    <cellStyle name="20% - Accent1 2 8" xfId="2681"/>
    <cellStyle name="20% - Accent1 2 9" xfId="1976"/>
    <cellStyle name="20% - Accent1 3" xfId="16"/>
    <cellStyle name="20% - Accent1 3 2" xfId="162"/>
    <cellStyle name="20% - Accent1 3 2 2" xfId="570"/>
    <cellStyle name="20% - Accent1 3 2 2 2" xfId="1033"/>
    <cellStyle name="20% - Accent1 3 2 2 2 2" xfId="4112"/>
    <cellStyle name="20% - Accent1 3 2 2 3" xfId="1508"/>
    <cellStyle name="20% - Accent1 3 2 2 3 2" xfId="4574"/>
    <cellStyle name="20% - Accent1 3 2 2 4" xfId="3657"/>
    <cellStyle name="20% - Accent1 3 2 2 5" xfId="2960"/>
    <cellStyle name="20% - Accent1 3 2 2 6" xfId="2261"/>
    <cellStyle name="20% - Accent1 3 2 3" xfId="805"/>
    <cellStyle name="20% - Accent1 3 2 3 2" xfId="1746"/>
    <cellStyle name="20% - Accent1 3 2 3 2 2" xfId="4808"/>
    <cellStyle name="20% - Accent1 3 2 3 3" xfId="3885"/>
    <cellStyle name="20% - Accent1 3 2 3 4" xfId="3192"/>
    <cellStyle name="20% - Accent1 3 2 3 5" xfId="2492"/>
    <cellStyle name="20% - Accent1 3 2 4" xfId="1264"/>
    <cellStyle name="20% - Accent1 3 2 4 2" xfId="4340"/>
    <cellStyle name="20% - Accent1 3 2 5" xfId="3427"/>
    <cellStyle name="20% - Accent1 3 2 6" xfId="2726"/>
    <cellStyle name="20% - Accent1 3 2 7" xfId="2025"/>
    <cellStyle name="20% - Accent1 3 3" xfId="525"/>
    <cellStyle name="20% - Accent1 3 3 2" xfId="988"/>
    <cellStyle name="20% - Accent1 3 3 2 2" xfId="4067"/>
    <cellStyle name="20% - Accent1 3 3 3" xfId="1463"/>
    <cellStyle name="20% - Accent1 3 3 3 2" xfId="4529"/>
    <cellStyle name="20% - Accent1 3 3 4" xfId="3612"/>
    <cellStyle name="20% - Accent1 3 3 5" xfId="2915"/>
    <cellStyle name="20% - Accent1 3 3 6" xfId="2216"/>
    <cellStyle name="20% - Accent1 3 4" xfId="757"/>
    <cellStyle name="20% - Accent1 3 4 2" xfId="1698"/>
    <cellStyle name="20% - Accent1 3 4 2 2" xfId="4760"/>
    <cellStyle name="20% - Accent1 3 4 3" xfId="3839"/>
    <cellStyle name="20% - Accent1 3 4 4" xfId="3146"/>
    <cellStyle name="20% - Accent1 3 4 5" xfId="2447"/>
    <cellStyle name="20% - Accent1 3 5" xfId="1218"/>
    <cellStyle name="20% - Accent1 3 5 2" xfId="4294"/>
    <cellStyle name="20% - Accent1 3 6" xfId="3381"/>
    <cellStyle name="20% - Accent1 3 7" xfId="2680"/>
    <cellStyle name="20% - Accent1 3 8" xfId="1975"/>
    <cellStyle name="20% - Accent1 4" xfId="163"/>
    <cellStyle name="20% - Accent1 4 2" xfId="164"/>
    <cellStyle name="20% - Accent1 4 2 2" xfId="572"/>
    <cellStyle name="20% - Accent1 4 2 2 2" xfId="1035"/>
    <cellStyle name="20% - Accent1 4 2 2 2 2" xfId="4114"/>
    <cellStyle name="20% - Accent1 4 2 2 3" xfId="1510"/>
    <cellStyle name="20% - Accent1 4 2 2 3 2" xfId="4576"/>
    <cellStyle name="20% - Accent1 4 2 2 4" xfId="3659"/>
    <cellStyle name="20% - Accent1 4 2 2 5" xfId="2962"/>
    <cellStyle name="20% - Accent1 4 2 2 6" xfId="2263"/>
    <cellStyle name="20% - Accent1 4 2 3" xfId="807"/>
    <cellStyle name="20% - Accent1 4 2 3 2" xfId="1748"/>
    <cellStyle name="20% - Accent1 4 2 3 2 2" xfId="4810"/>
    <cellStyle name="20% - Accent1 4 2 3 3" xfId="3887"/>
    <cellStyle name="20% - Accent1 4 2 3 4" xfId="3194"/>
    <cellStyle name="20% - Accent1 4 2 3 5" xfId="2494"/>
    <cellStyle name="20% - Accent1 4 2 4" xfId="1266"/>
    <cellStyle name="20% - Accent1 4 2 4 2" xfId="4342"/>
    <cellStyle name="20% - Accent1 4 2 5" xfId="3429"/>
    <cellStyle name="20% - Accent1 4 2 6" xfId="2728"/>
    <cellStyle name="20% - Accent1 4 2 7" xfId="2027"/>
    <cellStyle name="20% - Accent1 4 3" xfId="571"/>
    <cellStyle name="20% - Accent1 4 3 2" xfId="1034"/>
    <cellStyle name="20% - Accent1 4 3 2 2" xfId="4113"/>
    <cellStyle name="20% - Accent1 4 3 3" xfId="1509"/>
    <cellStyle name="20% - Accent1 4 3 3 2" xfId="4575"/>
    <cellStyle name="20% - Accent1 4 3 4" xfId="3658"/>
    <cellStyle name="20% - Accent1 4 3 5" xfId="2961"/>
    <cellStyle name="20% - Accent1 4 3 6" xfId="2262"/>
    <cellStyle name="20% - Accent1 4 4" xfId="806"/>
    <cellStyle name="20% - Accent1 4 4 2" xfId="1747"/>
    <cellStyle name="20% - Accent1 4 4 2 2" xfId="4809"/>
    <cellStyle name="20% - Accent1 4 4 3" xfId="3886"/>
    <cellStyle name="20% - Accent1 4 4 4" xfId="3193"/>
    <cellStyle name="20% - Accent1 4 4 5" xfId="2493"/>
    <cellStyle name="20% - Accent1 4 5" xfId="1265"/>
    <cellStyle name="20% - Accent1 4 5 2" xfId="4341"/>
    <cellStyle name="20% - Accent1 4 6" xfId="3428"/>
    <cellStyle name="20% - Accent1 4 7" xfId="2727"/>
    <cellStyle name="20% - Accent1 4 8" xfId="2026"/>
    <cellStyle name="20% - Accent2 2" xfId="19"/>
    <cellStyle name="20% - Accent2 2 2" xfId="165"/>
    <cellStyle name="20% - Accent2 2 2 2" xfId="166"/>
    <cellStyle name="20% - Accent2 2 2 2 2" xfId="574"/>
    <cellStyle name="20% - Accent2 2 2 2 2 2" xfId="1037"/>
    <cellStyle name="20% - Accent2 2 2 2 2 2 2" xfId="4116"/>
    <cellStyle name="20% - Accent2 2 2 2 2 3" xfId="1512"/>
    <cellStyle name="20% - Accent2 2 2 2 2 3 2" xfId="4578"/>
    <cellStyle name="20% - Accent2 2 2 2 2 4" xfId="3661"/>
    <cellStyle name="20% - Accent2 2 2 2 2 5" xfId="2964"/>
    <cellStyle name="20% - Accent2 2 2 2 2 6" xfId="2265"/>
    <cellStyle name="20% - Accent2 2 2 2 3" xfId="809"/>
    <cellStyle name="20% - Accent2 2 2 2 3 2" xfId="1750"/>
    <cellStyle name="20% - Accent2 2 2 2 3 2 2" xfId="4812"/>
    <cellStyle name="20% - Accent2 2 2 2 3 3" xfId="3889"/>
    <cellStyle name="20% - Accent2 2 2 2 3 4" xfId="3196"/>
    <cellStyle name="20% - Accent2 2 2 2 3 5" xfId="2496"/>
    <cellStyle name="20% - Accent2 2 2 2 4" xfId="1268"/>
    <cellStyle name="20% - Accent2 2 2 2 4 2" xfId="4344"/>
    <cellStyle name="20% - Accent2 2 2 2 5" xfId="3431"/>
    <cellStyle name="20% - Accent2 2 2 2 6" xfId="2730"/>
    <cellStyle name="20% - Accent2 2 2 2 7" xfId="2029"/>
    <cellStyle name="20% - Accent2 2 2 3" xfId="573"/>
    <cellStyle name="20% - Accent2 2 2 3 2" xfId="1036"/>
    <cellStyle name="20% - Accent2 2 2 3 2 2" xfId="4115"/>
    <cellStyle name="20% - Accent2 2 2 3 3" xfId="1511"/>
    <cellStyle name="20% - Accent2 2 2 3 3 2" xfId="4577"/>
    <cellStyle name="20% - Accent2 2 2 3 4" xfId="3660"/>
    <cellStyle name="20% - Accent2 2 2 3 5" xfId="2963"/>
    <cellStyle name="20% - Accent2 2 2 3 6" xfId="2264"/>
    <cellStyle name="20% - Accent2 2 2 4" xfId="808"/>
    <cellStyle name="20% - Accent2 2 2 4 2" xfId="1749"/>
    <cellStyle name="20% - Accent2 2 2 4 2 2" xfId="4811"/>
    <cellStyle name="20% - Accent2 2 2 4 3" xfId="3888"/>
    <cellStyle name="20% - Accent2 2 2 4 4" xfId="3195"/>
    <cellStyle name="20% - Accent2 2 2 4 5" xfId="2495"/>
    <cellStyle name="20% - Accent2 2 2 5" xfId="1267"/>
    <cellStyle name="20% - Accent2 2 2 5 2" xfId="4343"/>
    <cellStyle name="20% - Accent2 2 2 6" xfId="3430"/>
    <cellStyle name="20% - Accent2 2 2 7" xfId="2729"/>
    <cellStyle name="20% - Accent2 2 2 8" xfId="2028"/>
    <cellStyle name="20% - Accent2 2 3" xfId="167"/>
    <cellStyle name="20% - Accent2 2 3 2" xfId="575"/>
    <cellStyle name="20% - Accent2 2 3 2 2" xfId="1038"/>
    <cellStyle name="20% - Accent2 2 3 2 2 2" xfId="4117"/>
    <cellStyle name="20% - Accent2 2 3 2 3" xfId="1513"/>
    <cellStyle name="20% - Accent2 2 3 2 3 2" xfId="4579"/>
    <cellStyle name="20% - Accent2 2 3 2 4" xfId="3662"/>
    <cellStyle name="20% - Accent2 2 3 2 5" xfId="2965"/>
    <cellStyle name="20% - Accent2 2 3 2 6" xfId="2266"/>
    <cellStyle name="20% - Accent2 2 3 3" xfId="810"/>
    <cellStyle name="20% - Accent2 2 3 3 2" xfId="1751"/>
    <cellStyle name="20% - Accent2 2 3 3 2 2" xfId="4813"/>
    <cellStyle name="20% - Accent2 2 3 3 3" xfId="3890"/>
    <cellStyle name="20% - Accent2 2 3 3 4" xfId="3197"/>
    <cellStyle name="20% - Accent2 2 3 3 5" xfId="2497"/>
    <cellStyle name="20% - Accent2 2 3 4" xfId="1269"/>
    <cellStyle name="20% - Accent2 2 3 4 2" xfId="4345"/>
    <cellStyle name="20% - Accent2 2 3 5" xfId="3432"/>
    <cellStyle name="20% - Accent2 2 3 6" xfId="2731"/>
    <cellStyle name="20% - Accent2 2 3 7" xfId="2030"/>
    <cellStyle name="20% - Accent2 2 4" xfId="528"/>
    <cellStyle name="20% - Accent2 2 4 2" xfId="991"/>
    <cellStyle name="20% - Accent2 2 4 2 2" xfId="4070"/>
    <cellStyle name="20% - Accent2 2 4 3" xfId="1466"/>
    <cellStyle name="20% - Accent2 2 4 3 2" xfId="4532"/>
    <cellStyle name="20% - Accent2 2 4 4" xfId="3615"/>
    <cellStyle name="20% - Accent2 2 4 5" xfId="2918"/>
    <cellStyle name="20% - Accent2 2 4 6" xfId="2219"/>
    <cellStyle name="20% - Accent2 2 5" xfId="760"/>
    <cellStyle name="20% - Accent2 2 5 2" xfId="1701"/>
    <cellStyle name="20% - Accent2 2 5 2 2" xfId="4763"/>
    <cellStyle name="20% - Accent2 2 5 3" xfId="3842"/>
    <cellStyle name="20% - Accent2 2 5 4" xfId="3149"/>
    <cellStyle name="20% - Accent2 2 5 5" xfId="2450"/>
    <cellStyle name="20% - Accent2 2 6" xfId="1221"/>
    <cellStyle name="20% - Accent2 2 6 2" xfId="4297"/>
    <cellStyle name="20% - Accent2 2 7" xfId="3384"/>
    <cellStyle name="20% - Accent2 2 8" xfId="2683"/>
    <cellStyle name="20% - Accent2 2 9" xfId="1978"/>
    <cellStyle name="20% - Accent2 3" xfId="18"/>
    <cellStyle name="20% - Accent2 3 2" xfId="168"/>
    <cellStyle name="20% - Accent2 3 2 2" xfId="576"/>
    <cellStyle name="20% - Accent2 3 2 2 2" xfId="1039"/>
    <cellStyle name="20% - Accent2 3 2 2 2 2" xfId="4118"/>
    <cellStyle name="20% - Accent2 3 2 2 3" xfId="1514"/>
    <cellStyle name="20% - Accent2 3 2 2 3 2" xfId="4580"/>
    <cellStyle name="20% - Accent2 3 2 2 4" xfId="3663"/>
    <cellStyle name="20% - Accent2 3 2 2 5" xfId="2966"/>
    <cellStyle name="20% - Accent2 3 2 2 6" xfId="2267"/>
    <cellStyle name="20% - Accent2 3 2 3" xfId="811"/>
    <cellStyle name="20% - Accent2 3 2 3 2" xfId="1752"/>
    <cellStyle name="20% - Accent2 3 2 3 2 2" xfId="4814"/>
    <cellStyle name="20% - Accent2 3 2 3 3" xfId="3891"/>
    <cellStyle name="20% - Accent2 3 2 3 4" xfId="3198"/>
    <cellStyle name="20% - Accent2 3 2 3 5" xfId="2498"/>
    <cellStyle name="20% - Accent2 3 2 4" xfId="1270"/>
    <cellStyle name="20% - Accent2 3 2 4 2" xfId="4346"/>
    <cellStyle name="20% - Accent2 3 2 5" xfId="3433"/>
    <cellStyle name="20% - Accent2 3 2 6" xfId="2732"/>
    <cellStyle name="20% - Accent2 3 2 7" xfId="2031"/>
    <cellStyle name="20% - Accent2 3 3" xfId="527"/>
    <cellStyle name="20% - Accent2 3 3 2" xfId="990"/>
    <cellStyle name="20% - Accent2 3 3 2 2" xfId="4069"/>
    <cellStyle name="20% - Accent2 3 3 3" xfId="1465"/>
    <cellStyle name="20% - Accent2 3 3 3 2" xfId="4531"/>
    <cellStyle name="20% - Accent2 3 3 4" xfId="3614"/>
    <cellStyle name="20% - Accent2 3 3 5" xfId="2917"/>
    <cellStyle name="20% - Accent2 3 3 6" xfId="2218"/>
    <cellStyle name="20% - Accent2 3 4" xfId="759"/>
    <cellStyle name="20% - Accent2 3 4 2" xfId="1700"/>
    <cellStyle name="20% - Accent2 3 4 2 2" xfId="4762"/>
    <cellStyle name="20% - Accent2 3 4 3" xfId="3841"/>
    <cellStyle name="20% - Accent2 3 4 4" xfId="3148"/>
    <cellStyle name="20% - Accent2 3 4 5" xfId="2449"/>
    <cellStyle name="20% - Accent2 3 5" xfId="1220"/>
    <cellStyle name="20% - Accent2 3 5 2" xfId="4296"/>
    <cellStyle name="20% - Accent2 3 6" xfId="3383"/>
    <cellStyle name="20% - Accent2 3 7" xfId="2682"/>
    <cellStyle name="20% - Accent2 3 8" xfId="1977"/>
    <cellStyle name="20% - Accent2 4" xfId="169"/>
    <cellStyle name="20% - Accent2 4 2" xfId="170"/>
    <cellStyle name="20% - Accent2 4 2 2" xfId="578"/>
    <cellStyle name="20% - Accent2 4 2 2 2" xfId="1041"/>
    <cellStyle name="20% - Accent2 4 2 2 2 2" xfId="4120"/>
    <cellStyle name="20% - Accent2 4 2 2 3" xfId="1516"/>
    <cellStyle name="20% - Accent2 4 2 2 3 2" xfId="4582"/>
    <cellStyle name="20% - Accent2 4 2 2 4" xfId="3665"/>
    <cellStyle name="20% - Accent2 4 2 2 5" xfId="2968"/>
    <cellStyle name="20% - Accent2 4 2 2 6" xfId="2269"/>
    <cellStyle name="20% - Accent2 4 2 3" xfId="813"/>
    <cellStyle name="20% - Accent2 4 2 3 2" xfId="1754"/>
    <cellStyle name="20% - Accent2 4 2 3 2 2" xfId="4816"/>
    <cellStyle name="20% - Accent2 4 2 3 3" xfId="3893"/>
    <cellStyle name="20% - Accent2 4 2 3 4" xfId="3200"/>
    <cellStyle name="20% - Accent2 4 2 3 5" xfId="2500"/>
    <cellStyle name="20% - Accent2 4 2 4" xfId="1272"/>
    <cellStyle name="20% - Accent2 4 2 4 2" xfId="4348"/>
    <cellStyle name="20% - Accent2 4 2 5" xfId="3435"/>
    <cellStyle name="20% - Accent2 4 2 6" xfId="2734"/>
    <cellStyle name="20% - Accent2 4 2 7" xfId="2033"/>
    <cellStyle name="20% - Accent2 4 3" xfId="577"/>
    <cellStyle name="20% - Accent2 4 3 2" xfId="1040"/>
    <cellStyle name="20% - Accent2 4 3 2 2" xfId="4119"/>
    <cellStyle name="20% - Accent2 4 3 3" xfId="1515"/>
    <cellStyle name="20% - Accent2 4 3 3 2" xfId="4581"/>
    <cellStyle name="20% - Accent2 4 3 4" xfId="3664"/>
    <cellStyle name="20% - Accent2 4 3 5" xfId="2967"/>
    <cellStyle name="20% - Accent2 4 3 6" xfId="2268"/>
    <cellStyle name="20% - Accent2 4 4" xfId="812"/>
    <cellStyle name="20% - Accent2 4 4 2" xfId="1753"/>
    <cellStyle name="20% - Accent2 4 4 2 2" xfId="4815"/>
    <cellStyle name="20% - Accent2 4 4 3" xfId="3892"/>
    <cellStyle name="20% - Accent2 4 4 4" xfId="3199"/>
    <cellStyle name="20% - Accent2 4 4 5" xfId="2499"/>
    <cellStyle name="20% - Accent2 4 5" xfId="1271"/>
    <cellStyle name="20% - Accent2 4 5 2" xfId="4347"/>
    <cellStyle name="20% - Accent2 4 6" xfId="3434"/>
    <cellStyle name="20% - Accent2 4 7" xfId="2733"/>
    <cellStyle name="20% - Accent2 4 8" xfId="2032"/>
    <cellStyle name="20% - Accent3 2" xfId="21"/>
    <cellStyle name="20% - Accent3 2 2" xfId="171"/>
    <cellStyle name="20% - Accent3 2 2 2" xfId="172"/>
    <cellStyle name="20% - Accent3 2 2 2 2" xfId="580"/>
    <cellStyle name="20% - Accent3 2 2 2 2 2" xfId="1043"/>
    <cellStyle name="20% - Accent3 2 2 2 2 2 2" xfId="4122"/>
    <cellStyle name="20% - Accent3 2 2 2 2 3" xfId="1518"/>
    <cellStyle name="20% - Accent3 2 2 2 2 3 2" xfId="4584"/>
    <cellStyle name="20% - Accent3 2 2 2 2 4" xfId="3667"/>
    <cellStyle name="20% - Accent3 2 2 2 2 5" xfId="2970"/>
    <cellStyle name="20% - Accent3 2 2 2 2 6" xfId="2271"/>
    <cellStyle name="20% - Accent3 2 2 2 3" xfId="815"/>
    <cellStyle name="20% - Accent3 2 2 2 3 2" xfId="1756"/>
    <cellStyle name="20% - Accent3 2 2 2 3 2 2" xfId="4818"/>
    <cellStyle name="20% - Accent3 2 2 2 3 3" xfId="3895"/>
    <cellStyle name="20% - Accent3 2 2 2 3 4" xfId="3202"/>
    <cellStyle name="20% - Accent3 2 2 2 3 5" xfId="2502"/>
    <cellStyle name="20% - Accent3 2 2 2 4" xfId="1274"/>
    <cellStyle name="20% - Accent3 2 2 2 4 2" xfId="4350"/>
    <cellStyle name="20% - Accent3 2 2 2 5" xfId="3437"/>
    <cellStyle name="20% - Accent3 2 2 2 6" xfId="2736"/>
    <cellStyle name="20% - Accent3 2 2 2 7" xfId="2035"/>
    <cellStyle name="20% - Accent3 2 2 3" xfId="579"/>
    <cellStyle name="20% - Accent3 2 2 3 2" xfId="1042"/>
    <cellStyle name="20% - Accent3 2 2 3 2 2" xfId="4121"/>
    <cellStyle name="20% - Accent3 2 2 3 3" xfId="1517"/>
    <cellStyle name="20% - Accent3 2 2 3 3 2" xfId="4583"/>
    <cellStyle name="20% - Accent3 2 2 3 4" xfId="3666"/>
    <cellStyle name="20% - Accent3 2 2 3 5" xfId="2969"/>
    <cellStyle name="20% - Accent3 2 2 3 6" xfId="2270"/>
    <cellStyle name="20% - Accent3 2 2 4" xfId="814"/>
    <cellStyle name="20% - Accent3 2 2 4 2" xfId="1755"/>
    <cellStyle name="20% - Accent3 2 2 4 2 2" xfId="4817"/>
    <cellStyle name="20% - Accent3 2 2 4 3" xfId="3894"/>
    <cellStyle name="20% - Accent3 2 2 4 4" xfId="3201"/>
    <cellStyle name="20% - Accent3 2 2 4 5" xfId="2501"/>
    <cellStyle name="20% - Accent3 2 2 5" xfId="1273"/>
    <cellStyle name="20% - Accent3 2 2 5 2" xfId="4349"/>
    <cellStyle name="20% - Accent3 2 2 6" xfId="3436"/>
    <cellStyle name="20% - Accent3 2 2 7" xfId="2735"/>
    <cellStyle name="20% - Accent3 2 2 8" xfId="2034"/>
    <cellStyle name="20% - Accent3 2 3" xfId="173"/>
    <cellStyle name="20% - Accent3 2 3 2" xfId="581"/>
    <cellStyle name="20% - Accent3 2 3 2 2" xfId="1044"/>
    <cellStyle name="20% - Accent3 2 3 2 2 2" xfId="4123"/>
    <cellStyle name="20% - Accent3 2 3 2 3" xfId="1519"/>
    <cellStyle name="20% - Accent3 2 3 2 3 2" xfId="4585"/>
    <cellStyle name="20% - Accent3 2 3 2 4" xfId="3668"/>
    <cellStyle name="20% - Accent3 2 3 2 5" xfId="2971"/>
    <cellStyle name="20% - Accent3 2 3 2 6" xfId="2272"/>
    <cellStyle name="20% - Accent3 2 3 3" xfId="816"/>
    <cellStyle name="20% - Accent3 2 3 3 2" xfId="1757"/>
    <cellStyle name="20% - Accent3 2 3 3 2 2" xfId="4819"/>
    <cellStyle name="20% - Accent3 2 3 3 3" xfId="3896"/>
    <cellStyle name="20% - Accent3 2 3 3 4" xfId="3203"/>
    <cellStyle name="20% - Accent3 2 3 3 5" xfId="2503"/>
    <cellStyle name="20% - Accent3 2 3 4" xfId="1275"/>
    <cellStyle name="20% - Accent3 2 3 4 2" xfId="4351"/>
    <cellStyle name="20% - Accent3 2 3 5" xfId="3438"/>
    <cellStyle name="20% - Accent3 2 3 6" xfId="2737"/>
    <cellStyle name="20% - Accent3 2 3 7" xfId="2036"/>
    <cellStyle name="20% - Accent3 2 4" xfId="530"/>
    <cellStyle name="20% - Accent3 2 4 2" xfId="993"/>
    <cellStyle name="20% - Accent3 2 4 2 2" xfId="4072"/>
    <cellStyle name="20% - Accent3 2 4 3" xfId="1468"/>
    <cellStyle name="20% - Accent3 2 4 3 2" xfId="4534"/>
    <cellStyle name="20% - Accent3 2 4 4" xfId="3617"/>
    <cellStyle name="20% - Accent3 2 4 5" xfId="2920"/>
    <cellStyle name="20% - Accent3 2 4 6" xfId="2221"/>
    <cellStyle name="20% - Accent3 2 5" xfId="762"/>
    <cellStyle name="20% - Accent3 2 5 2" xfId="1703"/>
    <cellStyle name="20% - Accent3 2 5 2 2" xfId="4765"/>
    <cellStyle name="20% - Accent3 2 5 3" xfId="3844"/>
    <cellStyle name="20% - Accent3 2 5 4" xfId="3151"/>
    <cellStyle name="20% - Accent3 2 5 5" xfId="2452"/>
    <cellStyle name="20% - Accent3 2 6" xfId="1223"/>
    <cellStyle name="20% - Accent3 2 6 2" xfId="4299"/>
    <cellStyle name="20% - Accent3 2 7" xfId="3386"/>
    <cellStyle name="20% - Accent3 2 8" xfId="2685"/>
    <cellStyle name="20% - Accent3 2 9" xfId="1980"/>
    <cellStyle name="20% - Accent3 3" xfId="20"/>
    <cellStyle name="20% - Accent3 3 2" xfId="174"/>
    <cellStyle name="20% - Accent3 3 2 2" xfId="582"/>
    <cellStyle name="20% - Accent3 3 2 2 2" xfId="1045"/>
    <cellStyle name="20% - Accent3 3 2 2 2 2" xfId="4124"/>
    <cellStyle name="20% - Accent3 3 2 2 3" xfId="1520"/>
    <cellStyle name="20% - Accent3 3 2 2 3 2" xfId="4586"/>
    <cellStyle name="20% - Accent3 3 2 2 4" xfId="3669"/>
    <cellStyle name="20% - Accent3 3 2 2 5" xfId="2972"/>
    <cellStyle name="20% - Accent3 3 2 2 6" xfId="2273"/>
    <cellStyle name="20% - Accent3 3 2 3" xfId="817"/>
    <cellStyle name="20% - Accent3 3 2 3 2" xfId="1758"/>
    <cellStyle name="20% - Accent3 3 2 3 2 2" xfId="4820"/>
    <cellStyle name="20% - Accent3 3 2 3 3" xfId="3897"/>
    <cellStyle name="20% - Accent3 3 2 3 4" xfId="3204"/>
    <cellStyle name="20% - Accent3 3 2 3 5" xfId="2504"/>
    <cellStyle name="20% - Accent3 3 2 4" xfId="1276"/>
    <cellStyle name="20% - Accent3 3 2 4 2" xfId="4352"/>
    <cellStyle name="20% - Accent3 3 2 5" xfId="3439"/>
    <cellStyle name="20% - Accent3 3 2 6" xfId="2738"/>
    <cellStyle name="20% - Accent3 3 2 7" xfId="2037"/>
    <cellStyle name="20% - Accent3 3 3" xfId="529"/>
    <cellStyle name="20% - Accent3 3 3 2" xfId="992"/>
    <cellStyle name="20% - Accent3 3 3 2 2" xfId="4071"/>
    <cellStyle name="20% - Accent3 3 3 3" xfId="1467"/>
    <cellStyle name="20% - Accent3 3 3 3 2" xfId="4533"/>
    <cellStyle name="20% - Accent3 3 3 4" xfId="3616"/>
    <cellStyle name="20% - Accent3 3 3 5" xfId="2919"/>
    <cellStyle name="20% - Accent3 3 3 6" xfId="2220"/>
    <cellStyle name="20% - Accent3 3 4" xfId="761"/>
    <cellStyle name="20% - Accent3 3 4 2" xfId="1702"/>
    <cellStyle name="20% - Accent3 3 4 2 2" xfId="4764"/>
    <cellStyle name="20% - Accent3 3 4 3" xfId="3843"/>
    <cellStyle name="20% - Accent3 3 4 4" xfId="3150"/>
    <cellStyle name="20% - Accent3 3 4 5" xfId="2451"/>
    <cellStyle name="20% - Accent3 3 5" xfId="1222"/>
    <cellStyle name="20% - Accent3 3 5 2" xfId="4298"/>
    <cellStyle name="20% - Accent3 3 6" xfId="3385"/>
    <cellStyle name="20% - Accent3 3 7" xfId="2684"/>
    <cellStyle name="20% - Accent3 3 8" xfId="1979"/>
    <cellStyle name="20% - Accent3 4" xfId="175"/>
    <cellStyle name="20% - Accent3 4 2" xfId="176"/>
    <cellStyle name="20% - Accent3 4 2 2" xfId="584"/>
    <cellStyle name="20% - Accent3 4 2 2 2" xfId="1047"/>
    <cellStyle name="20% - Accent3 4 2 2 2 2" xfId="4126"/>
    <cellStyle name="20% - Accent3 4 2 2 3" xfId="1522"/>
    <cellStyle name="20% - Accent3 4 2 2 3 2" xfId="4588"/>
    <cellStyle name="20% - Accent3 4 2 2 4" xfId="3671"/>
    <cellStyle name="20% - Accent3 4 2 2 5" xfId="2974"/>
    <cellStyle name="20% - Accent3 4 2 2 6" xfId="2275"/>
    <cellStyle name="20% - Accent3 4 2 3" xfId="819"/>
    <cellStyle name="20% - Accent3 4 2 3 2" xfId="1760"/>
    <cellStyle name="20% - Accent3 4 2 3 2 2" xfId="4822"/>
    <cellStyle name="20% - Accent3 4 2 3 3" xfId="3899"/>
    <cellStyle name="20% - Accent3 4 2 3 4" xfId="3206"/>
    <cellStyle name="20% - Accent3 4 2 3 5" xfId="2506"/>
    <cellStyle name="20% - Accent3 4 2 4" xfId="1278"/>
    <cellStyle name="20% - Accent3 4 2 4 2" xfId="4354"/>
    <cellStyle name="20% - Accent3 4 2 5" xfId="3441"/>
    <cellStyle name="20% - Accent3 4 2 6" xfId="2740"/>
    <cellStyle name="20% - Accent3 4 2 7" xfId="2039"/>
    <cellStyle name="20% - Accent3 4 3" xfId="583"/>
    <cellStyle name="20% - Accent3 4 3 2" xfId="1046"/>
    <cellStyle name="20% - Accent3 4 3 2 2" xfId="4125"/>
    <cellStyle name="20% - Accent3 4 3 3" xfId="1521"/>
    <cellStyle name="20% - Accent3 4 3 3 2" xfId="4587"/>
    <cellStyle name="20% - Accent3 4 3 4" xfId="3670"/>
    <cellStyle name="20% - Accent3 4 3 5" xfId="2973"/>
    <cellStyle name="20% - Accent3 4 3 6" xfId="2274"/>
    <cellStyle name="20% - Accent3 4 4" xfId="818"/>
    <cellStyle name="20% - Accent3 4 4 2" xfId="1759"/>
    <cellStyle name="20% - Accent3 4 4 2 2" xfId="4821"/>
    <cellStyle name="20% - Accent3 4 4 3" xfId="3898"/>
    <cellStyle name="20% - Accent3 4 4 4" xfId="3205"/>
    <cellStyle name="20% - Accent3 4 4 5" xfId="2505"/>
    <cellStyle name="20% - Accent3 4 5" xfId="1277"/>
    <cellStyle name="20% - Accent3 4 5 2" xfId="4353"/>
    <cellStyle name="20% - Accent3 4 6" xfId="3440"/>
    <cellStyle name="20% - Accent3 4 7" xfId="2739"/>
    <cellStyle name="20% - Accent3 4 8" xfId="2038"/>
    <cellStyle name="20% - Accent4 2" xfId="23"/>
    <cellStyle name="20% - Accent4 2 2" xfId="177"/>
    <cellStyle name="20% - Accent4 2 2 2" xfId="178"/>
    <cellStyle name="20% - Accent4 2 2 2 2" xfId="586"/>
    <cellStyle name="20% - Accent4 2 2 2 2 2" xfId="1049"/>
    <cellStyle name="20% - Accent4 2 2 2 2 2 2" xfId="4128"/>
    <cellStyle name="20% - Accent4 2 2 2 2 3" xfId="1524"/>
    <cellStyle name="20% - Accent4 2 2 2 2 3 2" xfId="4590"/>
    <cellStyle name="20% - Accent4 2 2 2 2 4" xfId="3673"/>
    <cellStyle name="20% - Accent4 2 2 2 2 5" xfId="2976"/>
    <cellStyle name="20% - Accent4 2 2 2 2 6" xfId="2277"/>
    <cellStyle name="20% - Accent4 2 2 2 3" xfId="821"/>
    <cellStyle name="20% - Accent4 2 2 2 3 2" xfId="1762"/>
    <cellStyle name="20% - Accent4 2 2 2 3 2 2" xfId="4824"/>
    <cellStyle name="20% - Accent4 2 2 2 3 3" xfId="3901"/>
    <cellStyle name="20% - Accent4 2 2 2 3 4" xfId="3208"/>
    <cellStyle name="20% - Accent4 2 2 2 3 5" xfId="2508"/>
    <cellStyle name="20% - Accent4 2 2 2 4" xfId="1280"/>
    <cellStyle name="20% - Accent4 2 2 2 4 2" xfId="4356"/>
    <cellStyle name="20% - Accent4 2 2 2 5" xfId="3443"/>
    <cellStyle name="20% - Accent4 2 2 2 6" xfId="2742"/>
    <cellStyle name="20% - Accent4 2 2 2 7" xfId="2041"/>
    <cellStyle name="20% - Accent4 2 2 3" xfId="585"/>
    <cellStyle name="20% - Accent4 2 2 3 2" xfId="1048"/>
    <cellStyle name="20% - Accent4 2 2 3 2 2" xfId="4127"/>
    <cellStyle name="20% - Accent4 2 2 3 3" xfId="1523"/>
    <cellStyle name="20% - Accent4 2 2 3 3 2" xfId="4589"/>
    <cellStyle name="20% - Accent4 2 2 3 4" xfId="3672"/>
    <cellStyle name="20% - Accent4 2 2 3 5" xfId="2975"/>
    <cellStyle name="20% - Accent4 2 2 3 6" xfId="2276"/>
    <cellStyle name="20% - Accent4 2 2 4" xfId="820"/>
    <cellStyle name="20% - Accent4 2 2 4 2" xfId="1761"/>
    <cellStyle name="20% - Accent4 2 2 4 2 2" xfId="4823"/>
    <cellStyle name="20% - Accent4 2 2 4 3" xfId="3900"/>
    <cellStyle name="20% - Accent4 2 2 4 4" xfId="3207"/>
    <cellStyle name="20% - Accent4 2 2 4 5" xfId="2507"/>
    <cellStyle name="20% - Accent4 2 2 5" xfId="1279"/>
    <cellStyle name="20% - Accent4 2 2 5 2" xfId="4355"/>
    <cellStyle name="20% - Accent4 2 2 6" xfId="3442"/>
    <cellStyle name="20% - Accent4 2 2 7" xfId="2741"/>
    <cellStyle name="20% - Accent4 2 2 8" xfId="2040"/>
    <cellStyle name="20% - Accent4 2 3" xfId="179"/>
    <cellStyle name="20% - Accent4 2 3 2" xfId="587"/>
    <cellStyle name="20% - Accent4 2 3 2 2" xfId="1050"/>
    <cellStyle name="20% - Accent4 2 3 2 2 2" xfId="4129"/>
    <cellStyle name="20% - Accent4 2 3 2 3" xfId="1525"/>
    <cellStyle name="20% - Accent4 2 3 2 3 2" xfId="4591"/>
    <cellStyle name="20% - Accent4 2 3 2 4" xfId="3674"/>
    <cellStyle name="20% - Accent4 2 3 2 5" xfId="2977"/>
    <cellStyle name="20% - Accent4 2 3 2 6" xfId="2278"/>
    <cellStyle name="20% - Accent4 2 3 3" xfId="822"/>
    <cellStyle name="20% - Accent4 2 3 3 2" xfId="1763"/>
    <cellStyle name="20% - Accent4 2 3 3 2 2" xfId="4825"/>
    <cellStyle name="20% - Accent4 2 3 3 3" xfId="3902"/>
    <cellStyle name="20% - Accent4 2 3 3 4" xfId="3209"/>
    <cellStyle name="20% - Accent4 2 3 3 5" xfId="2509"/>
    <cellStyle name="20% - Accent4 2 3 4" xfId="1281"/>
    <cellStyle name="20% - Accent4 2 3 4 2" xfId="4357"/>
    <cellStyle name="20% - Accent4 2 3 5" xfId="3444"/>
    <cellStyle name="20% - Accent4 2 3 6" xfId="2743"/>
    <cellStyle name="20% - Accent4 2 3 7" xfId="2042"/>
    <cellStyle name="20% - Accent4 2 4" xfId="532"/>
    <cellStyle name="20% - Accent4 2 4 2" xfId="995"/>
    <cellStyle name="20% - Accent4 2 4 2 2" xfId="4074"/>
    <cellStyle name="20% - Accent4 2 4 3" xfId="1470"/>
    <cellStyle name="20% - Accent4 2 4 3 2" xfId="4536"/>
    <cellStyle name="20% - Accent4 2 4 4" xfId="3619"/>
    <cellStyle name="20% - Accent4 2 4 5" xfId="2922"/>
    <cellStyle name="20% - Accent4 2 4 6" xfId="2223"/>
    <cellStyle name="20% - Accent4 2 5" xfId="764"/>
    <cellStyle name="20% - Accent4 2 5 2" xfId="1705"/>
    <cellStyle name="20% - Accent4 2 5 2 2" xfId="4767"/>
    <cellStyle name="20% - Accent4 2 5 3" xfId="3846"/>
    <cellStyle name="20% - Accent4 2 5 4" xfId="3153"/>
    <cellStyle name="20% - Accent4 2 5 5" xfId="2454"/>
    <cellStyle name="20% - Accent4 2 6" xfId="1225"/>
    <cellStyle name="20% - Accent4 2 6 2" xfId="4301"/>
    <cellStyle name="20% - Accent4 2 7" xfId="3388"/>
    <cellStyle name="20% - Accent4 2 8" xfId="2687"/>
    <cellStyle name="20% - Accent4 2 9" xfId="1982"/>
    <cellStyle name="20% - Accent4 3" xfId="22"/>
    <cellStyle name="20% - Accent4 3 2" xfId="180"/>
    <cellStyle name="20% - Accent4 3 2 2" xfId="588"/>
    <cellStyle name="20% - Accent4 3 2 2 2" xfId="1051"/>
    <cellStyle name="20% - Accent4 3 2 2 2 2" xfId="4130"/>
    <cellStyle name="20% - Accent4 3 2 2 3" xfId="1526"/>
    <cellStyle name="20% - Accent4 3 2 2 3 2" xfId="4592"/>
    <cellStyle name="20% - Accent4 3 2 2 4" xfId="3675"/>
    <cellStyle name="20% - Accent4 3 2 2 5" xfId="2978"/>
    <cellStyle name="20% - Accent4 3 2 2 6" xfId="2279"/>
    <cellStyle name="20% - Accent4 3 2 3" xfId="823"/>
    <cellStyle name="20% - Accent4 3 2 3 2" xfId="1764"/>
    <cellStyle name="20% - Accent4 3 2 3 2 2" xfId="4826"/>
    <cellStyle name="20% - Accent4 3 2 3 3" xfId="3903"/>
    <cellStyle name="20% - Accent4 3 2 3 4" xfId="3210"/>
    <cellStyle name="20% - Accent4 3 2 3 5" xfId="2510"/>
    <cellStyle name="20% - Accent4 3 2 4" xfId="1282"/>
    <cellStyle name="20% - Accent4 3 2 4 2" xfId="4358"/>
    <cellStyle name="20% - Accent4 3 2 5" xfId="3445"/>
    <cellStyle name="20% - Accent4 3 2 6" xfId="2744"/>
    <cellStyle name="20% - Accent4 3 2 7" xfId="2043"/>
    <cellStyle name="20% - Accent4 3 3" xfId="531"/>
    <cellStyle name="20% - Accent4 3 3 2" xfId="994"/>
    <cellStyle name="20% - Accent4 3 3 2 2" xfId="4073"/>
    <cellStyle name="20% - Accent4 3 3 3" xfId="1469"/>
    <cellStyle name="20% - Accent4 3 3 3 2" xfId="4535"/>
    <cellStyle name="20% - Accent4 3 3 4" xfId="3618"/>
    <cellStyle name="20% - Accent4 3 3 5" xfId="2921"/>
    <cellStyle name="20% - Accent4 3 3 6" xfId="2222"/>
    <cellStyle name="20% - Accent4 3 4" xfId="763"/>
    <cellStyle name="20% - Accent4 3 4 2" xfId="1704"/>
    <cellStyle name="20% - Accent4 3 4 2 2" xfId="4766"/>
    <cellStyle name="20% - Accent4 3 4 3" xfId="3845"/>
    <cellStyle name="20% - Accent4 3 4 4" xfId="3152"/>
    <cellStyle name="20% - Accent4 3 4 5" xfId="2453"/>
    <cellStyle name="20% - Accent4 3 5" xfId="1224"/>
    <cellStyle name="20% - Accent4 3 5 2" xfId="4300"/>
    <cellStyle name="20% - Accent4 3 6" xfId="3387"/>
    <cellStyle name="20% - Accent4 3 7" xfId="2686"/>
    <cellStyle name="20% - Accent4 3 8" xfId="1981"/>
    <cellStyle name="20% - Accent4 4" xfId="181"/>
    <cellStyle name="20% - Accent4 4 2" xfId="182"/>
    <cellStyle name="20% - Accent4 4 2 2" xfId="590"/>
    <cellStyle name="20% - Accent4 4 2 2 2" xfId="1053"/>
    <cellStyle name="20% - Accent4 4 2 2 2 2" xfId="4132"/>
    <cellStyle name="20% - Accent4 4 2 2 3" xfId="1528"/>
    <cellStyle name="20% - Accent4 4 2 2 3 2" xfId="4594"/>
    <cellStyle name="20% - Accent4 4 2 2 4" xfId="3677"/>
    <cellStyle name="20% - Accent4 4 2 2 5" xfId="2980"/>
    <cellStyle name="20% - Accent4 4 2 2 6" xfId="2281"/>
    <cellStyle name="20% - Accent4 4 2 3" xfId="825"/>
    <cellStyle name="20% - Accent4 4 2 3 2" xfId="1766"/>
    <cellStyle name="20% - Accent4 4 2 3 2 2" xfId="4828"/>
    <cellStyle name="20% - Accent4 4 2 3 3" xfId="3905"/>
    <cellStyle name="20% - Accent4 4 2 3 4" xfId="3212"/>
    <cellStyle name="20% - Accent4 4 2 3 5" xfId="2512"/>
    <cellStyle name="20% - Accent4 4 2 4" xfId="1284"/>
    <cellStyle name="20% - Accent4 4 2 4 2" xfId="4360"/>
    <cellStyle name="20% - Accent4 4 2 5" xfId="3447"/>
    <cellStyle name="20% - Accent4 4 2 6" xfId="2746"/>
    <cellStyle name="20% - Accent4 4 2 7" xfId="2045"/>
    <cellStyle name="20% - Accent4 4 3" xfId="589"/>
    <cellStyle name="20% - Accent4 4 3 2" xfId="1052"/>
    <cellStyle name="20% - Accent4 4 3 2 2" xfId="4131"/>
    <cellStyle name="20% - Accent4 4 3 3" xfId="1527"/>
    <cellStyle name="20% - Accent4 4 3 3 2" xfId="4593"/>
    <cellStyle name="20% - Accent4 4 3 4" xfId="3676"/>
    <cellStyle name="20% - Accent4 4 3 5" xfId="2979"/>
    <cellStyle name="20% - Accent4 4 3 6" xfId="2280"/>
    <cellStyle name="20% - Accent4 4 4" xfId="824"/>
    <cellStyle name="20% - Accent4 4 4 2" xfId="1765"/>
    <cellStyle name="20% - Accent4 4 4 2 2" xfId="4827"/>
    <cellStyle name="20% - Accent4 4 4 3" xfId="3904"/>
    <cellStyle name="20% - Accent4 4 4 4" xfId="3211"/>
    <cellStyle name="20% - Accent4 4 4 5" xfId="2511"/>
    <cellStyle name="20% - Accent4 4 5" xfId="1283"/>
    <cellStyle name="20% - Accent4 4 5 2" xfId="4359"/>
    <cellStyle name="20% - Accent4 4 6" xfId="3446"/>
    <cellStyle name="20% - Accent4 4 7" xfId="2745"/>
    <cellStyle name="20% - Accent4 4 8" xfId="2044"/>
    <cellStyle name="20% - Accent5 2" xfId="25"/>
    <cellStyle name="20% - Accent5 2 2" xfId="183"/>
    <cellStyle name="20% - Accent5 2 2 2" xfId="184"/>
    <cellStyle name="20% - Accent5 2 2 2 2" xfId="592"/>
    <cellStyle name="20% - Accent5 2 2 2 2 2" xfId="1055"/>
    <cellStyle name="20% - Accent5 2 2 2 2 2 2" xfId="4134"/>
    <cellStyle name="20% - Accent5 2 2 2 2 3" xfId="1530"/>
    <cellStyle name="20% - Accent5 2 2 2 2 3 2" xfId="4596"/>
    <cellStyle name="20% - Accent5 2 2 2 2 4" xfId="3679"/>
    <cellStyle name="20% - Accent5 2 2 2 2 5" xfId="2982"/>
    <cellStyle name="20% - Accent5 2 2 2 2 6" xfId="2283"/>
    <cellStyle name="20% - Accent5 2 2 2 3" xfId="827"/>
    <cellStyle name="20% - Accent5 2 2 2 3 2" xfId="1768"/>
    <cellStyle name="20% - Accent5 2 2 2 3 2 2" xfId="4830"/>
    <cellStyle name="20% - Accent5 2 2 2 3 3" xfId="3907"/>
    <cellStyle name="20% - Accent5 2 2 2 3 4" xfId="3214"/>
    <cellStyle name="20% - Accent5 2 2 2 3 5" xfId="2514"/>
    <cellStyle name="20% - Accent5 2 2 2 4" xfId="1286"/>
    <cellStyle name="20% - Accent5 2 2 2 4 2" xfId="4362"/>
    <cellStyle name="20% - Accent5 2 2 2 5" xfId="3449"/>
    <cellStyle name="20% - Accent5 2 2 2 6" xfId="2748"/>
    <cellStyle name="20% - Accent5 2 2 2 7" xfId="2047"/>
    <cellStyle name="20% - Accent5 2 2 3" xfId="591"/>
    <cellStyle name="20% - Accent5 2 2 3 2" xfId="1054"/>
    <cellStyle name="20% - Accent5 2 2 3 2 2" xfId="4133"/>
    <cellStyle name="20% - Accent5 2 2 3 3" xfId="1529"/>
    <cellStyle name="20% - Accent5 2 2 3 3 2" xfId="4595"/>
    <cellStyle name="20% - Accent5 2 2 3 4" xfId="3678"/>
    <cellStyle name="20% - Accent5 2 2 3 5" xfId="2981"/>
    <cellStyle name="20% - Accent5 2 2 3 6" xfId="2282"/>
    <cellStyle name="20% - Accent5 2 2 4" xfId="826"/>
    <cellStyle name="20% - Accent5 2 2 4 2" xfId="1767"/>
    <cellStyle name="20% - Accent5 2 2 4 2 2" xfId="4829"/>
    <cellStyle name="20% - Accent5 2 2 4 3" xfId="3906"/>
    <cellStyle name="20% - Accent5 2 2 4 4" xfId="3213"/>
    <cellStyle name="20% - Accent5 2 2 4 5" xfId="2513"/>
    <cellStyle name="20% - Accent5 2 2 5" xfId="1285"/>
    <cellStyle name="20% - Accent5 2 2 5 2" xfId="4361"/>
    <cellStyle name="20% - Accent5 2 2 6" xfId="3448"/>
    <cellStyle name="20% - Accent5 2 2 7" xfId="2747"/>
    <cellStyle name="20% - Accent5 2 2 8" xfId="2046"/>
    <cellStyle name="20% - Accent5 2 3" xfId="185"/>
    <cellStyle name="20% - Accent5 2 3 2" xfId="593"/>
    <cellStyle name="20% - Accent5 2 3 2 2" xfId="1056"/>
    <cellStyle name="20% - Accent5 2 3 2 2 2" xfId="4135"/>
    <cellStyle name="20% - Accent5 2 3 2 3" xfId="1531"/>
    <cellStyle name="20% - Accent5 2 3 2 3 2" xfId="4597"/>
    <cellStyle name="20% - Accent5 2 3 2 4" xfId="3680"/>
    <cellStyle name="20% - Accent5 2 3 2 5" xfId="2983"/>
    <cellStyle name="20% - Accent5 2 3 2 6" xfId="2284"/>
    <cellStyle name="20% - Accent5 2 3 3" xfId="828"/>
    <cellStyle name="20% - Accent5 2 3 3 2" xfId="1769"/>
    <cellStyle name="20% - Accent5 2 3 3 2 2" xfId="4831"/>
    <cellStyle name="20% - Accent5 2 3 3 3" xfId="3908"/>
    <cellStyle name="20% - Accent5 2 3 3 4" xfId="3215"/>
    <cellStyle name="20% - Accent5 2 3 3 5" xfId="2515"/>
    <cellStyle name="20% - Accent5 2 3 4" xfId="1287"/>
    <cellStyle name="20% - Accent5 2 3 4 2" xfId="4363"/>
    <cellStyle name="20% - Accent5 2 3 5" xfId="3450"/>
    <cellStyle name="20% - Accent5 2 3 6" xfId="2749"/>
    <cellStyle name="20% - Accent5 2 3 7" xfId="2048"/>
    <cellStyle name="20% - Accent5 2 4" xfId="534"/>
    <cellStyle name="20% - Accent5 2 4 2" xfId="997"/>
    <cellStyle name="20% - Accent5 2 4 2 2" xfId="4076"/>
    <cellStyle name="20% - Accent5 2 4 3" xfId="1472"/>
    <cellStyle name="20% - Accent5 2 4 3 2" xfId="4538"/>
    <cellStyle name="20% - Accent5 2 4 4" xfId="3621"/>
    <cellStyle name="20% - Accent5 2 4 5" xfId="2924"/>
    <cellStyle name="20% - Accent5 2 4 6" xfId="2225"/>
    <cellStyle name="20% - Accent5 2 5" xfId="766"/>
    <cellStyle name="20% - Accent5 2 5 2" xfId="1707"/>
    <cellStyle name="20% - Accent5 2 5 2 2" xfId="4769"/>
    <cellStyle name="20% - Accent5 2 5 3" xfId="3848"/>
    <cellStyle name="20% - Accent5 2 5 4" xfId="3155"/>
    <cellStyle name="20% - Accent5 2 5 5" xfId="2456"/>
    <cellStyle name="20% - Accent5 2 6" xfId="1227"/>
    <cellStyle name="20% - Accent5 2 6 2" xfId="4303"/>
    <cellStyle name="20% - Accent5 2 7" xfId="3390"/>
    <cellStyle name="20% - Accent5 2 8" xfId="2689"/>
    <cellStyle name="20% - Accent5 2 9" xfId="1984"/>
    <cellStyle name="20% - Accent5 3" xfId="24"/>
    <cellStyle name="20% - Accent5 3 2" xfId="186"/>
    <cellStyle name="20% - Accent5 3 2 2" xfId="594"/>
    <cellStyle name="20% - Accent5 3 2 2 2" xfId="1057"/>
    <cellStyle name="20% - Accent5 3 2 2 2 2" xfId="4136"/>
    <cellStyle name="20% - Accent5 3 2 2 3" xfId="1532"/>
    <cellStyle name="20% - Accent5 3 2 2 3 2" xfId="4598"/>
    <cellStyle name="20% - Accent5 3 2 2 4" xfId="3681"/>
    <cellStyle name="20% - Accent5 3 2 2 5" xfId="2984"/>
    <cellStyle name="20% - Accent5 3 2 2 6" xfId="2285"/>
    <cellStyle name="20% - Accent5 3 2 3" xfId="829"/>
    <cellStyle name="20% - Accent5 3 2 3 2" xfId="1770"/>
    <cellStyle name="20% - Accent5 3 2 3 2 2" xfId="4832"/>
    <cellStyle name="20% - Accent5 3 2 3 3" xfId="3909"/>
    <cellStyle name="20% - Accent5 3 2 3 4" xfId="3216"/>
    <cellStyle name="20% - Accent5 3 2 3 5" xfId="2516"/>
    <cellStyle name="20% - Accent5 3 2 4" xfId="1288"/>
    <cellStyle name="20% - Accent5 3 2 4 2" xfId="4364"/>
    <cellStyle name="20% - Accent5 3 2 5" xfId="3451"/>
    <cellStyle name="20% - Accent5 3 2 6" xfId="2750"/>
    <cellStyle name="20% - Accent5 3 2 7" xfId="2049"/>
    <cellStyle name="20% - Accent5 3 3" xfId="533"/>
    <cellStyle name="20% - Accent5 3 3 2" xfId="996"/>
    <cellStyle name="20% - Accent5 3 3 2 2" xfId="4075"/>
    <cellStyle name="20% - Accent5 3 3 3" xfId="1471"/>
    <cellStyle name="20% - Accent5 3 3 3 2" xfId="4537"/>
    <cellStyle name="20% - Accent5 3 3 4" xfId="3620"/>
    <cellStyle name="20% - Accent5 3 3 5" xfId="2923"/>
    <cellStyle name="20% - Accent5 3 3 6" xfId="2224"/>
    <cellStyle name="20% - Accent5 3 4" xfId="765"/>
    <cellStyle name="20% - Accent5 3 4 2" xfId="1706"/>
    <cellStyle name="20% - Accent5 3 4 2 2" xfId="4768"/>
    <cellStyle name="20% - Accent5 3 4 3" xfId="3847"/>
    <cellStyle name="20% - Accent5 3 4 4" xfId="3154"/>
    <cellStyle name="20% - Accent5 3 4 5" xfId="2455"/>
    <cellStyle name="20% - Accent5 3 5" xfId="1226"/>
    <cellStyle name="20% - Accent5 3 5 2" xfId="4302"/>
    <cellStyle name="20% - Accent5 3 6" xfId="3389"/>
    <cellStyle name="20% - Accent5 3 7" xfId="2688"/>
    <cellStyle name="20% - Accent5 3 8" xfId="1983"/>
    <cellStyle name="20% - Accent5 4" xfId="187"/>
    <cellStyle name="20% - Accent5 4 2" xfId="188"/>
    <cellStyle name="20% - Accent5 4 2 2" xfId="596"/>
    <cellStyle name="20% - Accent5 4 2 2 2" xfId="1059"/>
    <cellStyle name="20% - Accent5 4 2 2 2 2" xfId="4138"/>
    <cellStyle name="20% - Accent5 4 2 2 3" xfId="1534"/>
    <cellStyle name="20% - Accent5 4 2 2 3 2" xfId="4600"/>
    <cellStyle name="20% - Accent5 4 2 2 4" xfId="3683"/>
    <cellStyle name="20% - Accent5 4 2 2 5" xfId="2986"/>
    <cellStyle name="20% - Accent5 4 2 2 6" xfId="2287"/>
    <cellStyle name="20% - Accent5 4 2 3" xfId="831"/>
    <cellStyle name="20% - Accent5 4 2 3 2" xfId="1772"/>
    <cellStyle name="20% - Accent5 4 2 3 2 2" xfId="4834"/>
    <cellStyle name="20% - Accent5 4 2 3 3" xfId="3911"/>
    <cellStyle name="20% - Accent5 4 2 3 4" xfId="3218"/>
    <cellStyle name="20% - Accent5 4 2 3 5" xfId="2518"/>
    <cellStyle name="20% - Accent5 4 2 4" xfId="1290"/>
    <cellStyle name="20% - Accent5 4 2 4 2" xfId="4366"/>
    <cellStyle name="20% - Accent5 4 2 5" xfId="3453"/>
    <cellStyle name="20% - Accent5 4 2 6" xfId="2752"/>
    <cellStyle name="20% - Accent5 4 2 7" xfId="2051"/>
    <cellStyle name="20% - Accent5 4 3" xfId="595"/>
    <cellStyle name="20% - Accent5 4 3 2" xfId="1058"/>
    <cellStyle name="20% - Accent5 4 3 2 2" xfId="4137"/>
    <cellStyle name="20% - Accent5 4 3 3" xfId="1533"/>
    <cellStyle name="20% - Accent5 4 3 3 2" xfId="4599"/>
    <cellStyle name="20% - Accent5 4 3 4" xfId="3682"/>
    <cellStyle name="20% - Accent5 4 3 5" xfId="2985"/>
    <cellStyle name="20% - Accent5 4 3 6" xfId="2286"/>
    <cellStyle name="20% - Accent5 4 4" xfId="830"/>
    <cellStyle name="20% - Accent5 4 4 2" xfId="1771"/>
    <cellStyle name="20% - Accent5 4 4 2 2" xfId="4833"/>
    <cellStyle name="20% - Accent5 4 4 3" xfId="3910"/>
    <cellStyle name="20% - Accent5 4 4 4" xfId="3217"/>
    <cellStyle name="20% - Accent5 4 4 5" xfId="2517"/>
    <cellStyle name="20% - Accent5 4 5" xfId="1289"/>
    <cellStyle name="20% - Accent5 4 5 2" xfId="4365"/>
    <cellStyle name="20% - Accent5 4 6" xfId="3452"/>
    <cellStyle name="20% - Accent5 4 7" xfId="2751"/>
    <cellStyle name="20% - Accent5 4 8" xfId="2050"/>
    <cellStyle name="20% - Accent6" xfId="15" builtinId="50" customBuiltin="1"/>
    <cellStyle name="20% - Accent6 2" xfId="189"/>
    <cellStyle name="20% - Accent6 2 2" xfId="190"/>
    <cellStyle name="20% - Accent6 2 2 2" xfId="191"/>
    <cellStyle name="20% - Accent6 2 2 2 2" xfId="599"/>
    <cellStyle name="20% - Accent6 2 2 2 2 2" xfId="1062"/>
    <cellStyle name="20% - Accent6 2 2 2 2 2 2" xfId="4141"/>
    <cellStyle name="20% - Accent6 2 2 2 2 3" xfId="1537"/>
    <cellStyle name="20% - Accent6 2 2 2 2 3 2" xfId="4603"/>
    <cellStyle name="20% - Accent6 2 2 2 2 4" xfId="3686"/>
    <cellStyle name="20% - Accent6 2 2 2 2 5" xfId="2989"/>
    <cellStyle name="20% - Accent6 2 2 2 2 6" xfId="2290"/>
    <cellStyle name="20% - Accent6 2 2 2 3" xfId="834"/>
    <cellStyle name="20% - Accent6 2 2 2 3 2" xfId="1775"/>
    <cellStyle name="20% - Accent6 2 2 2 3 2 2" xfId="4837"/>
    <cellStyle name="20% - Accent6 2 2 2 3 3" xfId="3914"/>
    <cellStyle name="20% - Accent6 2 2 2 3 4" xfId="3221"/>
    <cellStyle name="20% - Accent6 2 2 2 3 5" xfId="2521"/>
    <cellStyle name="20% - Accent6 2 2 2 4" xfId="1293"/>
    <cellStyle name="20% - Accent6 2 2 2 4 2" xfId="4369"/>
    <cellStyle name="20% - Accent6 2 2 2 5" xfId="3456"/>
    <cellStyle name="20% - Accent6 2 2 2 6" xfId="2755"/>
    <cellStyle name="20% - Accent6 2 2 2 7" xfId="2054"/>
    <cellStyle name="20% - Accent6 2 2 3" xfId="598"/>
    <cellStyle name="20% - Accent6 2 2 3 2" xfId="1061"/>
    <cellStyle name="20% - Accent6 2 2 3 2 2" xfId="4140"/>
    <cellStyle name="20% - Accent6 2 2 3 3" xfId="1536"/>
    <cellStyle name="20% - Accent6 2 2 3 3 2" xfId="4602"/>
    <cellStyle name="20% - Accent6 2 2 3 4" xfId="3685"/>
    <cellStyle name="20% - Accent6 2 2 3 5" xfId="2988"/>
    <cellStyle name="20% - Accent6 2 2 3 6" xfId="2289"/>
    <cellStyle name="20% - Accent6 2 2 4" xfId="833"/>
    <cellStyle name="20% - Accent6 2 2 4 2" xfId="1774"/>
    <cellStyle name="20% - Accent6 2 2 4 2 2" xfId="4836"/>
    <cellStyle name="20% - Accent6 2 2 4 3" xfId="3913"/>
    <cellStyle name="20% - Accent6 2 2 4 4" xfId="3220"/>
    <cellStyle name="20% - Accent6 2 2 4 5" xfId="2520"/>
    <cellStyle name="20% - Accent6 2 2 5" xfId="1292"/>
    <cellStyle name="20% - Accent6 2 2 5 2" xfId="4368"/>
    <cellStyle name="20% - Accent6 2 2 6" xfId="3455"/>
    <cellStyle name="20% - Accent6 2 2 7" xfId="2754"/>
    <cellStyle name="20% - Accent6 2 2 8" xfId="2053"/>
    <cellStyle name="20% - Accent6 2 3" xfId="192"/>
    <cellStyle name="20% - Accent6 2 3 2" xfId="600"/>
    <cellStyle name="20% - Accent6 2 3 2 2" xfId="1063"/>
    <cellStyle name="20% - Accent6 2 3 2 2 2" xfId="4142"/>
    <cellStyle name="20% - Accent6 2 3 2 3" xfId="1538"/>
    <cellStyle name="20% - Accent6 2 3 2 3 2" xfId="4604"/>
    <cellStyle name="20% - Accent6 2 3 2 4" xfId="3687"/>
    <cellStyle name="20% - Accent6 2 3 2 5" xfId="2990"/>
    <cellStyle name="20% - Accent6 2 3 2 6" xfId="2291"/>
    <cellStyle name="20% - Accent6 2 3 3" xfId="835"/>
    <cellStyle name="20% - Accent6 2 3 3 2" xfId="1776"/>
    <cellStyle name="20% - Accent6 2 3 3 2 2" xfId="4838"/>
    <cellStyle name="20% - Accent6 2 3 3 3" xfId="3915"/>
    <cellStyle name="20% - Accent6 2 3 3 4" xfId="3222"/>
    <cellStyle name="20% - Accent6 2 3 3 5" xfId="2522"/>
    <cellStyle name="20% - Accent6 2 3 4" xfId="1294"/>
    <cellStyle name="20% - Accent6 2 3 4 2" xfId="4370"/>
    <cellStyle name="20% - Accent6 2 3 5" xfId="3457"/>
    <cellStyle name="20% - Accent6 2 3 6" xfId="2756"/>
    <cellStyle name="20% - Accent6 2 3 7" xfId="2055"/>
    <cellStyle name="20% - Accent6 2 4" xfId="597"/>
    <cellStyle name="20% - Accent6 2 4 2" xfId="1060"/>
    <cellStyle name="20% - Accent6 2 4 2 2" xfId="4139"/>
    <cellStyle name="20% - Accent6 2 4 3" xfId="1535"/>
    <cellStyle name="20% - Accent6 2 4 3 2" xfId="4601"/>
    <cellStyle name="20% - Accent6 2 4 4" xfId="3684"/>
    <cellStyle name="20% - Accent6 2 4 5" xfId="2987"/>
    <cellStyle name="20% - Accent6 2 4 6" xfId="2288"/>
    <cellStyle name="20% - Accent6 2 5" xfId="832"/>
    <cellStyle name="20% - Accent6 2 5 2" xfId="1773"/>
    <cellStyle name="20% - Accent6 2 5 2 2" xfId="4835"/>
    <cellStyle name="20% - Accent6 2 5 3" xfId="3912"/>
    <cellStyle name="20% - Accent6 2 5 4" xfId="3219"/>
    <cellStyle name="20% - Accent6 2 5 5" xfId="2519"/>
    <cellStyle name="20% - Accent6 2 6" xfId="1291"/>
    <cellStyle name="20% - Accent6 2 6 2" xfId="4367"/>
    <cellStyle name="20% - Accent6 2 7" xfId="3454"/>
    <cellStyle name="20% - Accent6 2 8" xfId="2753"/>
    <cellStyle name="20% - Accent6 2 9" xfId="2052"/>
    <cellStyle name="20% - Accent6 3" xfId="193"/>
    <cellStyle name="20% - Accent6 3 2" xfId="194"/>
    <cellStyle name="20% - Accent6 3 2 2" xfId="602"/>
    <cellStyle name="20% - Accent6 3 2 2 2" xfId="1065"/>
    <cellStyle name="20% - Accent6 3 2 2 2 2" xfId="4144"/>
    <cellStyle name="20% - Accent6 3 2 2 3" xfId="1540"/>
    <cellStyle name="20% - Accent6 3 2 2 3 2" xfId="4606"/>
    <cellStyle name="20% - Accent6 3 2 2 4" xfId="3689"/>
    <cellStyle name="20% - Accent6 3 2 2 5" xfId="2992"/>
    <cellStyle name="20% - Accent6 3 2 2 6" xfId="2293"/>
    <cellStyle name="20% - Accent6 3 2 3" xfId="837"/>
    <cellStyle name="20% - Accent6 3 2 3 2" xfId="1778"/>
    <cellStyle name="20% - Accent6 3 2 3 2 2" xfId="4840"/>
    <cellStyle name="20% - Accent6 3 2 3 3" xfId="3917"/>
    <cellStyle name="20% - Accent6 3 2 3 4" xfId="3224"/>
    <cellStyle name="20% - Accent6 3 2 3 5" xfId="2524"/>
    <cellStyle name="20% - Accent6 3 2 4" xfId="1296"/>
    <cellStyle name="20% - Accent6 3 2 4 2" xfId="4372"/>
    <cellStyle name="20% - Accent6 3 2 5" xfId="3459"/>
    <cellStyle name="20% - Accent6 3 2 6" xfId="2758"/>
    <cellStyle name="20% - Accent6 3 2 7" xfId="2057"/>
    <cellStyle name="20% - Accent6 3 3" xfId="601"/>
    <cellStyle name="20% - Accent6 3 3 2" xfId="1064"/>
    <cellStyle name="20% - Accent6 3 3 2 2" xfId="4143"/>
    <cellStyle name="20% - Accent6 3 3 3" xfId="1539"/>
    <cellStyle name="20% - Accent6 3 3 3 2" xfId="4605"/>
    <cellStyle name="20% - Accent6 3 3 4" xfId="3688"/>
    <cellStyle name="20% - Accent6 3 3 5" xfId="2991"/>
    <cellStyle name="20% - Accent6 3 3 6" xfId="2292"/>
    <cellStyle name="20% - Accent6 3 4" xfId="836"/>
    <cellStyle name="20% - Accent6 3 4 2" xfId="1777"/>
    <cellStyle name="20% - Accent6 3 4 2 2" xfId="4839"/>
    <cellStyle name="20% - Accent6 3 4 3" xfId="3916"/>
    <cellStyle name="20% - Accent6 3 4 4" xfId="3223"/>
    <cellStyle name="20% - Accent6 3 4 5" xfId="2523"/>
    <cellStyle name="20% - Accent6 3 5" xfId="1295"/>
    <cellStyle name="20% - Accent6 3 5 2" xfId="4371"/>
    <cellStyle name="20% - Accent6 3 6" xfId="3458"/>
    <cellStyle name="20% - Accent6 3 7" xfId="2757"/>
    <cellStyle name="20% - Accent6 3 8" xfId="2056"/>
    <cellStyle name="20% - Accent6 4" xfId="524"/>
    <cellStyle name="20% - Accent6 4 2" xfId="987"/>
    <cellStyle name="20% - Accent6 4 2 2" xfId="4066"/>
    <cellStyle name="20% - Accent6 4 3" xfId="1462"/>
    <cellStyle name="20% - Accent6 4 3 2" xfId="4528"/>
    <cellStyle name="20% - Accent6 4 4" xfId="3611"/>
    <cellStyle name="20% - Accent6 4 5" xfId="2914"/>
    <cellStyle name="20% - Accent6 4 6" xfId="2215"/>
    <cellStyle name="20% - Accent6 5" xfId="756"/>
    <cellStyle name="20% - Accent6 5 2" xfId="1697"/>
    <cellStyle name="20% - Accent6 5 2 2" xfId="4759"/>
    <cellStyle name="20% - Accent6 5 3" xfId="3838"/>
    <cellStyle name="20% - Accent6 5 4" xfId="3145"/>
    <cellStyle name="20% - Accent6 5 5" xfId="2446"/>
    <cellStyle name="20% - Accent6 6" xfId="1217"/>
    <cellStyle name="20% - Accent6 6 2" xfId="4293"/>
    <cellStyle name="20% - Accent6 7" xfId="3380"/>
    <cellStyle name="20% - Accent6 8" xfId="2679"/>
    <cellStyle name="20% - Accent6 9" xfId="1974"/>
    <cellStyle name="2x indented GHG Textfiels" xfId="195"/>
    <cellStyle name="2x indented GHG Textfiels 2" xfId="1903"/>
    <cellStyle name="2x indented GHG Textfiels 2 2" xfId="4965"/>
    <cellStyle name="2x indented GHG Textfiels 2 2 2" xfId="5090"/>
    <cellStyle name="2x indented GHG Textfiels 2 2 3" xfId="5210"/>
    <cellStyle name="2x indented GHG Textfiels 2 3" xfId="5085"/>
    <cellStyle name="2x indented GHG Textfiels 2 4" xfId="5080"/>
    <cellStyle name="2x indented GHG Textfiels 3" xfId="5071"/>
    <cellStyle name="2x indented GHG Textfiels 4" xfId="5158"/>
    <cellStyle name="40% - Accent1 2" xfId="27"/>
    <cellStyle name="40% - Accent1 2 2" xfId="196"/>
    <cellStyle name="40% - Accent1 2 2 2" xfId="197"/>
    <cellStyle name="40% - Accent1 2 2 2 2" xfId="604"/>
    <cellStyle name="40% - Accent1 2 2 2 2 2" xfId="1067"/>
    <cellStyle name="40% - Accent1 2 2 2 2 2 2" xfId="4146"/>
    <cellStyle name="40% - Accent1 2 2 2 2 3" xfId="1542"/>
    <cellStyle name="40% - Accent1 2 2 2 2 3 2" xfId="4608"/>
    <cellStyle name="40% - Accent1 2 2 2 2 4" xfId="3691"/>
    <cellStyle name="40% - Accent1 2 2 2 2 5" xfId="2994"/>
    <cellStyle name="40% - Accent1 2 2 2 2 6" xfId="2295"/>
    <cellStyle name="40% - Accent1 2 2 2 3" xfId="839"/>
    <cellStyle name="40% - Accent1 2 2 2 3 2" xfId="1780"/>
    <cellStyle name="40% - Accent1 2 2 2 3 2 2" xfId="4842"/>
    <cellStyle name="40% - Accent1 2 2 2 3 3" xfId="3919"/>
    <cellStyle name="40% - Accent1 2 2 2 3 4" xfId="3226"/>
    <cellStyle name="40% - Accent1 2 2 2 3 5" xfId="2526"/>
    <cellStyle name="40% - Accent1 2 2 2 4" xfId="1298"/>
    <cellStyle name="40% - Accent1 2 2 2 4 2" xfId="4374"/>
    <cellStyle name="40% - Accent1 2 2 2 5" xfId="3461"/>
    <cellStyle name="40% - Accent1 2 2 2 6" xfId="2760"/>
    <cellStyle name="40% - Accent1 2 2 2 7" xfId="2059"/>
    <cellStyle name="40% - Accent1 2 2 3" xfId="603"/>
    <cellStyle name="40% - Accent1 2 2 3 2" xfId="1066"/>
    <cellStyle name="40% - Accent1 2 2 3 2 2" xfId="4145"/>
    <cellStyle name="40% - Accent1 2 2 3 3" xfId="1541"/>
    <cellStyle name="40% - Accent1 2 2 3 3 2" xfId="4607"/>
    <cellStyle name="40% - Accent1 2 2 3 4" xfId="3690"/>
    <cellStyle name="40% - Accent1 2 2 3 5" xfId="2993"/>
    <cellStyle name="40% - Accent1 2 2 3 6" xfId="2294"/>
    <cellStyle name="40% - Accent1 2 2 4" xfId="838"/>
    <cellStyle name="40% - Accent1 2 2 4 2" xfId="1779"/>
    <cellStyle name="40% - Accent1 2 2 4 2 2" xfId="4841"/>
    <cellStyle name="40% - Accent1 2 2 4 3" xfId="3918"/>
    <cellStyle name="40% - Accent1 2 2 4 4" xfId="3225"/>
    <cellStyle name="40% - Accent1 2 2 4 5" xfId="2525"/>
    <cellStyle name="40% - Accent1 2 2 5" xfId="1297"/>
    <cellStyle name="40% - Accent1 2 2 5 2" xfId="4373"/>
    <cellStyle name="40% - Accent1 2 2 6" xfId="3460"/>
    <cellStyle name="40% - Accent1 2 2 7" xfId="2759"/>
    <cellStyle name="40% - Accent1 2 2 8" xfId="2058"/>
    <cellStyle name="40% - Accent1 2 3" xfId="198"/>
    <cellStyle name="40% - Accent1 2 3 2" xfId="605"/>
    <cellStyle name="40% - Accent1 2 3 2 2" xfId="1068"/>
    <cellStyle name="40% - Accent1 2 3 2 2 2" xfId="4147"/>
    <cellStyle name="40% - Accent1 2 3 2 3" xfId="1543"/>
    <cellStyle name="40% - Accent1 2 3 2 3 2" xfId="4609"/>
    <cellStyle name="40% - Accent1 2 3 2 4" xfId="3692"/>
    <cellStyle name="40% - Accent1 2 3 2 5" xfId="2995"/>
    <cellStyle name="40% - Accent1 2 3 2 6" xfId="2296"/>
    <cellStyle name="40% - Accent1 2 3 3" xfId="840"/>
    <cellStyle name="40% - Accent1 2 3 3 2" xfId="1781"/>
    <cellStyle name="40% - Accent1 2 3 3 2 2" xfId="4843"/>
    <cellStyle name="40% - Accent1 2 3 3 3" xfId="3920"/>
    <cellStyle name="40% - Accent1 2 3 3 4" xfId="3227"/>
    <cellStyle name="40% - Accent1 2 3 3 5" xfId="2527"/>
    <cellStyle name="40% - Accent1 2 3 4" xfId="1299"/>
    <cellStyle name="40% - Accent1 2 3 4 2" xfId="4375"/>
    <cellStyle name="40% - Accent1 2 3 5" xfId="3462"/>
    <cellStyle name="40% - Accent1 2 3 6" xfId="2761"/>
    <cellStyle name="40% - Accent1 2 3 7" xfId="2060"/>
    <cellStyle name="40% - Accent1 2 4" xfId="536"/>
    <cellStyle name="40% - Accent1 2 4 2" xfId="999"/>
    <cellStyle name="40% - Accent1 2 4 2 2" xfId="4078"/>
    <cellStyle name="40% - Accent1 2 4 3" xfId="1474"/>
    <cellStyle name="40% - Accent1 2 4 3 2" xfId="4540"/>
    <cellStyle name="40% - Accent1 2 4 4" xfId="3623"/>
    <cellStyle name="40% - Accent1 2 4 5" xfId="2926"/>
    <cellStyle name="40% - Accent1 2 4 6" xfId="2227"/>
    <cellStyle name="40% - Accent1 2 5" xfId="768"/>
    <cellStyle name="40% - Accent1 2 5 2" xfId="1709"/>
    <cellStyle name="40% - Accent1 2 5 2 2" xfId="4771"/>
    <cellStyle name="40% - Accent1 2 5 3" xfId="3850"/>
    <cellStyle name="40% - Accent1 2 5 4" xfId="3157"/>
    <cellStyle name="40% - Accent1 2 5 5" xfId="2458"/>
    <cellStyle name="40% - Accent1 2 6" xfId="1229"/>
    <cellStyle name="40% - Accent1 2 6 2" xfId="4305"/>
    <cellStyle name="40% - Accent1 2 7" xfId="3392"/>
    <cellStyle name="40% - Accent1 2 8" xfId="2691"/>
    <cellStyle name="40% - Accent1 2 9" xfId="1986"/>
    <cellStyle name="40% - Accent1 3" xfId="26"/>
    <cellStyle name="40% - Accent1 3 2" xfId="199"/>
    <cellStyle name="40% - Accent1 3 2 2" xfId="606"/>
    <cellStyle name="40% - Accent1 3 2 2 2" xfId="1069"/>
    <cellStyle name="40% - Accent1 3 2 2 2 2" xfId="4148"/>
    <cellStyle name="40% - Accent1 3 2 2 3" xfId="1544"/>
    <cellStyle name="40% - Accent1 3 2 2 3 2" xfId="4610"/>
    <cellStyle name="40% - Accent1 3 2 2 4" xfId="3693"/>
    <cellStyle name="40% - Accent1 3 2 2 5" xfId="2996"/>
    <cellStyle name="40% - Accent1 3 2 2 6" xfId="2297"/>
    <cellStyle name="40% - Accent1 3 2 3" xfId="841"/>
    <cellStyle name="40% - Accent1 3 2 3 2" xfId="1782"/>
    <cellStyle name="40% - Accent1 3 2 3 2 2" xfId="4844"/>
    <cellStyle name="40% - Accent1 3 2 3 3" xfId="3921"/>
    <cellStyle name="40% - Accent1 3 2 3 4" xfId="3228"/>
    <cellStyle name="40% - Accent1 3 2 3 5" xfId="2528"/>
    <cellStyle name="40% - Accent1 3 2 4" xfId="1300"/>
    <cellStyle name="40% - Accent1 3 2 4 2" xfId="4376"/>
    <cellStyle name="40% - Accent1 3 2 5" xfId="3463"/>
    <cellStyle name="40% - Accent1 3 2 6" xfId="2762"/>
    <cellStyle name="40% - Accent1 3 2 7" xfId="2061"/>
    <cellStyle name="40% - Accent1 3 3" xfId="535"/>
    <cellStyle name="40% - Accent1 3 3 2" xfId="998"/>
    <cellStyle name="40% - Accent1 3 3 2 2" xfId="4077"/>
    <cellStyle name="40% - Accent1 3 3 3" xfId="1473"/>
    <cellStyle name="40% - Accent1 3 3 3 2" xfId="4539"/>
    <cellStyle name="40% - Accent1 3 3 4" xfId="3622"/>
    <cellStyle name="40% - Accent1 3 3 5" xfId="2925"/>
    <cellStyle name="40% - Accent1 3 3 6" xfId="2226"/>
    <cellStyle name="40% - Accent1 3 4" xfId="767"/>
    <cellStyle name="40% - Accent1 3 4 2" xfId="1708"/>
    <cellStyle name="40% - Accent1 3 4 2 2" xfId="4770"/>
    <cellStyle name="40% - Accent1 3 4 3" xfId="3849"/>
    <cellStyle name="40% - Accent1 3 4 4" xfId="3156"/>
    <cellStyle name="40% - Accent1 3 4 5" xfId="2457"/>
    <cellStyle name="40% - Accent1 3 5" xfId="1228"/>
    <cellStyle name="40% - Accent1 3 5 2" xfId="4304"/>
    <cellStyle name="40% - Accent1 3 6" xfId="3391"/>
    <cellStyle name="40% - Accent1 3 7" xfId="2690"/>
    <cellStyle name="40% - Accent1 3 8" xfId="1985"/>
    <cellStyle name="40% - Accent1 4" xfId="200"/>
    <cellStyle name="40% - Accent1 4 2" xfId="201"/>
    <cellStyle name="40% - Accent1 4 2 2" xfId="608"/>
    <cellStyle name="40% - Accent1 4 2 2 2" xfId="1071"/>
    <cellStyle name="40% - Accent1 4 2 2 2 2" xfId="4150"/>
    <cellStyle name="40% - Accent1 4 2 2 3" xfId="1546"/>
    <cellStyle name="40% - Accent1 4 2 2 3 2" xfId="4612"/>
    <cellStyle name="40% - Accent1 4 2 2 4" xfId="3695"/>
    <cellStyle name="40% - Accent1 4 2 2 5" xfId="2998"/>
    <cellStyle name="40% - Accent1 4 2 2 6" xfId="2299"/>
    <cellStyle name="40% - Accent1 4 2 3" xfId="843"/>
    <cellStyle name="40% - Accent1 4 2 3 2" xfId="1784"/>
    <cellStyle name="40% - Accent1 4 2 3 2 2" xfId="4846"/>
    <cellStyle name="40% - Accent1 4 2 3 3" xfId="3923"/>
    <cellStyle name="40% - Accent1 4 2 3 4" xfId="3230"/>
    <cellStyle name="40% - Accent1 4 2 3 5" xfId="2530"/>
    <cellStyle name="40% - Accent1 4 2 4" xfId="1302"/>
    <cellStyle name="40% - Accent1 4 2 4 2" xfId="4378"/>
    <cellStyle name="40% - Accent1 4 2 5" xfId="3465"/>
    <cellStyle name="40% - Accent1 4 2 6" xfId="2764"/>
    <cellStyle name="40% - Accent1 4 2 7" xfId="2063"/>
    <cellStyle name="40% - Accent1 4 3" xfId="607"/>
    <cellStyle name="40% - Accent1 4 3 2" xfId="1070"/>
    <cellStyle name="40% - Accent1 4 3 2 2" xfId="4149"/>
    <cellStyle name="40% - Accent1 4 3 3" xfId="1545"/>
    <cellStyle name="40% - Accent1 4 3 3 2" xfId="4611"/>
    <cellStyle name="40% - Accent1 4 3 4" xfId="3694"/>
    <cellStyle name="40% - Accent1 4 3 5" xfId="2997"/>
    <cellStyle name="40% - Accent1 4 3 6" xfId="2298"/>
    <cellStyle name="40% - Accent1 4 4" xfId="842"/>
    <cellStyle name="40% - Accent1 4 4 2" xfId="1783"/>
    <cellStyle name="40% - Accent1 4 4 2 2" xfId="4845"/>
    <cellStyle name="40% - Accent1 4 4 3" xfId="3922"/>
    <cellStyle name="40% - Accent1 4 4 4" xfId="3229"/>
    <cellStyle name="40% - Accent1 4 4 5" xfId="2529"/>
    <cellStyle name="40% - Accent1 4 5" xfId="1301"/>
    <cellStyle name="40% - Accent1 4 5 2" xfId="4377"/>
    <cellStyle name="40% - Accent1 4 6" xfId="3464"/>
    <cellStyle name="40% - Accent1 4 7" xfId="2763"/>
    <cellStyle name="40% - Accent1 4 8" xfId="2062"/>
    <cellStyle name="40% - Accent2 2" xfId="29"/>
    <cellStyle name="40% - Accent2 2 2" xfId="202"/>
    <cellStyle name="40% - Accent2 2 2 2" xfId="203"/>
    <cellStyle name="40% - Accent2 2 2 2 2" xfId="610"/>
    <cellStyle name="40% - Accent2 2 2 2 2 2" xfId="1073"/>
    <cellStyle name="40% - Accent2 2 2 2 2 2 2" xfId="4152"/>
    <cellStyle name="40% - Accent2 2 2 2 2 3" xfId="1548"/>
    <cellStyle name="40% - Accent2 2 2 2 2 3 2" xfId="4614"/>
    <cellStyle name="40% - Accent2 2 2 2 2 4" xfId="3697"/>
    <cellStyle name="40% - Accent2 2 2 2 2 5" xfId="3000"/>
    <cellStyle name="40% - Accent2 2 2 2 2 6" xfId="2301"/>
    <cellStyle name="40% - Accent2 2 2 2 3" xfId="845"/>
    <cellStyle name="40% - Accent2 2 2 2 3 2" xfId="1786"/>
    <cellStyle name="40% - Accent2 2 2 2 3 2 2" xfId="4848"/>
    <cellStyle name="40% - Accent2 2 2 2 3 3" xfId="3925"/>
    <cellStyle name="40% - Accent2 2 2 2 3 4" xfId="3232"/>
    <cellStyle name="40% - Accent2 2 2 2 3 5" xfId="2532"/>
    <cellStyle name="40% - Accent2 2 2 2 4" xfId="1304"/>
    <cellStyle name="40% - Accent2 2 2 2 4 2" xfId="4380"/>
    <cellStyle name="40% - Accent2 2 2 2 5" xfId="3467"/>
    <cellStyle name="40% - Accent2 2 2 2 6" xfId="2766"/>
    <cellStyle name="40% - Accent2 2 2 2 7" xfId="2065"/>
    <cellStyle name="40% - Accent2 2 2 3" xfId="609"/>
    <cellStyle name="40% - Accent2 2 2 3 2" xfId="1072"/>
    <cellStyle name="40% - Accent2 2 2 3 2 2" xfId="4151"/>
    <cellStyle name="40% - Accent2 2 2 3 3" xfId="1547"/>
    <cellStyle name="40% - Accent2 2 2 3 3 2" xfId="4613"/>
    <cellStyle name="40% - Accent2 2 2 3 4" xfId="3696"/>
    <cellStyle name="40% - Accent2 2 2 3 5" xfId="2999"/>
    <cellStyle name="40% - Accent2 2 2 3 6" xfId="2300"/>
    <cellStyle name="40% - Accent2 2 2 4" xfId="844"/>
    <cellStyle name="40% - Accent2 2 2 4 2" xfId="1785"/>
    <cellStyle name="40% - Accent2 2 2 4 2 2" xfId="4847"/>
    <cellStyle name="40% - Accent2 2 2 4 3" xfId="3924"/>
    <cellStyle name="40% - Accent2 2 2 4 4" xfId="3231"/>
    <cellStyle name="40% - Accent2 2 2 4 5" xfId="2531"/>
    <cellStyle name="40% - Accent2 2 2 5" xfId="1303"/>
    <cellStyle name="40% - Accent2 2 2 5 2" xfId="4379"/>
    <cellStyle name="40% - Accent2 2 2 6" xfId="3466"/>
    <cellStyle name="40% - Accent2 2 2 7" xfId="2765"/>
    <cellStyle name="40% - Accent2 2 2 8" xfId="2064"/>
    <cellStyle name="40% - Accent2 2 3" xfId="204"/>
    <cellStyle name="40% - Accent2 2 3 2" xfId="611"/>
    <cellStyle name="40% - Accent2 2 3 2 2" xfId="1074"/>
    <cellStyle name="40% - Accent2 2 3 2 2 2" xfId="4153"/>
    <cellStyle name="40% - Accent2 2 3 2 3" xfId="1549"/>
    <cellStyle name="40% - Accent2 2 3 2 3 2" xfId="4615"/>
    <cellStyle name="40% - Accent2 2 3 2 4" xfId="3698"/>
    <cellStyle name="40% - Accent2 2 3 2 5" xfId="3001"/>
    <cellStyle name="40% - Accent2 2 3 2 6" xfId="2302"/>
    <cellStyle name="40% - Accent2 2 3 3" xfId="846"/>
    <cellStyle name="40% - Accent2 2 3 3 2" xfId="1787"/>
    <cellStyle name="40% - Accent2 2 3 3 2 2" xfId="4849"/>
    <cellStyle name="40% - Accent2 2 3 3 3" xfId="3926"/>
    <cellStyle name="40% - Accent2 2 3 3 4" xfId="3233"/>
    <cellStyle name="40% - Accent2 2 3 3 5" xfId="2533"/>
    <cellStyle name="40% - Accent2 2 3 4" xfId="1305"/>
    <cellStyle name="40% - Accent2 2 3 4 2" xfId="4381"/>
    <cellStyle name="40% - Accent2 2 3 5" xfId="3468"/>
    <cellStyle name="40% - Accent2 2 3 6" xfId="2767"/>
    <cellStyle name="40% - Accent2 2 3 7" xfId="2066"/>
    <cellStyle name="40% - Accent2 2 4" xfId="538"/>
    <cellStyle name="40% - Accent2 2 4 2" xfId="1001"/>
    <cellStyle name="40% - Accent2 2 4 2 2" xfId="4080"/>
    <cellStyle name="40% - Accent2 2 4 3" xfId="1476"/>
    <cellStyle name="40% - Accent2 2 4 3 2" xfId="4542"/>
    <cellStyle name="40% - Accent2 2 4 4" xfId="3625"/>
    <cellStyle name="40% - Accent2 2 4 5" xfId="2928"/>
    <cellStyle name="40% - Accent2 2 4 6" xfId="2229"/>
    <cellStyle name="40% - Accent2 2 5" xfId="770"/>
    <cellStyle name="40% - Accent2 2 5 2" xfId="1711"/>
    <cellStyle name="40% - Accent2 2 5 2 2" xfId="4773"/>
    <cellStyle name="40% - Accent2 2 5 3" xfId="3852"/>
    <cellStyle name="40% - Accent2 2 5 4" xfId="3159"/>
    <cellStyle name="40% - Accent2 2 5 5" xfId="2460"/>
    <cellStyle name="40% - Accent2 2 6" xfId="1231"/>
    <cellStyle name="40% - Accent2 2 6 2" xfId="4307"/>
    <cellStyle name="40% - Accent2 2 7" xfId="3394"/>
    <cellStyle name="40% - Accent2 2 8" xfId="2693"/>
    <cellStyle name="40% - Accent2 2 9" xfId="1988"/>
    <cellStyle name="40% - Accent2 3" xfId="28"/>
    <cellStyle name="40% - Accent2 3 2" xfId="205"/>
    <cellStyle name="40% - Accent2 3 2 2" xfId="612"/>
    <cellStyle name="40% - Accent2 3 2 2 2" xfId="1075"/>
    <cellStyle name="40% - Accent2 3 2 2 2 2" xfId="4154"/>
    <cellStyle name="40% - Accent2 3 2 2 3" xfId="1550"/>
    <cellStyle name="40% - Accent2 3 2 2 3 2" xfId="4616"/>
    <cellStyle name="40% - Accent2 3 2 2 4" xfId="3699"/>
    <cellStyle name="40% - Accent2 3 2 2 5" xfId="3002"/>
    <cellStyle name="40% - Accent2 3 2 2 6" xfId="2303"/>
    <cellStyle name="40% - Accent2 3 2 3" xfId="847"/>
    <cellStyle name="40% - Accent2 3 2 3 2" xfId="1788"/>
    <cellStyle name="40% - Accent2 3 2 3 2 2" xfId="4850"/>
    <cellStyle name="40% - Accent2 3 2 3 3" xfId="3927"/>
    <cellStyle name="40% - Accent2 3 2 3 4" xfId="3234"/>
    <cellStyle name="40% - Accent2 3 2 3 5" xfId="2534"/>
    <cellStyle name="40% - Accent2 3 2 4" xfId="1306"/>
    <cellStyle name="40% - Accent2 3 2 4 2" xfId="4382"/>
    <cellStyle name="40% - Accent2 3 2 5" xfId="3469"/>
    <cellStyle name="40% - Accent2 3 2 6" xfId="2768"/>
    <cellStyle name="40% - Accent2 3 2 7" xfId="2067"/>
    <cellStyle name="40% - Accent2 3 3" xfId="537"/>
    <cellStyle name="40% - Accent2 3 3 2" xfId="1000"/>
    <cellStyle name="40% - Accent2 3 3 2 2" xfId="4079"/>
    <cellStyle name="40% - Accent2 3 3 3" xfId="1475"/>
    <cellStyle name="40% - Accent2 3 3 3 2" xfId="4541"/>
    <cellStyle name="40% - Accent2 3 3 4" xfId="3624"/>
    <cellStyle name="40% - Accent2 3 3 5" xfId="2927"/>
    <cellStyle name="40% - Accent2 3 3 6" xfId="2228"/>
    <cellStyle name="40% - Accent2 3 4" xfId="769"/>
    <cellStyle name="40% - Accent2 3 4 2" xfId="1710"/>
    <cellStyle name="40% - Accent2 3 4 2 2" xfId="4772"/>
    <cellStyle name="40% - Accent2 3 4 3" xfId="3851"/>
    <cellStyle name="40% - Accent2 3 4 4" xfId="3158"/>
    <cellStyle name="40% - Accent2 3 4 5" xfId="2459"/>
    <cellStyle name="40% - Accent2 3 5" xfId="1230"/>
    <cellStyle name="40% - Accent2 3 5 2" xfId="4306"/>
    <cellStyle name="40% - Accent2 3 6" xfId="3393"/>
    <cellStyle name="40% - Accent2 3 7" xfId="2692"/>
    <cellStyle name="40% - Accent2 3 8" xfId="1987"/>
    <cellStyle name="40% - Accent2 4" xfId="206"/>
    <cellStyle name="40% - Accent2 4 2" xfId="207"/>
    <cellStyle name="40% - Accent2 4 2 2" xfId="614"/>
    <cellStyle name="40% - Accent2 4 2 2 2" xfId="1077"/>
    <cellStyle name="40% - Accent2 4 2 2 2 2" xfId="4156"/>
    <cellStyle name="40% - Accent2 4 2 2 3" xfId="1552"/>
    <cellStyle name="40% - Accent2 4 2 2 3 2" xfId="4618"/>
    <cellStyle name="40% - Accent2 4 2 2 4" xfId="3701"/>
    <cellStyle name="40% - Accent2 4 2 2 5" xfId="3004"/>
    <cellStyle name="40% - Accent2 4 2 2 6" xfId="2305"/>
    <cellStyle name="40% - Accent2 4 2 3" xfId="849"/>
    <cellStyle name="40% - Accent2 4 2 3 2" xfId="1790"/>
    <cellStyle name="40% - Accent2 4 2 3 2 2" xfId="4852"/>
    <cellStyle name="40% - Accent2 4 2 3 3" xfId="3929"/>
    <cellStyle name="40% - Accent2 4 2 3 4" xfId="3236"/>
    <cellStyle name="40% - Accent2 4 2 3 5" xfId="2536"/>
    <cellStyle name="40% - Accent2 4 2 4" xfId="1308"/>
    <cellStyle name="40% - Accent2 4 2 4 2" xfId="4384"/>
    <cellStyle name="40% - Accent2 4 2 5" xfId="3471"/>
    <cellStyle name="40% - Accent2 4 2 6" xfId="2770"/>
    <cellStyle name="40% - Accent2 4 2 7" xfId="2069"/>
    <cellStyle name="40% - Accent2 4 3" xfId="613"/>
    <cellStyle name="40% - Accent2 4 3 2" xfId="1076"/>
    <cellStyle name="40% - Accent2 4 3 2 2" xfId="4155"/>
    <cellStyle name="40% - Accent2 4 3 3" xfId="1551"/>
    <cellStyle name="40% - Accent2 4 3 3 2" xfId="4617"/>
    <cellStyle name="40% - Accent2 4 3 4" xfId="3700"/>
    <cellStyle name="40% - Accent2 4 3 5" xfId="3003"/>
    <cellStyle name="40% - Accent2 4 3 6" xfId="2304"/>
    <cellStyle name="40% - Accent2 4 4" xfId="848"/>
    <cellStyle name="40% - Accent2 4 4 2" xfId="1789"/>
    <cellStyle name="40% - Accent2 4 4 2 2" xfId="4851"/>
    <cellStyle name="40% - Accent2 4 4 3" xfId="3928"/>
    <cellStyle name="40% - Accent2 4 4 4" xfId="3235"/>
    <cellStyle name="40% - Accent2 4 4 5" xfId="2535"/>
    <cellStyle name="40% - Accent2 4 5" xfId="1307"/>
    <cellStyle name="40% - Accent2 4 5 2" xfId="4383"/>
    <cellStyle name="40% - Accent2 4 6" xfId="3470"/>
    <cellStyle name="40% - Accent2 4 7" xfId="2769"/>
    <cellStyle name="40% - Accent2 4 8" xfId="2068"/>
    <cellStyle name="40% - Accent3 2" xfId="31"/>
    <cellStyle name="40% - Accent3 2 2" xfId="208"/>
    <cellStyle name="40% - Accent3 2 2 2" xfId="209"/>
    <cellStyle name="40% - Accent3 2 2 2 2" xfId="616"/>
    <cellStyle name="40% - Accent3 2 2 2 2 2" xfId="1079"/>
    <cellStyle name="40% - Accent3 2 2 2 2 2 2" xfId="4158"/>
    <cellStyle name="40% - Accent3 2 2 2 2 3" xfId="1554"/>
    <cellStyle name="40% - Accent3 2 2 2 2 3 2" xfId="4620"/>
    <cellStyle name="40% - Accent3 2 2 2 2 4" xfId="3703"/>
    <cellStyle name="40% - Accent3 2 2 2 2 5" xfId="3006"/>
    <cellStyle name="40% - Accent3 2 2 2 2 6" xfId="2307"/>
    <cellStyle name="40% - Accent3 2 2 2 3" xfId="851"/>
    <cellStyle name="40% - Accent3 2 2 2 3 2" xfId="1792"/>
    <cellStyle name="40% - Accent3 2 2 2 3 2 2" xfId="4854"/>
    <cellStyle name="40% - Accent3 2 2 2 3 3" xfId="3931"/>
    <cellStyle name="40% - Accent3 2 2 2 3 4" xfId="3238"/>
    <cellStyle name="40% - Accent3 2 2 2 3 5" xfId="2538"/>
    <cellStyle name="40% - Accent3 2 2 2 4" xfId="1310"/>
    <cellStyle name="40% - Accent3 2 2 2 4 2" xfId="4386"/>
    <cellStyle name="40% - Accent3 2 2 2 5" xfId="3473"/>
    <cellStyle name="40% - Accent3 2 2 2 6" xfId="2772"/>
    <cellStyle name="40% - Accent3 2 2 2 7" xfId="2071"/>
    <cellStyle name="40% - Accent3 2 2 3" xfId="615"/>
    <cellStyle name="40% - Accent3 2 2 3 2" xfId="1078"/>
    <cellStyle name="40% - Accent3 2 2 3 2 2" xfId="4157"/>
    <cellStyle name="40% - Accent3 2 2 3 3" xfId="1553"/>
    <cellStyle name="40% - Accent3 2 2 3 3 2" xfId="4619"/>
    <cellStyle name="40% - Accent3 2 2 3 4" xfId="3702"/>
    <cellStyle name="40% - Accent3 2 2 3 5" xfId="3005"/>
    <cellStyle name="40% - Accent3 2 2 3 6" xfId="2306"/>
    <cellStyle name="40% - Accent3 2 2 4" xfId="850"/>
    <cellStyle name="40% - Accent3 2 2 4 2" xfId="1791"/>
    <cellStyle name="40% - Accent3 2 2 4 2 2" xfId="4853"/>
    <cellStyle name="40% - Accent3 2 2 4 3" xfId="3930"/>
    <cellStyle name="40% - Accent3 2 2 4 4" xfId="3237"/>
    <cellStyle name="40% - Accent3 2 2 4 5" xfId="2537"/>
    <cellStyle name="40% - Accent3 2 2 5" xfId="1309"/>
    <cellStyle name="40% - Accent3 2 2 5 2" xfId="4385"/>
    <cellStyle name="40% - Accent3 2 2 6" xfId="3472"/>
    <cellStyle name="40% - Accent3 2 2 7" xfId="2771"/>
    <cellStyle name="40% - Accent3 2 2 8" xfId="2070"/>
    <cellStyle name="40% - Accent3 2 3" xfId="210"/>
    <cellStyle name="40% - Accent3 2 3 2" xfId="617"/>
    <cellStyle name="40% - Accent3 2 3 2 2" xfId="1080"/>
    <cellStyle name="40% - Accent3 2 3 2 2 2" xfId="4159"/>
    <cellStyle name="40% - Accent3 2 3 2 3" xfId="1555"/>
    <cellStyle name="40% - Accent3 2 3 2 3 2" xfId="4621"/>
    <cellStyle name="40% - Accent3 2 3 2 4" xfId="3704"/>
    <cellStyle name="40% - Accent3 2 3 2 5" xfId="3007"/>
    <cellStyle name="40% - Accent3 2 3 2 6" xfId="2308"/>
    <cellStyle name="40% - Accent3 2 3 3" xfId="852"/>
    <cellStyle name="40% - Accent3 2 3 3 2" xfId="1793"/>
    <cellStyle name="40% - Accent3 2 3 3 2 2" xfId="4855"/>
    <cellStyle name="40% - Accent3 2 3 3 3" xfId="3932"/>
    <cellStyle name="40% - Accent3 2 3 3 4" xfId="3239"/>
    <cellStyle name="40% - Accent3 2 3 3 5" xfId="2539"/>
    <cellStyle name="40% - Accent3 2 3 4" xfId="1311"/>
    <cellStyle name="40% - Accent3 2 3 4 2" xfId="4387"/>
    <cellStyle name="40% - Accent3 2 3 5" xfId="3474"/>
    <cellStyle name="40% - Accent3 2 3 6" xfId="2773"/>
    <cellStyle name="40% - Accent3 2 3 7" xfId="2072"/>
    <cellStyle name="40% - Accent3 2 4" xfId="540"/>
    <cellStyle name="40% - Accent3 2 4 2" xfId="1003"/>
    <cellStyle name="40% - Accent3 2 4 2 2" xfId="4082"/>
    <cellStyle name="40% - Accent3 2 4 3" xfId="1478"/>
    <cellStyle name="40% - Accent3 2 4 3 2" xfId="4544"/>
    <cellStyle name="40% - Accent3 2 4 4" xfId="3627"/>
    <cellStyle name="40% - Accent3 2 4 5" xfId="2930"/>
    <cellStyle name="40% - Accent3 2 4 6" xfId="2231"/>
    <cellStyle name="40% - Accent3 2 5" xfId="772"/>
    <cellStyle name="40% - Accent3 2 5 2" xfId="1713"/>
    <cellStyle name="40% - Accent3 2 5 2 2" xfId="4775"/>
    <cellStyle name="40% - Accent3 2 5 3" xfId="3854"/>
    <cellStyle name="40% - Accent3 2 5 4" xfId="3161"/>
    <cellStyle name="40% - Accent3 2 5 5" xfId="2462"/>
    <cellStyle name="40% - Accent3 2 6" xfId="1233"/>
    <cellStyle name="40% - Accent3 2 6 2" xfId="4309"/>
    <cellStyle name="40% - Accent3 2 7" xfId="3396"/>
    <cellStyle name="40% - Accent3 2 8" xfId="2695"/>
    <cellStyle name="40% - Accent3 2 9" xfId="1990"/>
    <cellStyle name="40% - Accent3 3" xfId="30"/>
    <cellStyle name="40% - Accent3 3 2" xfId="211"/>
    <cellStyle name="40% - Accent3 3 2 2" xfId="618"/>
    <cellStyle name="40% - Accent3 3 2 2 2" xfId="1081"/>
    <cellStyle name="40% - Accent3 3 2 2 2 2" xfId="4160"/>
    <cellStyle name="40% - Accent3 3 2 2 3" xfId="1556"/>
    <cellStyle name="40% - Accent3 3 2 2 3 2" xfId="4622"/>
    <cellStyle name="40% - Accent3 3 2 2 4" xfId="3705"/>
    <cellStyle name="40% - Accent3 3 2 2 5" xfId="3008"/>
    <cellStyle name="40% - Accent3 3 2 2 6" xfId="2309"/>
    <cellStyle name="40% - Accent3 3 2 3" xfId="853"/>
    <cellStyle name="40% - Accent3 3 2 3 2" xfId="1794"/>
    <cellStyle name="40% - Accent3 3 2 3 2 2" xfId="4856"/>
    <cellStyle name="40% - Accent3 3 2 3 3" xfId="3933"/>
    <cellStyle name="40% - Accent3 3 2 3 4" xfId="3240"/>
    <cellStyle name="40% - Accent3 3 2 3 5" xfId="2540"/>
    <cellStyle name="40% - Accent3 3 2 4" xfId="1312"/>
    <cellStyle name="40% - Accent3 3 2 4 2" xfId="4388"/>
    <cellStyle name="40% - Accent3 3 2 5" xfId="3475"/>
    <cellStyle name="40% - Accent3 3 2 6" xfId="2774"/>
    <cellStyle name="40% - Accent3 3 2 7" xfId="2073"/>
    <cellStyle name="40% - Accent3 3 3" xfId="539"/>
    <cellStyle name="40% - Accent3 3 3 2" xfId="1002"/>
    <cellStyle name="40% - Accent3 3 3 2 2" xfId="4081"/>
    <cellStyle name="40% - Accent3 3 3 3" xfId="1477"/>
    <cellStyle name="40% - Accent3 3 3 3 2" xfId="4543"/>
    <cellStyle name="40% - Accent3 3 3 4" xfId="3626"/>
    <cellStyle name="40% - Accent3 3 3 5" xfId="2929"/>
    <cellStyle name="40% - Accent3 3 3 6" xfId="2230"/>
    <cellStyle name="40% - Accent3 3 4" xfId="771"/>
    <cellStyle name="40% - Accent3 3 4 2" xfId="1712"/>
    <cellStyle name="40% - Accent3 3 4 2 2" xfId="4774"/>
    <cellStyle name="40% - Accent3 3 4 3" xfId="3853"/>
    <cellStyle name="40% - Accent3 3 4 4" xfId="3160"/>
    <cellStyle name="40% - Accent3 3 4 5" xfId="2461"/>
    <cellStyle name="40% - Accent3 3 5" xfId="1232"/>
    <cellStyle name="40% - Accent3 3 5 2" xfId="4308"/>
    <cellStyle name="40% - Accent3 3 6" xfId="3395"/>
    <cellStyle name="40% - Accent3 3 7" xfId="2694"/>
    <cellStyle name="40% - Accent3 3 8" xfId="1989"/>
    <cellStyle name="40% - Accent3 4" xfId="212"/>
    <cellStyle name="40% - Accent3 4 2" xfId="213"/>
    <cellStyle name="40% - Accent3 4 2 2" xfId="620"/>
    <cellStyle name="40% - Accent3 4 2 2 2" xfId="1083"/>
    <cellStyle name="40% - Accent3 4 2 2 2 2" xfId="4162"/>
    <cellStyle name="40% - Accent3 4 2 2 3" xfId="1558"/>
    <cellStyle name="40% - Accent3 4 2 2 3 2" xfId="4624"/>
    <cellStyle name="40% - Accent3 4 2 2 4" xfId="3707"/>
    <cellStyle name="40% - Accent3 4 2 2 5" xfId="3010"/>
    <cellStyle name="40% - Accent3 4 2 2 6" xfId="2311"/>
    <cellStyle name="40% - Accent3 4 2 3" xfId="855"/>
    <cellStyle name="40% - Accent3 4 2 3 2" xfId="1796"/>
    <cellStyle name="40% - Accent3 4 2 3 2 2" xfId="4858"/>
    <cellStyle name="40% - Accent3 4 2 3 3" xfId="3935"/>
    <cellStyle name="40% - Accent3 4 2 3 4" xfId="3242"/>
    <cellStyle name="40% - Accent3 4 2 3 5" xfId="2542"/>
    <cellStyle name="40% - Accent3 4 2 4" xfId="1314"/>
    <cellStyle name="40% - Accent3 4 2 4 2" xfId="4390"/>
    <cellStyle name="40% - Accent3 4 2 5" xfId="3477"/>
    <cellStyle name="40% - Accent3 4 2 6" xfId="2776"/>
    <cellStyle name="40% - Accent3 4 2 7" xfId="2075"/>
    <cellStyle name="40% - Accent3 4 3" xfId="619"/>
    <cellStyle name="40% - Accent3 4 3 2" xfId="1082"/>
    <cellStyle name="40% - Accent3 4 3 2 2" xfId="4161"/>
    <cellStyle name="40% - Accent3 4 3 3" xfId="1557"/>
    <cellStyle name="40% - Accent3 4 3 3 2" xfId="4623"/>
    <cellStyle name="40% - Accent3 4 3 4" xfId="3706"/>
    <cellStyle name="40% - Accent3 4 3 5" xfId="3009"/>
    <cellStyle name="40% - Accent3 4 3 6" xfId="2310"/>
    <cellStyle name="40% - Accent3 4 4" xfId="854"/>
    <cellStyle name="40% - Accent3 4 4 2" xfId="1795"/>
    <cellStyle name="40% - Accent3 4 4 2 2" xfId="4857"/>
    <cellStyle name="40% - Accent3 4 4 3" xfId="3934"/>
    <cellStyle name="40% - Accent3 4 4 4" xfId="3241"/>
    <cellStyle name="40% - Accent3 4 4 5" xfId="2541"/>
    <cellStyle name="40% - Accent3 4 5" xfId="1313"/>
    <cellStyle name="40% - Accent3 4 5 2" xfId="4389"/>
    <cellStyle name="40% - Accent3 4 6" xfId="3476"/>
    <cellStyle name="40% - Accent3 4 7" xfId="2775"/>
    <cellStyle name="40% - Accent3 4 8" xfId="2074"/>
    <cellStyle name="40% - Accent4 2" xfId="33"/>
    <cellStyle name="40% - Accent4 2 2" xfId="214"/>
    <cellStyle name="40% - Accent4 2 2 2" xfId="215"/>
    <cellStyle name="40% - Accent4 2 2 2 2" xfId="622"/>
    <cellStyle name="40% - Accent4 2 2 2 2 2" xfId="1085"/>
    <cellStyle name="40% - Accent4 2 2 2 2 2 2" xfId="4164"/>
    <cellStyle name="40% - Accent4 2 2 2 2 3" xfId="1560"/>
    <cellStyle name="40% - Accent4 2 2 2 2 3 2" xfId="4626"/>
    <cellStyle name="40% - Accent4 2 2 2 2 4" xfId="3709"/>
    <cellStyle name="40% - Accent4 2 2 2 2 5" xfId="3012"/>
    <cellStyle name="40% - Accent4 2 2 2 2 6" xfId="2313"/>
    <cellStyle name="40% - Accent4 2 2 2 3" xfId="857"/>
    <cellStyle name="40% - Accent4 2 2 2 3 2" xfId="1798"/>
    <cellStyle name="40% - Accent4 2 2 2 3 2 2" xfId="4860"/>
    <cellStyle name="40% - Accent4 2 2 2 3 3" xfId="3937"/>
    <cellStyle name="40% - Accent4 2 2 2 3 4" xfId="3244"/>
    <cellStyle name="40% - Accent4 2 2 2 3 5" xfId="2544"/>
    <cellStyle name="40% - Accent4 2 2 2 4" xfId="1316"/>
    <cellStyle name="40% - Accent4 2 2 2 4 2" xfId="4392"/>
    <cellStyle name="40% - Accent4 2 2 2 5" xfId="3479"/>
    <cellStyle name="40% - Accent4 2 2 2 6" xfId="2778"/>
    <cellStyle name="40% - Accent4 2 2 2 7" xfId="2077"/>
    <cellStyle name="40% - Accent4 2 2 3" xfId="621"/>
    <cellStyle name="40% - Accent4 2 2 3 2" xfId="1084"/>
    <cellStyle name="40% - Accent4 2 2 3 2 2" xfId="4163"/>
    <cellStyle name="40% - Accent4 2 2 3 3" xfId="1559"/>
    <cellStyle name="40% - Accent4 2 2 3 3 2" xfId="4625"/>
    <cellStyle name="40% - Accent4 2 2 3 4" xfId="3708"/>
    <cellStyle name="40% - Accent4 2 2 3 5" xfId="3011"/>
    <cellStyle name="40% - Accent4 2 2 3 6" xfId="2312"/>
    <cellStyle name="40% - Accent4 2 2 4" xfId="856"/>
    <cellStyle name="40% - Accent4 2 2 4 2" xfId="1797"/>
    <cellStyle name="40% - Accent4 2 2 4 2 2" xfId="4859"/>
    <cellStyle name="40% - Accent4 2 2 4 3" xfId="3936"/>
    <cellStyle name="40% - Accent4 2 2 4 4" xfId="3243"/>
    <cellStyle name="40% - Accent4 2 2 4 5" xfId="2543"/>
    <cellStyle name="40% - Accent4 2 2 5" xfId="1315"/>
    <cellStyle name="40% - Accent4 2 2 5 2" xfId="4391"/>
    <cellStyle name="40% - Accent4 2 2 6" xfId="3478"/>
    <cellStyle name="40% - Accent4 2 2 7" xfId="2777"/>
    <cellStyle name="40% - Accent4 2 2 8" xfId="2076"/>
    <cellStyle name="40% - Accent4 2 3" xfId="216"/>
    <cellStyle name="40% - Accent4 2 3 2" xfId="623"/>
    <cellStyle name="40% - Accent4 2 3 2 2" xfId="1086"/>
    <cellStyle name="40% - Accent4 2 3 2 2 2" xfId="4165"/>
    <cellStyle name="40% - Accent4 2 3 2 3" xfId="1561"/>
    <cellStyle name="40% - Accent4 2 3 2 3 2" xfId="4627"/>
    <cellStyle name="40% - Accent4 2 3 2 4" xfId="3710"/>
    <cellStyle name="40% - Accent4 2 3 2 5" xfId="3013"/>
    <cellStyle name="40% - Accent4 2 3 2 6" xfId="2314"/>
    <cellStyle name="40% - Accent4 2 3 3" xfId="858"/>
    <cellStyle name="40% - Accent4 2 3 3 2" xfId="1799"/>
    <cellStyle name="40% - Accent4 2 3 3 2 2" xfId="4861"/>
    <cellStyle name="40% - Accent4 2 3 3 3" xfId="3938"/>
    <cellStyle name="40% - Accent4 2 3 3 4" xfId="3245"/>
    <cellStyle name="40% - Accent4 2 3 3 5" xfId="2545"/>
    <cellStyle name="40% - Accent4 2 3 4" xfId="1317"/>
    <cellStyle name="40% - Accent4 2 3 4 2" xfId="4393"/>
    <cellStyle name="40% - Accent4 2 3 5" xfId="3480"/>
    <cellStyle name="40% - Accent4 2 3 6" xfId="2779"/>
    <cellStyle name="40% - Accent4 2 3 7" xfId="2078"/>
    <cellStyle name="40% - Accent4 2 4" xfId="542"/>
    <cellStyle name="40% - Accent4 2 4 2" xfId="1005"/>
    <cellStyle name="40% - Accent4 2 4 2 2" xfId="4084"/>
    <cellStyle name="40% - Accent4 2 4 3" xfId="1480"/>
    <cellStyle name="40% - Accent4 2 4 3 2" xfId="4546"/>
    <cellStyle name="40% - Accent4 2 4 4" xfId="3629"/>
    <cellStyle name="40% - Accent4 2 4 5" xfId="2932"/>
    <cellStyle name="40% - Accent4 2 4 6" xfId="2233"/>
    <cellStyle name="40% - Accent4 2 5" xfId="774"/>
    <cellStyle name="40% - Accent4 2 5 2" xfId="1715"/>
    <cellStyle name="40% - Accent4 2 5 2 2" xfId="4777"/>
    <cellStyle name="40% - Accent4 2 5 3" xfId="3856"/>
    <cellStyle name="40% - Accent4 2 5 4" xfId="3163"/>
    <cellStyle name="40% - Accent4 2 5 5" xfId="2464"/>
    <cellStyle name="40% - Accent4 2 6" xfId="1235"/>
    <cellStyle name="40% - Accent4 2 6 2" xfId="4311"/>
    <cellStyle name="40% - Accent4 2 7" xfId="3398"/>
    <cellStyle name="40% - Accent4 2 8" xfId="2697"/>
    <cellStyle name="40% - Accent4 2 9" xfId="1992"/>
    <cellStyle name="40% - Accent4 3" xfId="32"/>
    <cellStyle name="40% - Accent4 3 2" xfId="217"/>
    <cellStyle name="40% - Accent4 3 2 2" xfId="624"/>
    <cellStyle name="40% - Accent4 3 2 2 2" xfId="1087"/>
    <cellStyle name="40% - Accent4 3 2 2 2 2" xfId="4166"/>
    <cellStyle name="40% - Accent4 3 2 2 3" xfId="1562"/>
    <cellStyle name="40% - Accent4 3 2 2 3 2" xfId="4628"/>
    <cellStyle name="40% - Accent4 3 2 2 4" xfId="3711"/>
    <cellStyle name="40% - Accent4 3 2 2 5" xfId="3014"/>
    <cellStyle name="40% - Accent4 3 2 2 6" xfId="2315"/>
    <cellStyle name="40% - Accent4 3 2 3" xfId="859"/>
    <cellStyle name="40% - Accent4 3 2 3 2" xfId="1800"/>
    <cellStyle name="40% - Accent4 3 2 3 2 2" xfId="4862"/>
    <cellStyle name="40% - Accent4 3 2 3 3" xfId="3939"/>
    <cellStyle name="40% - Accent4 3 2 3 4" xfId="3246"/>
    <cellStyle name="40% - Accent4 3 2 3 5" xfId="2546"/>
    <cellStyle name="40% - Accent4 3 2 4" xfId="1318"/>
    <cellStyle name="40% - Accent4 3 2 4 2" xfId="4394"/>
    <cellStyle name="40% - Accent4 3 2 5" xfId="3481"/>
    <cellStyle name="40% - Accent4 3 2 6" xfId="2780"/>
    <cellStyle name="40% - Accent4 3 2 7" xfId="2079"/>
    <cellStyle name="40% - Accent4 3 3" xfId="541"/>
    <cellStyle name="40% - Accent4 3 3 2" xfId="1004"/>
    <cellStyle name="40% - Accent4 3 3 2 2" xfId="4083"/>
    <cellStyle name="40% - Accent4 3 3 3" xfId="1479"/>
    <cellStyle name="40% - Accent4 3 3 3 2" xfId="4545"/>
    <cellStyle name="40% - Accent4 3 3 4" xfId="3628"/>
    <cellStyle name="40% - Accent4 3 3 5" xfId="2931"/>
    <cellStyle name="40% - Accent4 3 3 6" xfId="2232"/>
    <cellStyle name="40% - Accent4 3 4" xfId="773"/>
    <cellStyle name="40% - Accent4 3 4 2" xfId="1714"/>
    <cellStyle name="40% - Accent4 3 4 2 2" xfId="4776"/>
    <cellStyle name="40% - Accent4 3 4 3" xfId="3855"/>
    <cellStyle name="40% - Accent4 3 4 4" xfId="3162"/>
    <cellStyle name="40% - Accent4 3 4 5" xfId="2463"/>
    <cellStyle name="40% - Accent4 3 5" xfId="1234"/>
    <cellStyle name="40% - Accent4 3 5 2" xfId="4310"/>
    <cellStyle name="40% - Accent4 3 6" xfId="3397"/>
    <cellStyle name="40% - Accent4 3 7" xfId="2696"/>
    <cellStyle name="40% - Accent4 3 8" xfId="1991"/>
    <cellStyle name="40% - Accent4 4" xfId="218"/>
    <cellStyle name="40% - Accent4 4 2" xfId="219"/>
    <cellStyle name="40% - Accent4 4 2 2" xfId="626"/>
    <cellStyle name="40% - Accent4 4 2 2 2" xfId="1089"/>
    <cellStyle name="40% - Accent4 4 2 2 2 2" xfId="4168"/>
    <cellStyle name="40% - Accent4 4 2 2 3" xfId="1564"/>
    <cellStyle name="40% - Accent4 4 2 2 3 2" xfId="4630"/>
    <cellStyle name="40% - Accent4 4 2 2 4" xfId="3713"/>
    <cellStyle name="40% - Accent4 4 2 2 5" xfId="3016"/>
    <cellStyle name="40% - Accent4 4 2 2 6" xfId="2317"/>
    <cellStyle name="40% - Accent4 4 2 3" xfId="861"/>
    <cellStyle name="40% - Accent4 4 2 3 2" xfId="1802"/>
    <cellStyle name="40% - Accent4 4 2 3 2 2" xfId="4864"/>
    <cellStyle name="40% - Accent4 4 2 3 3" xfId="3941"/>
    <cellStyle name="40% - Accent4 4 2 3 4" xfId="3248"/>
    <cellStyle name="40% - Accent4 4 2 3 5" xfId="2548"/>
    <cellStyle name="40% - Accent4 4 2 4" xfId="1320"/>
    <cellStyle name="40% - Accent4 4 2 4 2" xfId="4396"/>
    <cellStyle name="40% - Accent4 4 2 5" xfId="3483"/>
    <cellStyle name="40% - Accent4 4 2 6" xfId="2782"/>
    <cellStyle name="40% - Accent4 4 2 7" xfId="2081"/>
    <cellStyle name="40% - Accent4 4 3" xfId="625"/>
    <cellStyle name="40% - Accent4 4 3 2" xfId="1088"/>
    <cellStyle name="40% - Accent4 4 3 2 2" xfId="4167"/>
    <cellStyle name="40% - Accent4 4 3 3" xfId="1563"/>
    <cellStyle name="40% - Accent4 4 3 3 2" xfId="4629"/>
    <cellStyle name="40% - Accent4 4 3 4" xfId="3712"/>
    <cellStyle name="40% - Accent4 4 3 5" xfId="3015"/>
    <cellStyle name="40% - Accent4 4 3 6" xfId="2316"/>
    <cellStyle name="40% - Accent4 4 4" xfId="860"/>
    <cellStyle name="40% - Accent4 4 4 2" xfId="1801"/>
    <cellStyle name="40% - Accent4 4 4 2 2" xfId="4863"/>
    <cellStyle name="40% - Accent4 4 4 3" xfId="3940"/>
    <cellStyle name="40% - Accent4 4 4 4" xfId="3247"/>
    <cellStyle name="40% - Accent4 4 4 5" xfId="2547"/>
    <cellStyle name="40% - Accent4 4 5" xfId="1319"/>
    <cellStyle name="40% - Accent4 4 5 2" xfId="4395"/>
    <cellStyle name="40% - Accent4 4 6" xfId="3482"/>
    <cellStyle name="40% - Accent4 4 7" xfId="2781"/>
    <cellStyle name="40% - Accent4 4 8" xfId="2080"/>
    <cellStyle name="40% - Accent5 2" xfId="35"/>
    <cellStyle name="40% - Accent5 2 2" xfId="220"/>
    <cellStyle name="40% - Accent5 2 2 2" xfId="221"/>
    <cellStyle name="40% - Accent5 2 2 2 2" xfId="628"/>
    <cellStyle name="40% - Accent5 2 2 2 2 2" xfId="1091"/>
    <cellStyle name="40% - Accent5 2 2 2 2 2 2" xfId="4170"/>
    <cellStyle name="40% - Accent5 2 2 2 2 3" xfId="1566"/>
    <cellStyle name="40% - Accent5 2 2 2 2 3 2" xfId="4632"/>
    <cellStyle name="40% - Accent5 2 2 2 2 4" xfId="3715"/>
    <cellStyle name="40% - Accent5 2 2 2 2 5" xfId="3018"/>
    <cellStyle name="40% - Accent5 2 2 2 2 6" xfId="2319"/>
    <cellStyle name="40% - Accent5 2 2 2 3" xfId="863"/>
    <cellStyle name="40% - Accent5 2 2 2 3 2" xfId="1804"/>
    <cellStyle name="40% - Accent5 2 2 2 3 2 2" xfId="4866"/>
    <cellStyle name="40% - Accent5 2 2 2 3 3" xfId="3943"/>
    <cellStyle name="40% - Accent5 2 2 2 3 4" xfId="3250"/>
    <cellStyle name="40% - Accent5 2 2 2 3 5" xfId="2550"/>
    <cellStyle name="40% - Accent5 2 2 2 4" xfId="1322"/>
    <cellStyle name="40% - Accent5 2 2 2 4 2" xfId="4398"/>
    <cellStyle name="40% - Accent5 2 2 2 5" xfId="3485"/>
    <cellStyle name="40% - Accent5 2 2 2 6" xfId="2784"/>
    <cellStyle name="40% - Accent5 2 2 2 7" xfId="2083"/>
    <cellStyle name="40% - Accent5 2 2 3" xfId="627"/>
    <cellStyle name="40% - Accent5 2 2 3 2" xfId="1090"/>
    <cellStyle name="40% - Accent5 2 2 3 2 2" xfId="4169"/>
    <cellStyle name="40% - Accent5 2 2 3 3" xfId="1565"/>
    <cellStyle name="40% - Accent5 2 2 3 3 2" xfId="4631"/>
    <cellStyle name="40% - Accent5 2 2 3 4" xfId="3714"/>
    <cellStyle name="40% - Accent5 2 2 3 5" xfId="3017"/>
    <cellStyle name="40% - Accent5 2 2 3 6" xfId="2318"/>
    <cellStyle name="40% - Accent5 2 2 4" xfId="862"/>
    <cellStyle name="40% - Accent5 2 2 4 2" xfId="1803"/>
    <cellStyle name="40% - Accent5 2 2 4 2 2" xfId="4865"/>
    <cellStyle name="40% - Accent5 2 2 4 3" xfId="3942"/>
    <cellStyle name="40% - Accent5 2 2 4 4" xfId="3249"/>
    <cellStyle name="40% - Accent5 2 2 4 5" xfId="2549"/>
    <cellStyle name="40% - Accent5 2 2 5" xfId="1321"/>
    <cellStyle name="40% - Accent5 2 2 5 2" xfId="4397"/>
    <cellStyle name="40% - Accent5 2 2 6" xfId="3484"/>
    <cellStyle name="40% - Accent5 2 2 7" xfId="2783"/>
    <cellStyle name="40% - Accent5 2 2 8" xfId="2082"/>
    <cellStyle name="40% - Accent5 2 3" xfId="222"/>
    <cellStyle name="40% - Accent5 2 3 2" xfId="629"/>
    <cellStyle name="40% - Accent5 2 3 2 2" xfId="1092"/>
    <cellStyle name="40% - Accent5 2 3 2 2 2" xfId="4171"/>
    <cellStyle name="40% - Accent5 2 3 2 3" xfId="1567"/>
    <cellStyle name="40% - Accent5 2 3 2 3 2" xfId="4633"/>
    <cellStyle name="40% - Accent5 2 3 2 4" xfId="3716"/>
    <cellStyle name="40% - Accent5 2 3 2 5" xfId="3019"/>
    <cellStyle name="40% - Accent5 2 3 2 6" xfId="2320"/>
    <cellStyle name="40% - Accent5 2 3 3" xfId="864"/>
    <cellStyle name="40% - Accent5 2 3 3 2" xfId="1805"/>
    <cellStyle name="40% - Accent5 2 3 3 2 2" xfId="4867"/>
    <cellStyle name="40% - Accent5 2 3 3 3" xfId="3944"/>
    <cellStyle name="40% - Accent5 2 3 3 4" xfId="3251"/>
    <cellStyle name="40% - Accent5 2 3 3 5" xfId="2551"/>
    <cellStyle name="40% - Accent5 2 3 4" xfId="1323"/>
    <cellStyle name="40% - Accent5 2 3 4 2" xfId="4399"/>
    <cellStyle name="40% - Accent5 2 3 5" xfId="3486"/>
    <cellStyle name="40% - Accent5 2 3 6" xfId="2785"/>
    <cellStyle name="40% - Accent5 2 3 7" xfId="2084"/>
    <cellStyle name="40% - Accent5 2 4" xfId="544"/>
    <cellStyle name="40% - Accent5 2 4 2" xfId="1007"/>
    <cellStyle name="40% - Accent5 2 4 2 2" xfId="4086"/>
    <cellStyle name="40% - Accent5 2 4 3" xfId="1482"/>
    <cellStyle name="40% - Accent5 2 4 3 2" xfId="4548"/>
    <cellStyle name="40% - Accent5 2 4 4" xfId="3631"/>
    <cellStyle name="40% - Accent5 2 4 5" xfId="2934"/>
    <cellStyle name="40% - Accent5 2 4 6" xfId="2235"/>
    <cellStyle name="40% - Accent5 2 5" xfId="776"/>
    <cellStyle name="40% - Accent5 2 5 2" xfId="1717"/>
    <cellStyle name="40% - Accent5 2 5 2 2" xfId="4779"/>
    <cellStyle name="40% - Accent5 2 5 3" xfId="3858"/>
    <cellStyle name="40% - Accent5 2 5 4" xfId="3165"/>
    <cellStyle name="40% - Accent5 2 5 5" xfId="2466"/>
    <cellStyle name="40% - Accent5 2 6" xfId="1237"/>
    <cellStyle name="40% - Accent5 2 6 2" xfId="4313"/>
    <cellStyle name="40% - Accent5 2 7" xfId="3400"/>
    <cellStyle name="40% - Accent5 2 8" xfId="2699"/>
    <cellStyle name="40% - Accent5 2 9" xfId="1994"/>
    <cellStyle name="40% - Accent5 3" xfId="34"/>
    <cellStyle name="40% - Accent5 3 2" xfId="223"/>
    <cellStyle name="40% - Accent5 3 2 2" xfId="630"/>
    <cellStyle name="40% - Accent5 3 2 2 2" xfId="1093"/>
    <cellStyle name="40% - Accent5 3 2 2 2 2" xfId="4172"/>
    <cellStyle name="40% - Accent5 3 2 2 3" xfId="1568"/>
    <cellStyle name="40% - Accent5 3 2 2 3 2" xfId="4634"/>
    <cellStyle name="40% - Accent5 3 2 2 4" xfId="3717"/>
    <cellStyle name="40% - Accent5 3 2 2 5" xfId="3020"/>
    <cellStyle name="40% - Accent5 3 2 2 6" xfId="2321"/>
    <cellStyle name="40% - Accent5 3 2 3" xfId="865"/>
    <cellStyle name="40% - Accent5 3 2 3 2" xfId="1806"/>
    <cellStyle name="40% - Accent5 3 2 3 2 2" xfId="4868"/>
    <cellStyle name="40% - Accent5 3 2 3 3" xfId="3945"/>
    <cellStyle name="40% - Accent5 3 2 3 4" xfId="3252"/>
    <cellStyle name="40% - Accent5 3 2 3 5" xfId="2552"/>
    <cellStyle name="40% - Accent5 3 2 4" xfId="1324"/>
    <cellStyle name="40% - Accent5 3 2 4 2" xfId="4400"/>
    <cellStyle name="40% - Accent5 3 2 5" xfId="3487"/>
    <cellStyle name="40% - Accent5 3 2 6" xfId="2786"/>
    <cellStyle name="40% - Accent5 3 2 7" xfId="2085"/>
    <cellStyle name="40% - Accent5 3 3" xfId="543"/>
    <cellStyle name="40% - Accent5 3 3 2" xfId="1006"/>
    <cellStyle name="40% - Accent5 3 3 2 2" xfId="4085"/>
    <cellStyle name="40% - Accent5 3 3 3" xfId="1481"/>
    <cellStyle name="40% - Accent5 3 3 3 2" xfId="4547"/>
    <cellStyle name="40% - Accent5 3 3 4" xfId="3630"/>
    <cellStyle name="40% - Accent5 3 3 5" xfId="2933"/>
    <cellStyle name="40% - Accent5 3 3 6" xfId="2234"/>
    <cellStyle name="40% - Accent5 3 4" xfId="775"/>
    <cellStyle name="40% - Accent5 3 4 2" xfId="1716"/>
    <cellStyle name="40% - Accent5 3 4 2 2" xfId="4778"/>
    <cellStyle name="40% - Accent5 3 4 3" xfId="3857"/>
    <cellStyle name="40% - Accent5 3 4 4" xfId="3164"/>
    <cellStyle name="40% - Accent5 3 4 5" xfId="2465"/>
    <cellStyle name="40% - Accent5 3 5" xfId="1236"/>
    <cellStyle name="40% - Accent5 3 5 2" xfId="4312"/>
    <cellStyle name="40% - Accent5 3 6" xfId="3399"/>
    <cellStyle name="40% - Accent5 3 7" xfId="2698"/>
    <cellStyle name="40% - Accent5 3 8" xfId="1993"/>
    <cellStyle name="40% - Accent5 4" xfId="224"/>
    <cellStyle name="40% - Accent5 4 2" xfId="225"/>
    <cellStyle name="40% - Accent5 4 2 2" xfId="632"/>
    <cellStyle name="40% - Accent5 4 2 2 2" xfId="1095"/>
    <cellStyle name="40% - Accent5 4 2 2 2 2" xfId="4174"/>
    <cellStyle name="40% - Accent5 4 2 2 3" xfId="1570"/>
    <cellStyle name="40% - Accent5 4 2 2 3 2" xfId="4636"/>
    <cellStyle name="40% - Accent5 4 2 2 4" xfId="3719"/>
    <cellStyle name="40% - Accent5 4 2 2 5" xfId="3022"/>
    <cellStyle name="40% - Accent5 4 2 2 6" xfId="2323"/>
    <cellStyle name="40% - Accent5 4 2 3" xfId="867"/>
    <cellStyle name="40% - Accent5 4 2 3 2" xfId="1808"/>
    <cellStyle name="40% - Accent5 4 2 3 2 2" xfId="4870"/>
    <cellStyle name="40% - Accent5 4 2 3 3" xfId="3947"/>
    <cellStyle name="40% - Accent5 4 2 3 4" xfId="3254"/>
    <cellStyle name="40% - Accent5 4 2 3 5" xfId="2554"/>
    <cellStyle name="40% - Accent5 4 2 4" xfId="1326"/>
    <cellStyle name="40% - Accent5 4 2 4 2" xfId="4402"/>
    <cellStyle name="40% - Accent5 4 2 5" xfId="3489"/>
    <cellStyle name="40% - Accent5 4 2 6" xfId="2788"/>
    <cellStyle name="40% - Accent5 4 2 7" xfId="2087"/>
    <cellStyle name="40% - Accent5 4 3" xfId="631"/>
    <cellStyle name="40% - Accent5 4 3 2" xfId="1094"/>
    <cellStyle name="40% - Accent5 4 3 2 2" xfId="4173"/>
    <cellStyle name="40% - Accent5 4 3 3" xfId="1569"/>
    <cellStyle name="40% - Accent5 4 3 3 2" xfId="4635"/>
    <cellStyle name="40% - Accent5 4 3 4" xfId="3718"/>
    <cellStyle name="40% - Accent5 4 3 5" xfId="3021"/>
    <cellStyle name="40% - Accent5 4 3 6" xfId="2322"/>
    <cellStyle name="40% - Accent5 4 4" xfId="866"/>
    <cellStyle name="40% - Accent5 4 4 2" xfId="1807"/>
    <cellStyle name="40% - Accent5 4 4 2 2" xfId="4869"/>
    <cellStyle name="40% - Accent5 4 4 3" xfId="3946"/>
    <cellStyle name="40% - Accent5 4 4 4" xfId="3253"/>
    <cellStyle name="40% - Accent5 4 4 5" xfId="2553"/>
    <cellStyle name="40% - Accent5 4 5" xfId="1325"/>
    <cellStyle name="40% - Accent5 4 5 2" xfId="4401"/>
    <cellStyle name="40% - Accent5 4 6" xfId="3488"/>
    <cellStyle name="40% - Accent5 4 7" xfId="2787"/>
    <cellStyle name="40% - Accent5 4 8" xfId="2086"/>
    <cellStyle name="40% - Accent6 2" xfId="37"/>
    <cellStyle name="40% - Accent6 2 2" xfId="226"/>
    <cellStyle name="40% - Accent6 2 2 2" xfId="227"/>
    <cellStyle name="40% - Accent6 2 2 2 2" xfId="634"/>
    <cellStyle name="40% - Accent6 2 2 2 2 2" xfId="1097"/>
    <cellStyle name="40% - Accent6 2 2 2 2 2 2" xfId="4176"/>
    <cellStyle name="40% - Accent6 2 2 2 2 3" xfId="1572"/>
    <cellStyle name="40% - Accent6 2 2 2 2 3 2" xfId="4638"/>
    <cellStyle name="40% - Accent6 2 2 2 2 4" xfId="3721"/>
    <cellStyle name="40% - Accent6 2 2 2 2 5" xfId="3024"/>
    <cellStyle name="40% - Accent6 2 2 2 2 6" xfId="2325"/>
    <cellStyle name="40% - Accent6 2 2 2 3" xfId="869"/>
    <cellStyle name="40% - Accent6 2 2 2 3 2" xfId="1810"/>
    <cellStyle name="40% - Accent6 2 2 2 3 2 2" xfId="4872"/>
    <cellStyle name="40% - Accent6 2 2 2 3 3" xfId="3949"/>
    <cellStyle name="40% - Accent6 2 2 2 3 4" xfId="3256"/>
    <cellStyle name="40% - Accent6 2 2 2 3 5" xfId="2556"/>
    <cellStyle name="40% - Accent6 2 2 2 4" xfId="1328"/>
    <cellStyle name="40% - Accent6 2 2 2 4 2" xfId="4404"/>
    <cellStyle name="40% - Accent6 2 2 2 5" xfId="3491"/>
    <cellStyle name="40% - Accent6 2 2 2 6" xfId="2790"/>
    <cellStyle name="40% - Accent6 2 2 2 7" xfId="2089"/>
    <cellStyle name="40% - Accent6 2 2 3" xfId="633"/>
    <cellStyle name="40% - Accent6 2 2 3 2" xfId="1096"/>
    <cellStyle name="40% - Accent6 2 2 3 2 2" xfId="4175"/>
    <cellStyle name="40% - Accent6 2 2 3 3" xfId="1571"/>
    <cellStyle name="40% - Accent6 2 2 3 3 2" xfId="4637"/>
    <cellStyle name="40% - Accent6 2 2 3 4" xfId="3720"/>
    <cellStyle name="40% - Accent6 2 2 3 5" xfId="3023"/>
    <cellStyle name="40% - Accent6 2 2 3 6" xfId="2324"/>
    <cellStyle name="40% - Accent6 2 2 4" xfId="868"/>
    <cellStyle name="40% - Accent6 2 2 4 2" xfId="1809"/>
    <cellStyle name="40% - Accent6 2 2 4 2 2" xfId="4871"/>
    <cellStyle name="40% - Accent6 2 2 4 3" xfId="3948"/>
    <cellStyle name="40% - Accent6 2 2 4 4" xfId="3255"/>
    <cellStyle name="40% - Accent6 2 2 4 5" xfId="2555"/>
    <cellStyle name="40% - Accent6 2 2 5" xfId="1327"/>
    <cellStyle name="40% - Accent6 2 2 5 2" xfId="4403"/>
    <cellStyle name="40% - Accent6 2 2 6" xfId="3490"/>
    <cellStyle name="40% - Accent6 2 2 7" xfId="2789"/>
    <cellStyle name="40% - Accent6 2 2 8" xfId="2088"/>
    <cellStyle name="40% - Accent6 2 3" xfId="228"/>
    <cellStyle name="40% - Accent6 2 3 2" xfId="635"/>
    <cellStyle name="40% - Accent6 2 3 2 2" xfId="1098"/>
    <cellStyle name="40% - Accent6 2 3 2 2 2" xfId="4177"/>
    <cellStyle name="40% - Accent6 2 3 2 3" xfId="1573"/>
    <cellStyle name="40% - Accent6 2 3 2 3 2" xfId="4639"/>
    <cellStyle name="40% - Accent6 2 3 2 4" xfId="3722"/>
    <cellStyle name="40% - Accent6 2 3 2 5" xfId="3025"/>
    <cellStyle name="40% - Accent6 2 3 2 6" xfId="2326"/>
    <cellStyle name="40% - Accent6 2 3 3" xfId="870"/>
    <cellStyle name="40% - Accent6 2 3 3 2" xfId="1811"/>
    <cellStyle name="40% - Accent6 2 3 3 2 2" xfId="4873"/>
    <cellStyle name="40% - Accent6 2 3 3 3" xfId="3950"/>
    <cellStyle name="40% - Accent6 2 3 3 4" xfId="3257"/>
    <cellStyle name="40% - Accent6 2 3 3 5" xfId="2557"/>
    <cellStyle name="40% - Accent6 2 3 4" xfId="1329"/>
    <cellStyle name="40% - Accent6 2 3 4 2" xfId="4405"/>
    <cellStyle name="40% - Accent6 2 3 5" xfId="3492"/>
    <cellStyle name="40% - Accent6 2 3 6" xfId="2791"/>
    <cellStyle name="40% - Accent6 2 3 7" xfId="2090"/>
    <cellStyle name="40% - Accent6 2 4" xfId="546"/>
    <cellStyle name="40% - Accent6 2 4 2" xfId="1009"/>
    <cellStyle name="40% - Accent6 2 4 2 2" xfId="4088"/>
    <cellStyle name="40% - Accent6 2 4 3" xfId="1484"/>
    <cellStyle name="40% - Accent6 2 4 3 2" xfId="4550"/>
    <cellStyle name="40% - Accent6 2 4 4" xfId="3633"/>
    <cellStyle name="40% - Accent6 2 4 5" xfId="2936"/>
    <cellStyle name="40% - Accent6 2 4 6" xfId="2237"/>
    <cellStyle name="40% - Accent6 2 5" xfId="778"/>
    <cellStyle name="40% - Accent6 2 5 2" xfId="1719"/>
    <cellStyle name="40% - Accent6 2 5 2 2" xfId="4781"/>
    <cellStyle name="40% - Accent6 2 5 3" xfId="3860"/>
    <cellStyle name="40% - Accent6 2 5 4" xfId="3167"/>
    <cellStyle name="40% - Accent6 2 5 5" xfId="2468"/>
    <cellStyle name="40% - Accent6 2 6" xfId="1239"/>
    <cellStyle name="40% - Accent6 2 6 2" xfId="4315"/>
    <cellStyle name="40% - Accent6 2 7" xfId="3402"/>
    <cellStyle name="40% - Accent6 2 8" xfId="2701"/>
    <cellStyle name="40% - Accent6 2 9" xfId="1996"/>
    <cellStyle name="40% - Accent6 3" xfId="36"/>
    <cellStyle name="40% - Accent6 3 2" xfId="229"/>
    <cellStyle name="40% - Accent6 3 2 2" xfId="636"/>
    <cellStyle name="40% - Accent6 3 2 2 2" xfId="1099"/>
    <cellStyle name="40% - Accent6 3 2 2 2 2" xfId="4178"/>
    <cellStyle name="40% - Accent6 3 2 2 3" xfId="1574"/>
    <cellStyle name="40% - Accent6 3 2 2 3 2" xfId="4640"/>
    <cellStyle name="40% - Accent6 3 2 2 4" xfId="3723"/>
    <cellStyle name="40% - Accent6 3 2 2 5" xfId="3026"/>
    <cellStyle name="40% - Accent6 3 2 2 6" xfId="2327"/>
    <cellStyle name="40% - Accent6 3 2 3" xfId="871"/>
    <cellStyle name="40% - Accent6 3 2 3 2" xfId="1812"/>
    <cellStyle name="40% - Accent6 3 2 3 2 2" xfId="4874"/>
    <cellStyle name="40% - Accent6 3 2 3 3" xfId="3951"/>
    <cellStyle name="40% - Accent6 3 2 3 4" xfId="3258"/>
    <cellStyle name="40% - Accent6 3 2 3 5" xfId="2558"/>
    <cellStyle name="40% - Accent6 3 2 4" xfId="1330"/>
    <cellStyle name="40% - Accent6 3 2 4 2" xfId="4406"/>
    <cellStyle name="40% - Accent6 3 2 5" xfId="3493"/>
    <cellStyle name="40% - Accent6 3 2 6" xfId="2792"/>
    <cellStyle name="40% - Accent6 3 2 7" xfId="2091"/>
    <cellStyle name="40% - Accent6 3 3" xfId="545"/>
    <cellStyle name="40% - Accent6 3 3 2" xfId="1008"/>
    <cellStyle name="40% - Accent6 3 3 2 2" xfId="4087"/>
    <cellStyle name="40% - Accent6 3 3 3" xfId="1483"/>
    <cellStyle name="40% - Accent6 3 3 3 2" xfId="4549"/>
    <cellStyle name="40% - Accent6 3 3 4" xfId="3632"/>
    <cellStyle name="40% - Accent6 3 3 5" xfId="2935"/>
    <cellStyle name="40% - Accent6 3 3 6" xfId="2236"/>
    <cellStyle name="40% - Accent6 3 4" xfId="777"/>
    <cellStyle name="40% - Accent6 3 4 2" xfId="1718"/>
    <cellStyle name="40% - Accent6 3 4 2 2" xfId="4780"/>
    <cellStyle name="40% - Accent6 3 4 3" xfId="3859"/>
    <cellStyle name="40% - Accent6 3 4 4" xfId="3166"/>
    <cellStyle name="40% - Accent6 3 4 5" xfId="2467"/>
    <cellStyle name="40% - Accent6 3 5" xfId="1238"/>
    <cellStyle name="40% - Accent6 3 5 2" xfId="4314"/>
    <cellStyle name="40% - Accent6 3 6" xfId="3401"/>
    <cellStyle name="40% - Accent6 3 7" xfId="2700"/>
    <cellStyle name="40% - Accent6 3 8" xfId="1995"/>
    <cellStyle name="40% - Accent6 4" xfId="230"/>
    <cellStyle name="40% - Accent6 4 2" xfId="231"/>
    <cellStyle name="40% - Accent6 4 2 2" xfId="638"/>
    <cellStyle name="40% - Accent6 4 2 2 2" xfId="1101"/>
    <cellStyle name="40% - Accent6 4 2 2 2 2" xfId="4180"/>
    <cellStyle name="40% - Accent6 4 2 2 3" xfId="1576"/>
    <cellStyle name="40% - Accent6 4 2 2 3 2" xfId="4642"/>
    <cellStyle name="40% - Accent6 4 2 2 4" xfId="3725"/>
    <cellStyle name="40% - Accent6 4 2 2 5" xfId="3028"/>
    <cellStyle name="40% - Accent6 4 2 2 6" xfId="2329"/>
    <cellStyle name="40% - Accent6 4 2 3" xfId="873"/>
    <cellStyle name="40% - Accent6 4 2 3 2" xfId="1814"/>
    <cellStyle name="40% - Accent6 4 2 3 2 2" xfId="4876"/>
    <cellStyle name="40% - Accent6 4 2 3 3" xfId="3953"/>
    <cellStyle name="40% - Accent6 4 2 3 4" xfId="3260"/>
    <cellStyle name="40% - Accent6 4 2 3 5" xfId="2560"/>
    <cellStyle name="40% - Accent6 4 2 4" xfId="1332"/>
    <cellStyle name="40% - Accent6 4 2 4 2" xfId="4408"/>
    <cellStyle name="40% - Accent6 4 2 5" xfId="3495"/>
    <cellStyle name="40% - Accent6 4 2 6" xfId="2794"/>
    <cellStyle name="40% - Accent6 4 2 7" xfId="2093"/>
    <cellStyle name="40% - Accent6 4 3" xfId="637"/>
    <cellStyle name="40% - Accent6 4 3 2" xfId="1100"/>
    <cellStyle name="40% - Accent6 4 3 2 2" xfId="4179"/>
    <cellStyle name="40% - Accent6 4 3 3" xfId="1575"/>
    <cellStyle name="40% - Accent6 4 3 3 2" xfId="4641"/>
    <cellStyle name="40% - Accent6 4 3 4" xfId="3724"/>
    <cellStyle name="40% - Accent6 4 3 5" xfId="3027"/>
    <cellStyle name="40% - Accent6 4 3 6" xfId="2328"/>
    <cellStyle name="40% - Accent6 4 4" xfId="872"/>
    <cellStyle name="40% - Accent6 4 4 2" xfId="1813"/>
    <cellStyle name="40% - Accent6 4 4 2 2" xfId="4875"/>
    <cellStyle name="40% - Accent6 4 4 3" xfId="3952"/>
    <cellStyle name="40% - Accent6 4 4 4" xfId="3259"/>
    <cellStyle name="40% - Accent6 4 4 5" xfId="2559"/>
    <cellStyle name="40% - Accent6 4 5" xfId="1331"/>
    <cellStyle name="40% - Accent6 4 5 2" xfId="4407"/>
    <cellStyle name="40% - Accent6 4 6" xfId="3494"/>
    <cellStyle name="40% - Accent6 4 7" xfId="2793"/>
    <cellStyle name="40% - Accent6 4 8" xfId="2092"/>
    <cellStyle name="40% - Accent6 5" xfId="1460"/>
    <cellStyle name="5x indented GHG Textfiels" xfId="232"/>
    <cellStyle name="5x indented GHG Textfiels 2" xfId="1720"/>
    <cellStyle name="5x indented GHG Textfiels 2 2" xfId="4782"/>
    <cellStyle name="5x indented GHG Textfiels 2 2 2" xfId="5056"/>
    <cellStyle name="5x indented GHG Textfiels 2 2 3" xfId="5122"/>
    <cellStyle name="5x indented GHG Textfiels 2 3" xfId="5109"/>
    <cellStyle name="5x indented GHG Textfiels 2 4" xfId="5057"/>
    <cellStyle name="5x indented GHG Textfiels 3" xfId="5044"/>
    <cellStyle name="5x indented GHG Textfiels 4" xfId="5108"/>
    <cellStyle name="60% - Accent1 2" xfId="39"/>
    <cellStyle name="60% - Accent1 3" xfId="38"/>
    <cellStyle name="60% - Accent2 2" xfId="41"/>
    <cellStyle name="60% - Accent2 3" xfId="40"/>
    <cellStyle name="60% - Accent3 2" xfId="43"/>
    <cellStyle name="60% - Accent3 3" xfId="42"/>
    <cellStyle name="60% - Accent4 2" xfId="45"/>
    <cellStyle name="60% - Accent4 3" xfId="44"/>
    <cellStyle name="60% - Accent5 2" xfId="47"/>
    <cellStyle name="60% - Accent5 3" xfId="46"/>
    <cellStyle name="60% - Accent6 2" xfId="49"/>
    <cellStyle name="60% - Accent6 3" xfId="48"/>
    <cellStyle name="60% - Accent6 4" xfId="1459"/>
    <cellStyle name="Accent1 2" xfId="51"/>
    <cellStyle name="Accent1 3" xfId="50"/>
    <cellStyle name="Accent2 2" xfId="53"/>
    <cellStyle name="Accent2 3" xfId="52"/>
    <cellStyle name="Accent3 2" xfId="55"/>
    <cellStyle name="Accent3 3" xfId="54"/>
    <cellStyle name="Accent4 2" xfId="57"/>
    <cellStyle name="Accent4 3" xfId="56"/>
    <cellStyle name="Accent5 2" xfId="59"/>
    <cellStyle name="Accent5 3" xfId="58"/>
    <cellStyle name="Accent6 2" xfId="61"/>
    <cellStyle name="Accent6 3" xfId="60"/>
    <cellStyle name="Bad" xfId="8" builtinId="27" customBuiltin="1"/>
    <cellStyle name="Bold GHG Numbers (0.00)" xfId="233"/>
    <cellStyle name="Calculation 2" xfId="63"/>
    <cellStyle name="Calculation 3" xfId="62"/>
    <cellStyle name="Check Cell" xfId="12" builtinId="23" customBuiltin="1"/>
    <cellStyle name="clsAltData" xfId="64"/>
    <cellStyle name="clsAltData 2" xfId="1953"/>
    <cellStyle name="clsAltData 2 2" xfId="5014"/>
    <cellStyle name="clsAltData 2 2 2" xfId="5195"/>
    <cellStyle name="clsAltData 2 2 3" xfId="5224"/>
    <cellStyle name="clsAltData 2 3" xfId="5113"/>
    <cellStyle name="clsAltData 2 4" xfId="5098"/>
    <cellStyle name="clsAltData 3" xfId="5046"/>
    <cellStyle name="clsAltData 4" xfId="5179"/>
    <cellStyle name="clsAltMRVData" xfId="65"/>
    <cellStyle name="clsAltMRVData 2" xfId="1826"/>
    <cellStyle name="clsAltMRVData 2 2" xfId="4888"/>
    <cellStyle name="clsAltMRVData 2 2 2" xfId="5129"/>
    <cellStyle name="clsAltMRVData 2 2 3" xfId="5176"/>
    <cellStyle name="clsAltMRVData 2 3" xfId="5178"/>
    <cellStyle name="clsAltMRVData 2 4" xfId="5076"/>
    <cellStyle name="clsAltMRVData 3" xfId="5089"/>
    <cellStyle name="clsAltMRVData 4" xfId="5123"/>
    <cellStyle name="clsAltRowHeader" xfId="66"/>
    <cellStyle name="clsAltRowHeader 2" xfId="1825"/>
    <cellStyle name="clsAltRowHeader 2 2" xfId="4887"/>
    <cellStyle name="clsAltRowHeader 2 2 2" xfId="5092"/>
    <cellStyle name="clsAltRowHeader 2 2 3" xfId="5185"/>
    <cellStyle name="clsAltRowHeader 2 3" xfId="5126"/>
    <cellStyle name="clsAltRowHeader 2 4" xfId="5061"/>
    <cellStyle name="clsAltRowHeader 3" xfId="5128"/>
    <cellStyle name="clsAltRowHeader 4" xfId="5175"/>
    <cellStyle name="clsBlank" xfId="67"/>
    <cellStyle name="clsColumnHeader" xfId="68"/>
    <cellStyle name="clsColumnHeader 2" xfId="1935"/>
    <cellStyle name="clsColumnHeader 2 2" xfId="4997"/>
    <cellStyle name="clsColumnHeader 2 2 2" xfId="5120"/>
    <cellStyle name="clsColumnHeader 2 2 3" xfId="5212"/>
    <cellStyle name="clsColumnHeader 2 3" xfId="5102"/>
    <cellStyle name="clsColumnHeader 2 4" xfId="1998"/>
    <cellStyle name="clsColumnHeader 3" xfId="5116"/>
    <cellStyle name="clsColumnHeader 4" xfId="5162"/>
    <cellStyle name="clsColumnHeader1" xfId="69"/>
    <cellStyle name="clsColumnHeader1 2" xfId="1823"/>
    <cellStyle name="clsColumnHeader1 2 2" xfId="4885"/>
    <cellStyle name="clsColumnHeader1 2 2 2" xfId="5189"/>
    <cellStyle name="clsColumnHeader1 2 2 3" xfId="5174"/>
    <cellStyle name="clsColumnHeader1 2 3" xfId="5048"/>
    <cellStyle name="clsColumnHeader1 2 4" xfId="5063"/>
    <cellStyle name="clsColumnHeader1 3" xfId="5208"/>
    <cellStyle name="clsColumnHeader1 4" xfId="5105"/>
    <cellStyle name="clsColumnHeader2" xfId="70"/>
    <cellStyle name="clsColumnHeader2 2" xfId="1820"/>
    <cellStyle name="clsColumnHeader2 2 2" xfId="4882"/>
    <cellStyle name="clsColumnHeader2 2 2 2" xfId="5168"/>
    <cellStyle name="clsColumnHeader2 2 2 3" xfId="5130"/>
    <cellStyle name="clsColumnHeader2 2 3" xfId="5131"/>
    <cellStyle name="clsColumnHeader2 2 4" xfId="5099"/>
    <cellStyle name="clsColumnHeader2 3" xfId="5074"/>
    <cellStyle name="clsColumnHeader2 4" xfId="5182"/>
    <cellStyle name="clsData" xfId="71"/>
    <cellStyle name="clsData 2" xfId="1954"/>
    <cellStyle name="clsData 2 2" xfId="5015"/>
    <cellStyle name="clsData 2 2 2" xfId="5059"/>
    <cellStyle name="clsData 2 2 3" xfId="5225"/>
    <cellStyle name="clsData 2 3" xfId="5150"/>
    <cellStyle name="clsData 2 4" xfId="5127"/>
    <cellStyle name="clsData 3" xfId="5045"/>
    <cellStyle name="clsData 4" xfId="5114"/>
    <cellStyle name="clsDefault" xfId="72"/>
    <cellStyle name="clsIndexTableData" xfId="73"/>
    <cellStyle name="clsIndexTableHdr" xfId="74"/>
    <cellStyle name="clsIndexTableTitle" xfId="75"/>
    <cellStyle name="clsIndexTableTitle 2" xfId="1721"/>
    <cellStyle name="clsIndexTableTitle 2 2" xfId="4783"/>
    <cellStyle name="clsIndexTableTitle 2 2 2" xfId="5093"/>
    <cellStyle name="clsIndexTableTitle 2 2 3" xfId="5054"/>
    <cellStyle name="clsIndexTableTitle 2 3" xfId="5194"/>
    <cellStyle name="clsIndexTableTitle 2 4" xfId="5086"/>
    <cellStyle name="clsIndexTableTitle 3" xfId="5180"/>
    <cellStyle name="clsIndexTableTitle 4" xfId="5156"/>
    <cellStyle name="clsMRVData" xfId="76"/>
    <cellStyle name="clsMRVData 2" xfId="1936"/>
    <cellStyle name="clsMRVData 2 2" xfId="4998"/>
    <cellStyle name="clsMRVData 2 2 2" xfId="5170"/>
    <cellStyle name="clsMRVData 2 2 3" xfId="5213"/>
    <cellStyle name="clsMRVData 2 3" xfId="5135"/>
    <cellStyle name="clsMRVData 2 4" xfId="5060"/>
    <cellStyle name="clsMRVData 3" xfId="5115"/>
    <cellStyle name="clsMRVData 4" xfId="5205"/>
    <cellStyle name="clsMRVRow" xfId="77"/>
    <cellStyle name="clsMRVRow 2" xfId="1944"/>
    <cellStyle name="clsMRVRow 2 2" xfId="5006"/>
    <cellStyle name="clsMRVRow 2 2 2" xfId="5154"/>
    <cellStyle name="clsMRVRow 2 2 3" xfId="5216"/>
    <cellStyle name="clsMRVRow 2 3" xfId="5077"/>
    <cellStyle name="clsMRVRow 2 4" xfId="5112"/>
    <cellStyle name="clsMRVRow 3" xfId="5152"/>
    <cellStyle name="clsMRVRow 4" xfId="5087"/>
    <cellStyle name="clsReportFooter" xfId="78"/>
    <cellStyle name="clsReportFooter 2" xfId="1938"/>
    <cellStyle name="clsReportFooter 2 2" xfId="5000"/>
    <cellStyle name="clsReportFooter 2 2 2" xfId="5143"/>
    <cellStyle name="clsReportFooter 2 2 3" xfId="5214"/>
    <cellStyle name="clsReportFooter 2 3" xfId="5163"/>
    <cellStyle name="clsReportFooter 2 4" xfId="5201"/>
    <cellStyle name="clsReportFooter 3" xfId="5207"/>
    <cellStyle name="clsReportFooter 4" xfId="5037"/>
    <cellStyle name="clsReportHeader" xfId="79"/>
    <cellStyle name="clsReportHeader 2" xfId="1818"/>
    <cellStyle name="clsReportHeader 2 2" xfId="4880"/>
    <cellStyle name="clsReportHeader 2 2 2" xfId="5075"/>
    <cellStyle name="clsReportHeader 2 2 3" xfId="2118"/>
    <cellStyle name="clsReportHeader 2 3" xfId="5058"/>
    <cellStyle name="clsReportHeader 2 4" xfId="5199"/>
    <cellStyle name="clsReportHeader 3" xfId="5072"/>
    <cellStyle name="clsReportHeader 4" xfId="5083"/>
    <cellStyle name="clsRowHeader" xfId="80"/>
    <cellStyle name="clsRowHeader 2" xfId="1934"/>
    <cellStyle name="clsRowHeader 2 2" xfId="4996"/>
    <cellStyle name="clsRowHeader 2 2 2" xfId="5079"/>
    <cellStyle name="clsRowHeader 2 2 3" xfId="5211"/>
    <cellStyle name="clsRowHeader 2 3" xfId="5067"/>
    <cellStyle name="clsRowHeader 2 4" xfId="5133"/>
    <cellStyle name="clsRowHeader 3" xfId="5104"/>
    <cellStyle name="clsRowHeader 4" xfId="3867"/>
    <cellStyle name="clsRptComment" xfId="81"/>
    <cellStyle name="clsRptComment 2" xfId="1817"/>
    <cellStyle name="clsRptComment 2 2" xfId="4879"/>
    <cellStyle name="clsRptComment 2 2 2" xfId="2208"/>
    <cellStyle name="clsRptComment 2 2 3" xfId="5166"/>
    <cellStyle name="clsRptComment 2 3" xfId="5192"/>
    <cellStyle name="clsRptComment 2 4" xfId="5159"/>
    <cellStyle name="clsRptComment 3" xfId="5138"/>
    <cellStyle name="clsRptComment 4" xfId="5134"/>
    <cellStyle name="clsScale" xfId="82"/>
    <cellStyle name="clsScale 2" xfId="1955"/>
    <cellStyle name="clsScale 2 2" xfId="5016"/>
    <cellStyle name="clsScale 2 2 2" xfId="5095"/>
    <cellStyle name="clsScale 2 2 3" xfId="5226"/>
    <cellStyle name="clsScale 2 3" xfId="5203"/>
    <cellStyle name="clsScale 2 4" xfId="5124"/>
    <cellStyle name="clsScale 3" xfId="5188"/>
    <cellStyle name="clsScale 4" xfId="5117"/>
    <cellStyle name="clsSection" xfId="83"/>
    <cellStyle name="clsSection 2" xfId="1939"/>
    <cellStyle name="clsSection 2 2" xfId="5001"/>
    <cellStyle name="clsSection 2 2 2" xfId="5196"/>
    <cellStyle name="clsSection 2 2 3" xfId="5215"/>
    <cellStyle name="clsSection 2 3" xfId="5052"/>
    <cellStyle name="clsSection 2 4" xfId="5190"/>
    <cellStyle name="clsSection 3" xfId="5167"/>
    <cellStyle name="clsSection 4" xfId="5091"/>
    <cellStyle name="Comma" xfId="1" builtinId="3"/>
    <cellStyle name="Comma  - Style1" xfId="234"/>
    <cellStyle name="Comma  - Style1 2" xfId="235"/>
    <cellStyle name="Comma  - Style2" xfId="236"/>
    <cellStyle name="Comma  - Style2 2" xfId="237"/>
    <cellStyle name="Comma  - Style3" xfId="238"/>
    <cellStyle name="Comma  - Style3 2" xfId="239"/>
    <cellStyle name="Comma 10" xfId="240"/>
    <cellStyle name="Comma 10 2" xfId="1214"/>
    <cellStyle name="Comma 11" xfId="241"/>
    <cellStyle name="Comma 12" xfId="242"/>
    <cellStyle name="Comma 13" xfId="243"/>
    <cellStyle name="Comma 14" xfId="244"/>
    <cellStyle name="Comma 15" xfId="245"/>
    <cellStyle name="Comma 16" xfId="246"/>
    <cellStyle name="Comma 17" xfId="247"/>
    <cellStyle name="Comma 18" xfId="248"/>
    <cellStyle name="Comma 19" xfId="249"/>
    <cellStyle name="Comma 2" xfId="84"/>
    <cellStyle name="Comma 2 2" xfId="85"/>
    <cellStyle name="Comma 2 2 2" xfId="250"/>
    <cellStyle name="Comma 2 2 3" xfId="251"/>
    <cellStyle name="Comma 2 2 4" xfId="252"/>
    <cellStyle name="Comma 2 3" xfId="86"/>
    <cellStyle name="Comma 2 3 2" xfId="253"/>
    <cellStyle name="Comma 2 4" xfId="254"/>
    <cellStyle name="Comma 2 5" xfId="1457"/>
    <cellStyle name="Comma 2 5 2" xfId="1694"/>
    <cellStyle name="Comma 2 5 2 2" xfId="4757"/>
    <cellStyle name="Comma 2 5 2 3" xfId="3143"/>
    <cellStyle name="Comma 2 5 2 4" xfId="2444"/>
    <cellStyle name="Comma 2 5 3" xfId="1942"/>
    <cellStyle name="Comma 2 5 3 2" xfId="5004"/>
    <cellStyle name="Comma 2 5 3 3" xfId="3375"/>
    <cellStyle name="Comma 2 5 3 4" xfId="2676"/>
    <cellStyle name="Comma 2 5 4" xfId="4526"/>
    <cellStyle name="Comma 2 5 5" xfId="2912"/>
    <cellStyle name="Comma 2 5 6" xfId="2212"/>
    <cellStyle name="Comma 20" xfId="255"/>
    <cellStyle name="Comma 21" xfId="256"/>
    <cellStyle name="Comma 22" xfId="257"/>
    <cellStyle name="Comma 23" xfId="258"/>
    <cellStyle name="Comma 24" xfId="259"/>
    <cellStyle name="Comma 25" xfId="260"/>
    <cellStyle name="Comma 26" xfId="261"/>
    <cellStyle name="Comma 27" xfId="262"/>
    <cellStyle name="Comma 28" xfId="263"/>
    <cellStyle name="Comma 29" xfId="264"/>
    <cellStyle name="Comma 3" xfId="87"/>
    <cellStyle name="Comma 3 2" xfId="265"/>
    <cellStyle name="Comma 3 2 2" xfId="266"/>
    <cellStyle name="Comma 3 2 2 2" xfId="640"/>
    <cellStyle name="Comma 3 2 2 2 2" xfId="1103"/>
    <cellStyle name="Comma 3 2 2 2 2 2" xfId="4182"/>
    <cellStyle name="Comma 3 2 2 2 3" xfId="1578"/>
    <cellStyle name="Comma 3 2 2 2 3 2" xfId="4644"/>
    <cellStyle name="Comma 3 2 2 2 4" xfId="3727"/>
    <cellStyle name="Comma 3 2 2 2 5" xfId="3030"/>
    <cellStyle name="Comma 3 2 2 2 6" xfId="2331"/>
    <cellStyle name="Comma 3 2 2 3" xfId="875"/>
    <cellStyle name="Comma 3 2 2 3 2" xfId="1816"/>
    <cellStyle name="Comma 3 2 2 3 2 2" xfId="4878"/>
    <cellStyle name="Comma 3 2 2 3 3" xfId="3955"/>
    <cellStyle name="Comma 3 2 2 3 4" xfId="3262"/>
    <cellStyle name="Comma 3 2 2 3 5" xfId="2562"/>
    <cellStyle name="Comma 3 2 2 4" xfId="1334"/>
    <cellStyle name="Comma 3 2 2 4 2" xfId="4410"/>
    <cellStyle name="Comma 3 2 2 5" xfId="3497"/>
    <cellStyle name="Comma 3 2 2 6" xfId="2796"/>
    <cellStyle name="Comma 3 2 2 7" xfId="2095"/>
    <cellStyle name="Comma 3 2 3" xfId="639"/>
    <cellStyle name="Comma 3 2 3 2" xfId="1102"/>
    <cellStyle name="Comma 3 2 3 2 2" xfId="4181"/>
    <cellStyle name="Comma 3 2 3 3" xfId="1577"/>
    <cellStyle name="Comma 3 2 3 3 2" xfId="4643"/>
    <cellStyle name="Comma 3 2 3 4" xfId="3726"/>
    <cellStyle name="Comma 3 2 3 5" xfId="3029"/>
    <cellStyle name="Comma 3 2 3 6" xfId="2330"/>
    <cellStyle name="Comma 3 2 4" xfId="874"/>
    <cellStyle name="Comma 3 2 4 2" xfId="1815"/>
    <cellStyle name="Comma 3 2 4 2 2" xfId="4877"/>
    <cellStyle name="Comma 3 2 4 3" xfId="3954"/>
    <cellStyle name="Comma 3 2 4 4" xfId="3261"/>
    <cellStyle name="Comma 3 2 4 5" xfId="2561"/>
    <cellStyle name="Comma 3 2 5" xfId="1333"/>
    <cellStyle name="Comma 3 2 5 2" xfId="4409"/>
    <cellStyle name="Comma 3 2 6" xfId="3496"/>
    <cellStyle name="Comma 3 2 7" xfId="2795"/>
    <cellStyle name="Comma 3 2 8" xfId="2094"/>
    <cellStyle name="Comma 3 3" xfId="267"/>
    <cellStyle name="Comma 3 4" xfId="1453"/>
    <cellStyle name="Comma 30" xfId="268"/>
    <cellStyle name="Comma 31" xfId="269"/>
    <cellStyle name="Comma 32" xfId="270"/>
    <cellStyle name="Comma 32 2" xfId="641"/>
    <cellStyle name="Comma 32 2 2" xfId="1104"/>
    <cellStyle name="Comma 32 2 2 2" xfId="4183"/>
    <cellStyle name="Comma 32 2 3" xfId="1579"/>
    <cellStyle name="Comma 32 2 3 2" xfId="4645"/>
    <cellStyle name="Comma 32 2 4" xfId="3728"/>
    <cellStyle name="Comma 32 2 5" xfId="3031"/>
    <cellStyle name="Comma 32 2 6" xfId="2332"/>
    <cellStyle name="Comma 32 3" xfId="876"/>
    <cellStyle name="Comma 32 3 2" xfId="1819"/>
    <cellStyle name="Comma 32 3 2 2" xfId="4881"/>
    <cellStyle name="Comma 32 3 3" xfId="3956"/>
    <cellStyle name="Comma 32 3 4" xfId="3263"/>
    <cellStyle name="Comma 32 3 5" xfId="2563"/>
    <cellStyle name="Comma 32 4" xfId="1335"/>
    <cellStyle name="Comma 32 4 2" xfId="4411"/>
    <cellStyle name="Comma 32 5" xfId="3498"/>
    <cellStyle name="Comma 32 6" xfId="2797"/>
    <cellStyle name="Comma 32 7" xfId="2096"/>
    <cellStyle name="Comma 33" xfId="1448"/>
    <cellStyle name="Comma 34" xfId="753"/>
    <cellStyle name="Comma 35" xfId="1959"/>
    <cellStyle name="Comma 35 2" xfId="5020"/>
    <cellStyle name="Comma 36" xfId="1961"/>
    <cellStyle name="Comma 36 2" xfId="5028"/>
    <cellStyle name="Comma 37" xfId="1963"/>
    <cellStyle name="Comma 37 2" xfId="5030"/>
    <cellStyle name="Comma 38" xfId="1972"/>
    <cellStyle name="Comma 38 2" xfId="5032"/>
    <cellStyle name="Comma 39" xfId="5035"/>
    <cellStyle name="Comma 4" xfId="88"/>
    <cellStyle name="Comma 4 2" xfId="271"/>
    <cellStyle name="Comma 4 2 2" xfId="272"/>
    <cellStyle name="Comma 4 2 2 2" xfId="273"/>
    <cellStyle name="Comma 4 2 2 2 2" xfId="643"/>
    <cellStyle name="Comma 4 2 2 2 2 2" xfId="1106"/>
    <cellStyle name="Comma 4 2 2 2 2 2 2" xfId="4185"/>
    <cellStyle name="Comma 4 2 2 2 2 3" xfId="1581"/>
    <cellStyle name="Comma 4 2 2 2 2 3 2" xfId="4647"/>
    <cellStyle name="Comma 4 2 2 2 2 4" xfId="3730"/>
    <cellStyle name="Comma 4 2 2 2 2 5" xfId="3033"/>
    <cellStyle name="Comma 4 2 2 2 2 6" xfId="2334"/>
    <cellStyle name="Comma 4 2 2 2 3" xfId="878"/>
    <cellStyle name="Comma 4 2 2 2 3 2" xfId="1822"/>
    <cellStyle name="Comma 4 2 2 2 3 2 2" xfId="4884"/>
    <cellStyle name="Comma 4 2 2 2 3 3" xfId="3958"/>
    <cellStyle name="Comma 4 2 2 2 3 4" xfId="3265"/>
    <cellStyle name="Comma 4 2 2 2 3 5" xfId="2565"/>
    <cellStyle name="Comma 4 2 2 2 4" xfId="1337"/>
    <cellStyle name="Comma 4 2 2 2 4 2" xfId="4413"/>
    <cellStyle name="Comma 4 2 2 2 5" xfId="3500"/>
    <cellStyle name="Comma 4 2 2 2 6" xfId="2799"/>
    <cellStyle name="Comma 4 2 2 2 7" xfId="2098"/>
    <cellStyle name="Comma 4 2 2 3" xfId="642"/>
    <cellStyle name="Comma 4 2 2 3 2" xfId="1105"/>
    <cellStyle name="Comma 4 2 2 3 2 2" xfId="4184"/>
    <cellStyle name="Comma 4 2 2 3 3" xfId="1580"/>
    <cellStyle name="Comma 4 2 2 3 3 2" xfId="4646"/>
    <cellStyle name="Comma 4 2 2 3 4" xfId="3729"/>
    <cellStyle name="Comma 4 2 2 3 5" xfId="3032"/>
    <cellStyle name="Comma 4 2 2 3 6" xfId="2333"/>
    <cellStyle name="Comma 4 2 2 4" xfId="877"/>
    <cellStyle name="Comma 4 2 2 4 2" xfId="1821"/>
    <cellStyle name="Comma 4 2 2 4 2 2" xfId="4883"/>
    <cellStyle name="Comma 4 2 2 4 3" xfId="3957"/>
    <cellStyle name="Comma 4 2 2 4 4" xfId="3264"/>
    <cellStyle name="Comma 4 2 2 4 5" xfId="2564"/>
    <cellStyle name="Comma 4 2 2 5" xfId="1336"/>
    <cellStyle name="Comma 4 2 2 5 2" xfId="4412"/>
    <cellStyle name="Comma 4 2 2 6" xfId="3499"/>
    <cellStyle name="Comma 4 2 2 7" xfId="2798"/>
    <cellStyle name="Comma 4 2 2 8" xfId="2097"/>
    <cellStyle name="Comma 4 3" xfId="274"/>
    <cellStyle name="Comma 5" xfId="89"/>
    <cellStyle name="Comma 5 2" xfId="90"/>
    <cellStyle name="Comma 5 2 2" xfId="275"/>
    <cellStyle name="Comma 5 2 2 2" xfId="644"/>
    <cellStyle name="Comma 5 2 2 2 2" xfId="1107"/>
    <cellStyle name="Comma 5 2 2 2 2 2" xfId="4186"/>
    <cellStyle name="Comma 5 2 2 2 3" xfId="1582"/>
    <cellStyle name="Comma 5 2 2 2 3 2" xfId="4648"/>
    <cellStyle name="Comma 5 2 2 2 4" xfId="3731"/>
    <cellStyle name="Comma 5 2 2 2 5" xfId="3034"/>
    <cellStyle name="Comma 5 2 2 2 6" xfId="2335"/>
    <cellStyle name="Comma 5 2 2 3" xfId="879"/>
    <cellStyle name="Comma 5 2 2 3 2" xfId="1824"/>
    <cellStyle name="Comma 5 2 2 3 2 2" xfId="4886"/>
    <cellStyle name="Comma 5 2 2 3 3" xfId="3959"/>
    <cellStyle name="Comma 5 2 2 3 4" xfId="3266"/>
    <cellStyle name="Comma 5 2 2 3 5" xfId="2567"/>
    <cellStyle name="Comma 5 2 2 4" xfId="1338"/>
    <cellStyle name="Comma 5 2 2 4 2" xfId="4414"/>
    <cellStyle name="Comma 5 2 2 5" xfId="3501"/>
    <cellStyle name="Comma 5 2 2 6" xfId="2800"/>
    <cellStyle name="Comma 5 2 2 7" xfId="2099"/>
    <cellStyle name="Comma 5 2 3" xfId="547"/>
    <cellStyle name="Comma 5 2 3 2" xfId="1010"/>
    <cellStyle name="Comma 5 2 3 2 2" xfId="4089"/>
    <cellStyle name="Comma 5 2 3 3" xfId="1485"/>
    <cellStyle name="Comma 5 2 3 3 2" xfId="4551"/>
    <cellStyle name="Comma 5 2 3 4" xfId="3634"/>
    <cellStyle name="Comma 5 2 3 5" xfId="2937"/>
    <cellStyle name="Comma 5 2 3 6" xfId="2238"/>
    <cellStyle name="Comma 5 2 4" xfId="779"/>
    <cellStyle name="Comma 5 2 4 2" xfId="1722"/>
    <cellStyle name="Comma 5 2 4 2 2" xfId="4784"/>
    <cellStyle name="Comma 5 2 4 3" xfId="3861"/>
    <cellStyle name="Comma 5 2 4 4" xfId="3168"/>
    <cellStyle name="Comma 5 2 4 5" xfId="2469"/>
    <cellStyle name="Comma 5 2 5" xfId="1240"/>
    <cellStyle name="Comma 5 2 5 2" xfId="4316"/>
    <cellStyle name="Comma 5 2 6" xfId="3403"/>
    <cellStyle name="Comma 5 2 7" xfId="2702"/>
    <cellStyle name="Comma 5 2 8" xfId="1999"/>
    <cellStyle name="Comma 5 3" xfId="276"/>
    <cellStyle name="Comma 5 3 2" xfId="277"/>
    <cellStyle name="Comma 5 4" xfId="278"/>
    <cellStyle name="Comma 5 4 2" xfId="279"/>
    <cellStyle name="Comma 5 4 2 2" xfId="646"/>
    <cellStyle name="Comma 5 4 2 2 2" xfId="1109"/>
    <cellStyle name="Comma 5 4 2 2 2 2" xfId="4188"/>
    <cellStyle name="Comma 5 4 2 2 3" xfId="1584"/>
    <cellStyle name="Comma 5 4 2 2 3 2" xfId="4650"/>
    <cellStyle name="Comma 5 4 2 2 4" xfId="3733"/>
    <cellStyle name="Comma 5 4 2 2 5" xfId="3036"/>
    <cellStyle name="Comma 5 4 2 2 6" xfId="2337"/>
    <cellStyle name="Comma 5 4 2 3" xfId="881"/>
    <cellStyle name="Comma 5 4 2 3 2" xfId="1828"/>
    <cellStyle name="Comma 5 4 2 3 2 2" xfId="4890"/>
    <cellStyle name="Comma 5 4 2 3 3" xfId="3961"/>
    <cellStyle name="Comma 5 4 2 3 4" xfId="3268"/>
    <cellStyle name="Comma 5 4 2 3 5" xfId="2569"/>
    <cellStyle name="Comma 5 4 2 4" xfId="1340"/>
    <cellStyle name="Comma 5 4 2 4 2" xfId="4416"/>
    <cellStyle name="Comma 5 4 2 5" xfId="3503"/>
    <cellStyle name="Comma 5 4 2 6" xfId="2802"/>
    <cellStyle name="Comma 5 4 2 7" xfId="2101"/>
    <cellStyle name="Comma 5 4 3" xfId="645"/>
    <cellStyle name="Comma 5 4 3 2" xfId="1108"/>
    <cellStyle name="Comma 5 4 3 2 2" xfId="4187"/>
    <cellStyle name="Comma 5 4 3 3" xfId="1583"/>
    <cellStyle name="Comma 5 4 3 3 2" xfId="4649"/>
    <cellStyle name="Comma 5 4 3 4" xfId="3732"/>
    <cellStyle name="Comma 5 4 3 5" xfId="3035"/>
    <cellStyle name="Comma 5 4 3 6" xfId="2336"/>
    <cellStyle name="Comma 5 4 4" xfId="880"/>
    <cellStyle name="Comma 5 4 4 2" xfId="1827"/>
    <cellStyle name="Comma 5 4 4 2 2" xfId="4889"/>
    <cellStyle name="Comma 5 4 4 3" xfId="3960"/>
    <cellStyle name="Comma 5 4 4 4" xfId="3267"/>
    <cellStyle name="Comma 5 4 4 5" xfId="2568"/>
    <cellStyle name="Comma 5 4 5" xfId="1339"/>
    <cellStyle name="Comma 5 4 5 2" xfId="4415"/>
    <cellStyle name="Comma 5 4 6" xfId="3502"/>
    <cellStyle name="Comma 5 4 7" xfId="2801"/>
    <cellStyle name="Comma 5 4 8" xfId="2100"/>
    <cellStyle name="Comma 6" xfId="280"/>
    <cellStyle name="Comma 6 2" xfId="281"/>
    <cellStyle name="Comma 6 2 2" xfId="282"/>
    <cellStyle name="Comma 6 2 2 2" xfId="649"/>
    <cellStyle name="Comma 6 2 2 2 2" xfId="1112"/>
    <cellStyle name="Comma 6 2 2 2 2 2" xfId="4191"/>
    <cellStyle name="Comma 6 2 2 2 3" xfId="1587"/>
    <cellStyle name="Comma 6 2 2 2 3 2" xfId="4653"/>
    <cellStyle name="Comma 6 2 2 2 4" xfId="3736"/>
    <cellStyle name="Comma 6 2 2 2 5" xfId="3039"/>
    <cellStyle name="Comma 6 2 2 2 6" xfId="2340"/>
    <cellStyle name="Comma 6 2 2 3" xfId="884"/>
    <cellStyle name="Comma 6 2 2 3 2" xfId="1831"/>
    <cellStyle name="Comma 6 2 2 3 2 2" xfId="4893"/>
    <cellStyle name="Comma 6 2 2 3 3" xfId="3964"/>
    <cellStyle name="Comma 6 2 2 3 4" xfId="3271"/>
    <cellStyle name="Comma 6 2 2 3 5" xfId="2572"/>
    <cellStyle name="Comma 6 2 2 4" xfId="1343"/>
    <cellStyle name="Comma 6 2 2 4 2" xfId="4419"/>
    <cellStyle name="Comma 6 2 2 5" xfId="3506"/>
    <cellStyle name="Comma 6 2 2 6" xfId="2805"/>
    <cellStyle name="Comma 6 2 2 7" xfId="2104"/>
    <cellStyle name="Comma 6 2 3" xfId="648"/>
    <cellStyle name="Comma 6 2 3 2" xfId="1111"/>
    <cellStyle name="Comma 6 2 3 2 2" xfId="4190"/>
    <cellStyle name="Comma 6 2 3 3" xfId="1586"/>
    <cellStyle name="Comma 6 2 3 3 2" xfId="4652"/>
    <cellStyle name="Comma 6 2 3 4" xfId="3735"/>
    <cellStyle name="Comma 6 2 3 5" xfId="3038"/>
    <cellStyle name="Comma 6 2 3 6" xfId="2339"/>
    <cellStyle name="Comma 6 2 4" xfId="883"/>
    <cellStyle name="Comma 6 2 4 2" xfId="1830"/>
    <cellStyle name="Comma 6 2 4 2 2" xfId="4892"/>
    <cellStyle name="Comma 6 2 4 3" xfId="3963"/>
    <cellStyle name="Comma 6 2 4 4" xfId="3270"/>
    <cellStyle name="Comma 6 2 4 5" xfId="2571"/>
    <cellStyle name="Comma 6 2 5" xfId="1342"/>
    <cellStyle name="Comma 6 2 5 2" xfId="4418"/>
    <cellStyle name="Comma 6 2 6" xfId="1969"/>
    <cellStyle name="Comma 6 2 6 2" xfId="3505"/>
    <cellStyle name="Comma 6 2 7" xfId="2804"/>
    <cellStyle name="Comma 6 2 8" xfId="5027"/>
    <cellStyle name="Comma 6 2 9" xfId="2103"/>
    <cellStyle name="Comma 6 3" xfId="283"/>
    <cellStyle name="Comma 6 3 2" xfId="650"/>
    <cellStyle name="Comma 6 3 2 2" xfId="1113"/>
    <cellStyle name="Comma 6 3 2 2 2" xfId="4192"/>
    <cellStyle name="Comma 6 3 2 3" xfId="1588"/>
    <cellStyle name="Comma 6 3 2 3 2" xfId="4654"/>
    <cellStyle name="Comma 6 3 2 4" xfId="3737"/>
    <cellStyle name="Comma 6 3 2 5" xfId="3040"/>
    <cellStyle name="Comma 6 3 2 6" xfId="2341"/>
    <cellStyle name="Comma 6 3 3" xfId="885"/>
    <cellStyle name="Comma 6 3 3 2" xfId="1832"/>
    <cellStyle name="Comma 6 3 3 2 2" xfId="4894"/>
    <cellStyle name="Comma 6 3 3 3" xfId="3965"/>
    <cellStyle name="Comma 6 3 3 4" xfId="3272"/>
    <cellStyle name="Comma 6 3 3 5" xfId="2573"/>
    <cellStyle name="Comma 6 3 4" xfId="1344"/>
    <cellStyle name="Comma 6 3 4 2" xfId="4420"/>
    <cellStyle name="Comma 6 3 5" xfId="3507"/>
    <cellStyle name="Comma 6 3 6" xfId="2806"/>
    <cellStyle name="Comma 6 3 7" xfId="2105"/>
    <cellStyle name="Comma 6 4" xfId="647"/>
    <cellStyle name="Comma 6 4 2" xfId="1110"/>
    <cellStyle name="Comma 6 4 2 2" xfId="4189"/>
    <cellStyle name="Comma 6 4 3" xfId="1585"/>
    <cellStyle name="Comma 6 4 3 2" xfId="4651"/>
    <cellStyle name="Comma 6 4 4" xfId="3734"/>
    <cellStyle name="Comma 6 4 5" xfId="3037"/>
    <cellStyle name="Comma 6 4 6" xfId="2338"/>
    <cellStyle name="Comma 6 5" xfId="882"/>
    <cellStyle name="Comma 6 5 2" xfId="1829"/>
    <cellStyle name="Comma 6 5 2 2" xfId="4891"/>
    <cellStyle name="Comma 6 5 3" xfId="3962"/>
    <cellStyle name="Comma 6 5 4" xfId="3269"/>
    <cellStyle name="Comma 6 5 5" xfId="2570"/>
    <cellStyle name="Comma 6 6" xfId="1341"/>
    <cellStyle name="Comma 6 6 2" xfId="4417"/>
    <cellStyle name="Comma 6 7" xfId="3504"/>
    <cellStyle name="Comma 6 8" xfId="2803"/>
    <cellStyle name="Comma 6 9" xfId="2102"/>
    <cellStyle name="Comma 7" xfId="284"/>
    <cellStyle name="Comma 8" xfId="285"/>
    <cellStyle name="Comma 9" xfId="286"/>
    <cellStyle name="Curren - Style7" xfId="287"/>
    <cellStyle name="Curren - Style7 2" xfId="288"/>
    <cellStyle name="Curren - Style8" xfId="289"/>
    <cellStyle name="Curren - Style8 2" xfId="290"/>
    <cellStyle name="Currency" xfId="2" builtinId="4"/>
    <cellStyle name="Currency 10" xfId="5036"/>
    <cellStyle name="Currency 2" xfId="91"/>
    <cellStyle name="Currency 2 2" xfId="92"/>
    <cellStyle name="Currency 2 2 2" xfId="291"/>
    <cellStyle name="Currency 2 2 3" xfId="292"/>
    <cellStyle name="Currency 2 3" xfId="93"/>
    <cellStyle name="Currency 2 3 2" xfId="293"/>
    <cellStyle name="Currency 2 4" xfId="294"/>
    <cellStyle name="Currency 2 5" xfId="295"/>
    <cellStyle name="Currency 2 6" xfId="1456"/>
    <cellStyle name="Currency 2 6 2" xfId="1693"/>
    <cellStyle name="Currency 2 6 2 2" xfId="4756"/>
    <cellStyle name="Currency 2 6 2 3" xfId="3142"/>
    <cellStyle name="Currency 2 6 2 4" xfId="2443"/>
    <cellStyle name="Currency 2 6 3" xfId="1941"/>
    <cellStyle name="Currency 2 6 3 2" xfId="5003"/>
    <cellStyle name="Currency 2 6 3 3" xfId="3374"/>
    <cellStyle name="Currency 2 6 3 4" xfId="2675"/>
    <cellStyle name="Currency 2 6 4" xfId="4525"/>
    <cellStyle name="Currency 2 6 5" xfId="2911"/>
    <cellStyle name="Currency 2 6 6" xfId="2211"/>
    <cellStyle name="Currency 3" xfId="94"/>
    <cellStyle name="Currency 3 2" xfId="95"/>
    <cellStyle name="Currency 3 2 2" xfId="96"/>
    <cellStyle name="Currency 3 2 2 2" xfId="296"/>
    <cellStyle name="Currency 3 2 2 2 2" xfId="651"/>
    <cellStyle name="Currency 3 2 2 2 2 2" xfId="1114"/>
    <cellStyle name="Currency 3 2 2 2 2 2 2" xfId="4193"/>
    <cellStyle name="Currency 3 2 2 2 2 3" xfId="1589"/>
    <cellStyle name="Currency 3 2 2 2 2 3 2" xfId="4655"/>
    <cellStyle name="Currency 3 2 2 2 2 4" xfId="3738"/>
    <cellStyle name="Currency 3 2 2 2 2 5" xfId="3041"/>
    <cellStyle name="Currency 3 2 2 2 2 6" xfId="2342"/>
    <cellStyle name="Currency 3 2 2 2 3" xfId="886"/>
    <cellStyle name="Currency 3 2 2 2 3 2" xfId="1833"/>
    <cellStyle name="Currency 3 2 2 2 3 2 2" xfId="4895"/>
    <cellStyle name="Currency 3 2 2 2 3 3" xfId="3966"/>
    <cellStyle name="Currency 3 2 2 2 3 4" xfId="3273"/>
    <cellStyle name="Currency 3 2 2 2 3 5" xfId="2574"/>
    <cellStyle name="Currency 3 2 2 2 4" xfId="1345"/>
    <cellStyle name="Currency 3 2 2 2 4 2" xfId="4421"/>
    <cellStyle name="Currency 3 2 2 2 5" xfId="3508"/>
    <cellStyle name="Currency 3 2 2 2 6" xfId="2807"/>
    <cellStyle name="Currency 3 2 2 2 7" xfId="2106"/>
    <cellStyle name="Currency 3 2 2 3" xfId="548"/>
    <cellStyle name="Currency 3 2 2 3 2" xfId="1011"/>
    <cellStyle name="Currency 3 2 2 3 2 2" xfId="4090"/>
    <cellStyle name="Currency 3 2 2 3 3" xfId="1486"/>
    <cellStyle name="Currency 3 2 2 3 3 2" xfId="4552"/>
    <cellStyle name="Currency 3 2 2 3 4" xfId="3635"/>
    <cellStyle name="Currency 3 2 2 3 5" xfId="2938"/>
    <cellStyle name="Currency 3 2 2 3 6" xfId="2239"/>
    <cellStyle name="Currency 3 2 2 4" xfId="780"/>
    <cellStyle name="Currency 3 2 2 4 2" xfId="1723"/>
    <cellStyle name="Currency 3 2 2 4 2 2" xfId="4785"/>
    <cellStyle name="Currency 3 2 2 4 3" xfId="3862"/>
    <cellStyle name="Currency 3 2 2 4 4" xfId="3169"/>
    <cellStyle name="Currency 3 2 2 4 5" xfId="2470"/>
    <cellStyle name="Currency 3 2 2 5" xfId="1241"/>
    <cellStyle name="Currency 3 2 2 5 2" xfId="4317"/>
    <cellStyle name="Currency 3 2 2 6" xfId="3404"/>
    <cellStyle name="Currency 3 2 2 7" xfId="2703"/>
    <cellStyle name="Currency 3 2 2 8" xfId="2000"/>
    <cellStyle name="Currency 3 2 3" xfId="297"/>
    <cellStyle name="Currency 3 2 4" xfId="298"/>
    <cellStyle name="Currency 3 2 4 2" xfId="299"/>
    <cellStyle name="Currency 3 2 4 2 2" xfId="653"/>
    <cellStyle name="Currency 3 2 4 2 2 2" xfId="1116"/>
    <cellStyle name="Currency 3 2 4 2 2 2 2" xfId="4195"/>
    <cellStyle name="Currency 3 2 4 2 2 3" xfId="1591"/>
    <cellStyle name="Currency 3 2 4 2 2 3 2" xfId="4657"/>
    <cellStyle name="Currency 3 2 4 2 2 4" xfId="3740"/>
    <cellStyle name="Currency 3 2 4 2 2 5" xfId="3043"/>
    <cellStyle name="Currency 3 2 4 2 2 6" xfId="2344"/>
    <cellStyle name="Currency 3 2 4 2 3" xfId="888"/>
    <cellStyle name="Currency 3 2 4 2 3 2" xfId="1835"/>
    <cellStyle name="Currency 3 2 4 2 3 2 2" xfId="4897"/>
    <cellStyle name="Currency 3 2 4 2 3 3" xfId="3968"/>
    <cellStyle name="Currency 3 2 4 2 3 4" xfId="3275"/>
    <cellStyle name="Currency 3 2 4 2 3 5" xfId="2576"/>
    <cellStyle name="Currency 3 2 4 2 4" xfId="1347"/>
    <cellStyle name="Currency 3 2 4 2 4 2" xfId="4423"/>
    <cellStyle name="Currency 3 2 4 2 5" xfId="3510"/>
    <cellStyle name="Currency 3 2 4 2 6" xfId="2809"/>
    <cellStyle name="Currency 3 2 4 2 7" xfId="2108"/>
    <cellStyle name="Currency 3 2 4 3" xfId="652"/>
    <cellStyle name="Currency 3 2 4 3 2" xfId="1115"/>
    <cellStyle name="Currency 3 2 4 3 2 2" xfId="4194"/>
    <cellStyle name="Currency 3 2 4 3 3" xfId="1590"/>
    <cellStyle name="Currency 3 2 4 3 3 2" xfId="4656"/>
    <cellStyle name="Currency 3 2 4 3 4" xfId="3739"/>
    <cellStyle name="Currency 3 2 4 3 5" xfId="3042"/>
    <cellStyle name="Currency 3 2 4 3 6" xfId="2343"/>
    <cellStyle name="Currency 3 2 4 4" xfId="887"/>
    <cellStyle name="Currency 3 2 4 4 2" xfId="1834"/>
    <cellStyle name="Currency 3 2 4 4 2 2" xfId="4896"/>
    <cellStyle name="Currency 3 2 4 4 3" xfId="3967"/>
    <cellStyle name="Currency 3 2 4 4 4" xfId="3274"/>
    <cellStyle name="Currency 3 2 4 4 5" xfId="2575"/>
    <cellStyle name="Currency 3 2 4 5" xfId="1346"/>
    <cellStyle name="Currency 3 2 4 5 2" xfId="4422"/>
    <cellStyle name="Currency 3 2 4 6" xfId="3509"/>
    <cellStyle name="Currency 3 2 4 7" xfId="2808"/>
    <cellStyle name="Currency 3 2 4 8" xfId="2107"/>
    <cellStyle name="Currency 3 3" xfId="97"/>
    <cellStyle name="Currency 3 3 2" xfId="300"/>
    <cellStyle name="Currency 3 3 2 2" xfId="654"/>
    <cellStyle name="Currency 3 3 2 2 2" xfId="1117"/>
    <cellStyle name="Currency 3 3 2 2 2 2" xfId="4196"/>
    <cellStyle name="Currency 3 3 2 2 3" xfId="1592"/>
    <cellStyle name="Currency 3 3 2 2 3 2" xfId="4658"/>
    <cellStyle name="Currency 3 3 2 2 4" xfId="3741"/>
    <cellStyle name="Currency 3 3 2 2 5" xfId="3044"/>
    <cellStyle name="Currency 3 3 2 2 6" xfId="2345"/>
    <cellStyle name="Currency 3 3 2 3" xfId="889"/>
    <cellStyle name="Currency 3 3 2 3 2" xfId="1836"/>
    <cellStyle name="Currency 3 3 2 3 2 2" xfId="4898"/>
    <cellStyle name="Currency 3 3 2 3 3" xfId="3969"/>
    <cellStyle name="Currency 3 3 2 3 4" xfId="3276"/>
    <cellStyle name="Currency 3 3 2 3 5" xfId="2577"/>
    <cellStyle name="Currency 3 3 2 4" xfId="1348"/>
    <cellStyle name="Currency 3 3 2 4 2" xfId="4424"/>
    <cellStyle name="Currency 3 3 2 5" xfId="3511"/>
    <cellStyle name="Currency 3 3 2 6" xfId="2810"/>
    <cellStyle name="Currency 3 3 2 7" xfId="2109"/>
    <cellStyle name="Currency 3 3 3" xfId="549"/>
    <cellStyle name="Currency 3 3 3 2" xfId="1012"/>
    <cellStyle name="Currency 3 3 3 2 2" xfId="4091"/>
    <cellStyle name="Currency 3 3 3 3" xfId="1487"/>
    <cellStyle name="Currency 3 3 3 3 2" xfId="4553"/>
    <cellStyle name="Currency 3 3 3 4" xfId="3636"/>
    <cellStyle name="Currency 3 3 3 5" xfId="2939"/>
    <cellStyle name="Currency 3 3 3 6" xfId="2240"/>
    <cellStyle name="Currency 3 3 4" xfId="781"/>
    <cellStyle name="Currency 3 3 4 2" xfId="1724"/>
    <cellStyle name="Currency 3 3 4 2 2" xfId="4786"/>
    <cellStyle name="Currency 3 3 4 3" xfId="3863"/>
    <cellStyle name="Currency 3 3 4 4" xfId="3170"/>
    <cellStyle name="Currency 3 3 4 5" xfId="2471"/>
    <cellStyle name="Currency 3 3 5" xfId="1242"/>
    <cellStyle name="Currency 3 3 5 2" xfId="4318"/>
    <cellStyle name="Currency 3 3 6" xfId="3405"/>
    <cellStyle name="Currency 3 3 7" xfId="2704"/>
    <cellStyle name="Currency 3 3 8" xfId="2001"/>
    <cellStyle name="Currency 3 4" xfId="301"/>
    <cellStyle name="Currency 3 5" xfId="302"/>
    <cellStyle name="Currency 3 5 2" xfId="303"/>
    <cellStyle name="Currency 3 5 2 2" xfId="656"/>
    <cellStyle name="Currency 3 5 2 2 2" xfId="1119"/>
    <cellStyle name="Currency 3 5 2 2 2 2" xfId="4198"/>
    <cellStyle name="Currency 3 5 2 2 3" xfId="1594"/>
    <cellStyle name="Currency 3 5 2 2 3 2" xfId="4660"/>
    <cellStyle name="Currency 3 5 2 2 4" xfId="3743"/>
    <cellStyle name="Currency 3 5 2 2 5" xfId="3046"/>
    <cellStyle name="Currency 3 5 2 2 6" xfId="2347"/>
    <cellStyle name="Currency 3 5 2 3" xfId="891"/>
    <cellStyle name="Currency 3 5 2 3 2" xfId="1838"/>
    <cellStyle name="Currency 3 5 2 3 2 2" xfId="4900"/>
    <cellStyle name="Currency 3 5 2 3 3" xfId="3971"/>
    <cellStyle name="Currency 3 5 2 3 4" xfId="3278"/>
    <cellStyle name="Currency 3 5 2 3 5" xfId="2579"/>
    <cellStyle name="Currency 3 5 2 4" xfId="1350"/>
    <cellStyle name="Currency 3 5 2 4 2" xfId="4426"/>
    <cellStyle name="Currency 3 5 2 5" xfId="3513"/>
    <cellStyle name="Currency 3 5 2 6" xfId="2812"/>
    <cellStyle name="Currency 3 5 2 7" xfId="2111"/>
    <cellStyle name="Currency 3 5 3" xfId="655"/>
    <cellStyle name="Currency 3 5 3 2" xfId="1118"/>
    <cellStyle name="Currency 3 5 3 2 2" xfId="4197"/>
    <cellStyle name="Currency 3 5 3 3" xfId="1593"/>
    <cellStyle name="Currency 3 5 3 3 2" xfId="4659"/>
    <cellStyle name="Currency 3 5 3 4" xfId="3742"/>
    <cellStyle name="Currency 3 5 3 5" xfId="3045"/>
    <cellStyle name="Currency 3 5 3 6" xfId="2346"/>
    <cellStyle name="Currency 3 5 4" xfId="890"/>
    <cellStyle name="Currency 3 5 4 2" xfId="1837"/>
    <cellStyle name="Currency 3 5 4 2 2" xfId="4899"/>
    <cellStyle name="Currency 3 5 4 3" xfId="3970"/>
    <cellStyle name="Currency 3 5 4 4" xfId="3277"/>
    <cellStyle name="Currency 3 5 4 5" xfId="2578"/>
    <cellStyle name="Currency 3 5 5" xfId="1349"/>
    <cellStyle name="Currency 3 5 5 2" xfId="4425"/>
    <cellStyle name="Currency 3 5 6" xfId="3512"/>
    <cellStyle name="Currency 3 5 7" xfId="2811"/>
    <cellStyle name="Currency 3 5 8" xfId="2110"/>
    <cellStyle name="Currency 3 6" xfId="1452"/>
    <cellStyle name="Currency 4" xfId="98"/>
    <cellStyle name="Currency 4 2" xfId="99"/>
    <cellStyle name="Currency 4 2 2" xfId="100"/>
    <cellStyle name="Currency 4 2 2 2" xfId="304"/>
    <cellStyle name="Currency 4 2 2 2 2" xfId="657"/>
    <cellStyle name="Currency 4 2 2 2 2 2" xfId="1120"/>
    <cellStyle name="Currency 4 2 2 2 2 2 2" xfId="4199"/>
    <cellStyle name="Currency 4 2 2 2 2 3" xfId="1595"/>
    <cellStyle name="Currency 4 2 2 2 2 3 2" xfId="4661"/>
    <cellStyle name="Currency 4 2 2 2 2 4" xfId="3744"/>
    <cellStyle name="Currency 4 2 2 2 2 5" xfId="3047"/>
    <cellStyle name="Currency 4 2 2 2 2 6" xfId="2348"/>
    <cellStyle name="Currency 4 2 2 2 3" xfId="892"/>
    <cellStyle name="Currency 4 2 2 2 3 2" xfId="1839"/>
    <cellStyle name="Currency 4 2 2 2 3 2 2" xfId="4901"/>
    <cellStyle name="Currency 4 2 2 2 3 3" xfId="3972"/>
    <cellStyle name="Currency 4 2 2 2 3 4" xfId="3279"/>
    <cellStyle name="Currency 4 2 2 2 3 5" xfId="2580"/>
    <cellStyle name="Currency 4 2 2 2 4" xfId="1351"/>
    <cellStyle name="Currency 4 2 2 2 4 2" xfId="4427"/>
    <cellStyle name="Currency 4 2 2 2 5" xfId="3514"/>
    <cellStyle name="Currency 4 2 2 2 6" xfId="2813"/>
    <cellStyle name="Currency 4 2 2 2 7" xfId="2112"/>
    <cellStyle name="Currency 4 2 2 3" xfId="550"/>
    <cellStyle name="Currency 4 2 2 3 2" xfId="1013"/>
    <cellStyle name="Currency 4 2 2 3 2 2" xfId="4092"/>
    <cellStyle name="Currency 4 2 2 3 3" xfId="1488"/>
    <cellStyle name="Currency 4 2 2 3 3 2" xfId="4554"/>
    <cellStyle name="Currency 4 2 2 3 4" xfId="3637"/>
    <cellStyle name="Currency 4 2 2 3 5" xfId="2940"/>
    <cellStyle name="Currency 4 2 2 3 6" xfId="2241"/>
    <cellStyle name="Currency 4 2 2 4" xfId="782"/>
    <cellStyle name="Currency 4 2 2 4 2" xfId="1725"/>
    <cellStyle name="Currency 4 2 2 4 2 2" xfId="4787"/>
    <cellStyle name="Currency 4 2 2 4 3" xfId="3864"/>
    <cellStyle name="Currency 4 2 2 4 4" xfId="3171"/>
    <cellStyle name="Currency 4 2 2 4 5" xfId="2472"/>
    <cellStyle name="Currency 4 2 2 5" xfId="1243"/>
    <cellStyle name="Currency 4 2 2 5 2" xfId="4319"/>
    <cellStyle name="Currency 4 2 2 6" xfId="3406"/>
    <cellStyle name="Currency 4 2 2 7" xfId="2705"/>
    <cellStyle name="Currency 4 2 2 8" xfId="2002"/>
    <cellStyle name="Currency 4 2 3" xfId="305"/>
    <cellStyle name="Currency 4 3" xfId="101"/>
    <cellStyle name="Currency 4 3 2" xfId="102"/>
    <cellStyle name="Currency 4 3 2 2" xfId="306"/>
    <cellStyle name="Currency 4 3 2 2 2" xfId="658"/>
    <cellStyle name="Currency 4 3 2 2 2 2" xfId="1121"/>
    <cellStyle name="Currency 4 3 2 2 2 2 2" xfId="4200"/>
    <cellStyle name="Currency 4 3 2 2 2 3" xfId="1596"/>
    <cellStyle name="Currency 4 3 2 2 2 3 2" xfId="4662"/>
    <cellStyle name="Currency 4 3 2 2 2 4" xfId="3745"/>
    <cellStyle name="Currency 4 3 2 2 2 5" xfId="3048"/>
    <cellStyle name="Currency 4 3 2 2 2 6" xfId="2349"/>
    <cellStyle name="Currency 4 3 2 2 3" xfId="893"/>
    <cellStyle name="Currency 4 3 2 2 3 2" xfId="1840"/>
    <cellStyle name="Currency 4 3 2 2 3 2 2" xfId="4902"/>
    <cellStyle name="Currency 4 3 2 2 3 3" xfId="3973"/>
    <cellStyle name="Currency 4 3 2 2 3 4" xfId="3280"/>
    <cellStyle name="Currency 4 3 2 2 3 5" xfId="2581"/>
    <cellStyle name="Currency 4 3 2 2 4" xfId="1352"/>
    <cellStyle name="Currency 4 3 2 2 4 2" xfId="4428"/>
    <cellStyle name="Currency 4 3 2 2 5" xfId="3515"/>
    <cellStyle name="Currency 4 3 2 2 6" xfId="2814"/>
    <cellStyle name="Currency 4 3 2 2 7" xfId="2113"/>
    <cellStyle name="Currency 4 3 2 3" xfId="551"/>
    <cellStyle name="Currency 4 3 2 3 2" xfId="1014"/>
    <cellStyle name="Currency 4 3 2 3 2 2" xfId="4093"/>
    <cellStyle name="Currency 4 3 2 3 3" xfId="1489"/>
    <cellStyle name="Currency 4 3 2 3 3 2" xfId="4555"/>
    <cellStyle name="Currency 4 3 2 3 4" xfId="3638"/>
    <cellStyle name="Currency 4 3 2 3 5" xfId="2941"/>
    <cellStyle name="Currency 4 3 2 3 6" xfId="2242"/>
    <cellStyle name="Currency 4 3 2 4" xfId="783"/>
    <cellStyle name="Currency 4 3 2 4 2" xfId="1726"/>
    <cellStyle name="Currency 4 3 2 4 2 2" xfId="4788"/>
    <cellStyle name="Currency 4 3 2 4 3" xfId="3865"/>
    <cellStyle name="Currency 4 3 2 4 4" xfId="3172"/>
    <cellStyle name="Currency 4 3 2 4 5" xfId="2473"/>
    <cellStyle name="Currency 4 3 2 5" xfId="1244"/>
    <cellStyle name="Currency 4 3 2 5 2" xfId="4320"/>
    <cellStyle name="Currency 4 3 2 6" xfId="3407"/>
    <cellStyle name="Currency 4 3 2 7" xfId="2706"/>
    <cellStyle name="Currency 4 3 2 8" xfId="2003"/>
    <cellStyle name="Currency 4 3 3" xfId="307"/>
    <cellStyle name="Currency 4 4" xfId="103"/>
    <cellStyle name="Currency 4 4 2" xfId="308"/>
    <cellStyle name="Currency 4 4 2 2" xfId="659"/>
    <cellStyle name="Currency 4 4 2 2 2" xfId="1122"/>
    <cellStyle name="Currency 4 4 2 2 2 2" xfId="4201"/>
    <cellStyle name="Currency 4 4 2 2 3" xfId="1597"/>
    <cellStyle name="Currency 4 4 2 2 3 2" xfId="4663"/>
    <cellStyle name="Currency 4 4 2 2 4" xfId="3746"/>
    <cellStyle name="Currency 4 4 2 2 5" xfId="3049"/>
    <cellStyle name="Currency 4 4 2 2 6" xfId="2350"/>
    <cellStyle name="Currency 4 4 2 3" xfId="894"/>
    <cellStyle name="Currency 4 4 2 3 2" xfId="1841"/>
    <cellStyle name="Currency 4 4 2 3 2 2" xfId="4903"/>
    <cellStyle name="Currency 4 4 2 3 3" xfId="3974"/>
    <cellStyle name="Currency 4 4 2 3 4" xfId="3281"/>
    <cellStyle name="Currency 4 4 2 3 5" xfId="2582"/>
    <cellStyle name="Currency 4 4 2 4" xfId="1353"/>
    <cellStyle name="Currency 4 4 2 4 2" xfId="4429"/>
    <cellStyle name="Currency 4 4 2 5" xfId="3516"/>
    <cellStyle name="Currency 4 4 2 6" xfId="2815"/>
    <cellStyle name="Currency 4 4 2 7" xfId="2114"/>
    <cellStyle name="Currency 4 4 3" xfId="552"/>
    <cellStyle name="Currency 4 4 3 2" xfId="1015"/>
    <cellStyle name="Currency 4 4 3 2 2" xfId="4094"/>
    <cellStyle name="Currency 4 4 3 3" xfId="1490"/>
    <cellStyle name="Currency 4 4 3 3 2" xfId="4556"/>
    <cellStyle name="Currency 4 4 3 4" xfId="3639"/>
    <cellStyle name="Currency 4 4 3 5" xfId="2942"/>
    <cellStyle name="Currency 4 4 3 6" xfId="2243"/>
    <cellStyle name="Currency 4 4 4" xfId="784"/>
    <cellStyle name="Currency 4 4 4 2" xfId="1727"/>
    <cellStyle name="Currency 4 4 4 2 2" xfId="4789"/>
    <cellStyle name="Currency 4 4 4 3" xfId="3866"/>
    <cellStyle name="Currency 4 4 4 4" xfId="3173"/>
    <cellStyle name="Currency 4 4 4 5" xfId="2474"/>
    <cellStyle name="Currency 4 4 5" xfId="1245"/>
    <cellStyle name="Currency 4 4 5 2" xfId="4321"/>
    <cellStyle name="Currency 4 4 6" xfId="3408"/>
    <cellStyle name="Currency 4 4 7" xfId="2707"/>
    <cellStyle name="Currency 4 4 8" xfId="2004"/>
    <cellStyle name="Currency 4 5" xfId="309"/>
    <cellStyle name="Currency 5" xfId="104"/>
    <cellStyle name="Currency 6" xfId="310"/>
    <cellStyle name="Currency 6 2" xfId="311"/>
    <cellStyle name="Currency 6 2 2" xfId="661"/>
    <cellStyle name="Currency 6 2 2 2" xfId="1124"/>
    <cellStyle name="Currency 6 2 2 2 2" xfId="4203"/>
    <cellStyle name="Currency 6 2 2 3" xfId="1599"/>
    <cellStyle name="Currency 6 2 2 3 2" xfId="4665"/>
    <cellStyle name="Currency 6 2 2 4" xfId="3748"/>
    <cellStyle name="Currency 6 2 2 5" xfId="3051"/>
    <cellStyle name="Currency 6 2 2 6" xfId="2352"/>
    <cellStyle name="Currency 6 2 3" xfId="896"/>
    <cellStyle name="Currency 6 2 3 2" xfId="1843"/>
    <cellStyle name="Currency 6 2 3 2 2" xfId="4905"/>
    <cellStyle name="Currency 6 2 3 3" xfId="3976"/>
    <cellStyle name="Currency 6 2 3 4" xfId="3283"/>
    <cellStyle name="Currency 6 2 3 5" xfId="2584"/>
    <cellStyle name="Currency 6 2 4" xfId="1355"/>
    <cellStyle name="Currency 6 2 4 2" xfId="4431"/>
    <cellStyle name="Currency 6 2 5" xfId="3518"/>
    <cellStyle name="Currency 6 2 6" xfId="2817"/>
    <cellStyle name="Currency 6 2 7" xfId="2116"/>
    <cellStyle name="Currency 6 3" xfId="660"/>
    <cellStyle name="Currency 6 3 2" xfId="1123"/>
    <cellStyle name="Currency 6 3 2 2" xfId="4202"/>
    <cellStyle name="Currency 6 3 3" xfId="1598"/>
    <cellStyle name="Currency 6 3 3 2" xfId="4664"/>
    <cellStyle name="Currency 6 3 4" xfId="3747"/>
    <cellStyle name="Currency 6 3 5" xfId="3050"/>
    <cellStyle name="Currency 6 3 6" xfId="2351"/>
    <cellStyle name="Currency 6 4" xfId="895"/>
    <cellStyle name="Currency 6 4 2" xfId="1842"/>
    <cellStyle name="Currency 6 4 2 2" xfId="4904"/>
    <cellStyle name="Currency 6 4 3" xfId="3975"/>
    <cellStyle name="Currency 6 4 4" xfId="3282"/>
    <cellStyle name="Currency 6 4 5" xfId="2583"/>
    <cellStyle name="Currency 6 5" xfId="1354"/>
    <cellStyle name="Currency 6 5 2" xfId="4430"/>
    <cellStyle name="Currency 6 6" xfId="3517"/>
    <cellStyle name="Currency 6 7" xfId="2816"/>
    <cellStyle name="Currency 6 8" xfId="2115"/>
    <cellStyle name="Currency 7" xfId="312"/>
    <cellStyle name="Currency 8" xfId="1449"/>
    <cellStyle name="Currency 9" xfId="1970"/>
    <cellStyle name="Currency 9 2" xfId="5021"/>
    <cellStyle name="Data" xfId="313"/>
    <cellStyle name="Detail ligne" xfId="314"/>
    <cellStyle name="Explanatory Text" xfId="14" builtinId="53" customBuiltin="1"/>
    <cellStyle name="Followed Hyperlink" xfId="105" builtinId="9" customBuiltin="1"/>
    <cellStyle name="Good 2" xfId="107"/>
    <cellStyle name="Good 3" xfId="106"/>
    <cellStyle name="Heading 1 2" xfId="109"/>
    <cellStyle name="Heading 1 3" xfId="108"/>
    <cellStyle name="Heading 2 2" xfId="111"/>
    <cellStyle name="Heading 2 3" xfId="110"/>
    <cellStyle name="Heading 3 2" xfId="113"/>
    <cellStyle name="Heading 3 3" xfId="112"/>
    <cellStyle name="Heading 3 3 2" xfId="786"/>
    <cellStyle name="Heading 3 4" xfId="315"/>
    <cellStyle name="Heading 3 4 2" xfId="897"/>
    <cellStyle name="Heading 4 2" xfId="115"/>
    <cellStyle name="Heading 4 3" xfId="114"/>
    <cellStyle name="Hed Side" xfId="316"/>
    <cellStyle name="Hyperlink" xfId="3" builtinId="8"/>
    <cellStyle name="Hyperlink 2" xfId="116"/>
    <cellStyle name="Hyperlink 2 2" xfId="317"/>
    <cellStyle name="Hyperlink 2 3" xfId="318"/>
    <cellStyle name="Hyperlink 3" xfId="117"/>
    <cellStyle name="Hyperlink 3 2" xfId="319"/>
    <cellStyle name="Hyperlink 3 2 2" xfId="320"/>
    <cellStyle name="Hyperlink 3 3" xfId="321"/>
    <cellStyle name="Hyperlink 3 4" xfId="322"/>
    <cellStyle name="Hyperlink 4" xfId="118"/>
    <cellStyle name="Hyperlink 4 2" xfId="323"/>
    <cellStyle name="Hyperlink 5" xfId="119"/>
    <cellStyle name="Hyperlink 6" xfId="120"/>
    <cellStyle name="Hyperlink 7" xfId="324"/>
    <cellStyle name="Hyperlink 7 2" xfId="325"/>
    <cellStyle name="Identification requete" xfId="326"/>
    <cellStyle name="Input" xfId="10" builtinId="20" customBuiltin="1"/>
    <cellStyle name="Input 2" xfId="1454"/>
    <cellStyle name="Lien hypertexte" xfId="327"/>
    <cellStyle name="Lien hypertexte visité" xfId="328"/>
    <cellStyle name="Ligne détail" xfId="329"/>
    <cellStyle name="Ligne détail 2" xfId="330"/>
    <cellStyle name="Ligne détail 3" xfId="331"/>
    <cellStyle name="Linked Cell" xfId="11" builtinId="24" customBuiltin="1"/>
    <cellStyle name="MEV1" xfId="332"/>
    <cellStyle name="MEV2" xfId="333"/>
    <cellStyle name="MEV3" xfId="334"/>
    <cellStyle name="Neutral" xfId="9" builtinId="28" customBuiltin="1"/>
    <cellStyle name="Normal" xfId="0" builtinId="0"/>
    <cellStyle name="Normal - Style1" xfId="335"/>
    <cellStyle name="Normal - Style1 2" xfId="336"/>
    <cellStyle name="Normal - Style2" xfId="337"/>
    <cellStyle name="Normal - Style3" xfId="338"/>
    <cellStyle name="Normal - Style4" xfId="339"/>
    <cellStyle name="Normal - Style5" xfId="340"/>
    <cellStyle name="Normal - Style6" xfId="341"/>
    <cellStyle name="Normal - Style7" xfId="342"/>
    <cellStyle name="Normal - Style8" xfId="343"/>
    <cellStyle name="Normal 10" xfId="121"/>
    <cellStyle name="Normal 10 2" xfId="344"/>
    <cellStyle name="Normal 10 2 2" xfId="345"/>
    <cellStyle name="Normal 10 2 2 2" xfId="663"/>
    <cellStyle name="Normal 10 2 2 2 2" xfId="1126"/>
    <cellStyle name="Normal 10 2 2 2 2 2" xfId="4205"/>
    <cellStyle name="Normal 10 2 2 2 3" xfId="1601"/>
    <cellStyle name="Normal 10 2 2 2 3 2" xfId="4667"/>
    <cellStyle name="Normal 10 2 2 2 4" xfId="3750"/>
    <cellStyle name="Normal 10 2 2 2 5" xfId="3053"/>
    <cellStyle name="Normal 10 2 2 2 6" xfId="2354"/>
    <cellStyle name="Normal 10 2 2 3" xfId="899"/>
    <cellStyle name="Normal 10 2 2 3 2" xfId="1846"/>
    <cellStyle name="Normal 10 2 2 3 2 2" xfId="4908"/>
    <cellStyle name="Normal 10 2 2 3 3" xfId="3978"/>
    <cellStyle name="Normal 10 2 2 3 4" xfId="3285"/>
    <cellStyle name="Normal 10 2 2 3 5" xfId="2586"/>
    <cellStyle name="Normal 10 2 2 4" xfId="1357"/>
    <cellStyle name="Normal 10 2 2 4 2" xfId="4433"/>
    <cellStyle name="Normal 10 2 2 5" xfId="3520"/>
    <cellStyle name="Normal 10 2 2 6" xfId="2819"/>
    <cellStyle name="Normal 10 2 2 7" xfId="2120"/>
    <cellStyle name="Normal 10 2 3" xfId="662"/>
    <cellStyle name="Normal 10 2 3 2" xfId="1125"/>
    <cellStyle name="Normal 10 2 3 2 2" xfId="4204"/>
    <cellStyle name="Normal 10 2 3 3" xfId="1600"/>
    <cellStyle name="Normal 10 2 3 3 2" xfId="4666"/>
    <cellStyle name="Normal 10 2 3 4" xfId="3749"/>
    <cellStyle name="Normal 10 2 3 5" xfId="3052"/>
    <cellStyle name="Normal 10 2 3 6" xfId="2353"/>
    <cellStyle name="Normal 10 2 4" xfId="898"/>
    <cellStyle name="Normal 10 2 4 2" xfId="1845"/>
    <cellStyle name="Normal 10 2 4 2 2" xfId="4907"/>
    <cellStyle name="Normal 10 2 4 3" xfId="3977"/>
    <cellStyle name="Normal 10 2 4 4" xfId="3284"/>
    <cellStyle name="Normal 10 2 4 5" xfId="2585"/>
    <cellStyle name="Normal 10 2 5" xfId="1356"/>
    <cellStyle name="Normal 10 2 5 2" xfId="4432"/>
    <cellStyle name="Normal 10 2 6" xfId="3519"/>
    <cellStyle name="Normal 10 2 7" xfId="2818"/>
    <cellStyle name="Normal 10 2 8" xfId="2119"/>
    <cellStyle name="Normal 10 3" xfId="346"/>
    <cellStyle name="Normal 10 3 2" xfId="664"/>
    <cellStyle name="Normal 10 3 2 2" xfId="1127"/>
    <cellStyle name="Normal 10 3 2 2 2" xfId="4206"/>
    <cellStyle name="Normal 10 3 2 3" xfId="1602"/>
    <cellStyle name="Normal 10 3 2 3 2" xfId="4668"/>
    <cellStyle name="Normal 10 3 2 4" xfId="3751"/>
    <cellStyle name="Normal 10 3 2 5" xfId="3054"/>
    <cellStyle name="Normal 10 3 2 6" xfId="2355"/>
    <cellStyle name="Normal 10 3 3" xfId="900"/>
    <cellStyle name="Normal 10 3 3 2" xfId="1847"/>
    <cellStyle name="Normal 10 3 3 2 2" xfId="4909"/>
    <cellStyle name="Normal 10 3 3 3" xfId="3979"/>
    <cellStyle name="Normal 10 3 3 4" xfId="3286"/>
    <cellStyle name="Normal 10 3 3 5" xfId="2587"/>
    <cellStyle name="Normal 10 3 4" xfId="1358"/>
    <cellStyle name="Normal 10 3 4 2" xfId="4434"/>
    <cellStyle name="Normal 10 3 5" xfId="3521"/>
    <cellStyle name="Normal 10 3 6" xfId="2820"/>
    <cellStyle name="Normal 10 3 7" xfId="2121"/>
    <cellStyle name="Normal 10 4" xfId="553"/>
    <cellStyle name="Normal 10 4 2" xfId="1016"/>
    <cellStyle name="Normal 10 4 2 2" xfId="4095"/>
    <cellStyle name="Normal 10 4 3" xfId="1491"/>
    <cellStyle name="Normal 10 4 3 2" xfId="4557"/>
    <cellStyle name="Normal 10 4 4" xfId="3640"/>
    <cellStyle name="Normal 10 4 5" xfId="2943"/>
    <cellStyle name="Normal 10 4 6" xfId="2244"/>
    <cellStyle name="Normal 10 5" xfId="787"/>
    <cellStyle name="Normal 10 5 2" xfId="1728"/>
    <cellStyle name="Normal 10 5 2 2" xfId="4790"/>
    <cellStyle name="Normal 10 5 3" xfId="3868"/>
    <cellStyle name="Normal 10 5 4" xfId="3174"/>
    <cellStyle name="Normal 10 5 5" xfId="2475"/>
    <cellStyle name="Normal 10 6" xfId="1246"/>
    <cellStyle name="Normal 10 6 2" xfId="4322"/>
    <cellStyle name="Normal 10 7" xfId="3409"/>
    <cellStyle name="Normal 10 8" xfId="2708"/>
    <cellStyle name="Normal 10 9" xfId="2007"/>
    <cellStyle name="Normal 11" xfId="122"/>
    <cellStyle name="Normal 12" xfId="123"/>
    <cellStyle name="Normal 12 2" xfId="347"/>
    <cellStyle name="Normal 12 2 2" xfId="665"/>
    <cellStyle name="Normal 12 2 2 2" xfId="1128"/>
    <cellStyle name="Normal 12 2 2 2 2" xfId="4207"/>
    <cellStyle name="Normal 12 2 2 3" xfId="1603"/>
    <cellStyle name="Normal 12 2 2 3 2" xfId="4669"/>
    <cellStyle name="Normal 12 2 2 4" xfId="3752"/>
    <cellStyle name="Normal 12 2 2 5" xfId="3055"/>
    <cellStyle name="Normal 12 2 2 6" xfId="2356"/>
    <cellStyle name="Normal 12 2 3" xfId="901"/>
    <cellStyle name="Normal 12 2 3 2" xfId="1848"/>
    <cellStyle name="Normal 12 2 3 2 2" xfId="4910"/>
    <cellStyle name="Normal 12 2 3 3" xfId="3980"/>
    <cellStyle name="Normal 12 2 3 4" xfId="3287"/>
    <cellStyle name="Normal 12 2 3 5" xfId="2588"/>
    <cellStyle name="Normal 12 2 4" xfId="1359"/>
    <cellStyle name="Normal 12 2 4 2" xfId="4435"/>
    <cellStyle name="Normal 12 2 5" xfId="3522"/>
    <cellStyle name="Normal 12 2 6" xfId="2821"/>
    <cellStyle name="Normal 12 2 7" xfId="2122"/>
    <cellStyle name="Normal 12 3" xfId="554"/>
    <cellStyle name="Normal 12 3 2" xfId="1017"/>
    <cellStyle name="Normal 12 3 2 2" xfId="4096"/>
    <cellStyle name="Normal 12 3 3" xfId="1492"/>
    <cellStyle name="Normal 12 3 3 2" xfId="4558"/>
    <cellStyle name="Normal 12 3 4" xfId="3641"/>
    <cellStyle name="Normal 12 3 5" xfId="2944"/>
    <cellStyle name="Normal 12 3 6" xfId="2245"/>
    <cellStyle name="Normal 12 4" xfId="788"/>
    <cellStyle name="Normal 12 4 2" xfId="1729"/>
    <cellStyle name="Normal 12 4 2 2" xfId="4791"/>
    <cellStyle name="Normal 12 4 3" xfId="3869"/>
    <cellStyle name="Normal 12 4 4" xfId="3175"/>
    <cellStyle name="Normal 12 4 5" xfId="2476"/>
    <cellStyle name="Normal 12 5" xfId="1247"/>
    <cellStyle name="Normal 12 5 2" xfId="4323"/>
    <cellStyle name="Normal 12 6" xfId="3410"/>
    <cellStyle name="Normal 12 7" xfId="2709"/>
    <cellStyle name="Normal 12 8" xfId="2008"/>
    <cellStyle name="Normal 13" xfId="124"/>
    <cellStyle name="Normal 13 2" xfId="348"/>
    <cellStyle name="Normal 13 2 2" xfId="666"/>
    <cellStyle name="Normal 13 2 2 2" xfId="1129"/>
    <cellStyle name="Normal 13 2 2 2 2" xfId="4208"/>
    <cellStyle name="Normal 13 2 2 3" xfId="1604"/>
    <cellStyle name="Normal 13 2 2 3 2" xfId="4670"/>
    <cellStyle name="Normal 13 2 2 4" xfId="3753"/>
    <cellStyle name="Normal 13 2 2 5" xfId="3056"/>
    <cellStyle name="Normal 13 2 2 6" xfId="2357"/>
    <cellStyle name="Normal 13 2 3" xfId="902"/>
    <cellStyle name="Normal 13 2 3 2" xfId="1849"/>
    <cellStyle name="Normal 13 2 3 2 2" xfId="4911"/>
    <cellStyle name="Normal 13 2 3 3" xfId="3981"/>
    <cellStyle name="Normal 13 2 3 4" xfId="3288"/>
    <cellStyle name="Normal 13 2 3 5" xfId="2589"/>
    <cellStyle name="Normal 13 2 4" xfId="1360"/>
    <cellStyle name="Normal 13 2 4 2" xfId="4436"/>
    <cellStyle name="Normal 13 2 5" xfId="3523"/>
    <cellStyle name="Normal 13 2 6" xfId="2822"/>
    <cellStyle name="Normal 13 2 7" xfId="2123"/>
    <cellStyle name="Normal 13 3" xfId="555"/>
    <cellStyle name="Normal 13 3 2" xfId="1018"/>
    <cellStyle name="Normal 13 3 2 2" xfId="4097"/>
    <cellStyle name="Normal 13 3 3" xfId="1493"/>
    <cellStyle name="Normal 13 3 3 2" xfId="4559"/>
    <cellStyle name="Normal 13 3 4" xfId="3642"/>
    <cellStyle name="Normal 13 3 5" xfId="2945"/>
    <cellStyle name="Normal 13 3 6" xfId="2246"/>
    <cellStyle name="Normal 13 4" xfId="789"/>
    <cellStyle name="Normal 13 4 2" xfId="1730"/>
    <cellStyle name="Normal 13 4 2 2" xfId="4792"/>
    <cellStyle name="Normal 13 4 3" xfId="3870"/>
    <cellStyle name="Normal 13 4 4" xfId="3176"/>
    <cellStyle name="Normal 13 4 5" xfId="2477"/>
    <cellStyle name="Normal 13 5" xfId="1248"/>
    <cellStyle name="Normal 13 5 2" xfId="4324"/>
    <cellStyle name="Normal 13 6" xfId="3411"/>
    <cellStyle name="Normal 13 7" xfId="2710"/>
    <cellStyle name="Normal 13 8" xfId="2009"/>
    <cellStyle name="Normal 14" xfId="349"/>
    <cellStyle name="Normal 14 10" xfId="2124"/>
    <cellStyle name="Normal 14 2" xfId="350"/>
    <cellStyle name="Normal 14 2 2" xfId="351"/>
    <cellStyle name="Normal 14 2 2 2" xfId="669"/>
    <cellStyle name="Normal 14 2 2 2 2" xfId="1132"/>
    <cellStyle name="Normal 14 2 2 2 2 2" xfId="4211"/>
    <cellStyle name="Normal 14 2 2 2 3" xfId="1607"/>
    <cellStyle name="Normal 14 2 2 2 3 2" xfId="4673"/>
    <cellStyle name="Normal 14 2 2 2 4" xfId="3756"/>
    <cellStyle name="Normal 14 2 2 2 5" xfId="3059"/>
    <cellStyle name="Normal 14 2 2 2 6" xfId="2360"/>
    <cellStyle name="Normal 14 2 2 3" xfId="905"/>
    <cellStyle name="Normal 14 2 2 3 2" xfId="1852"/>
    <cellStyle name="Normal 14 2 2 3 2 2" xfId="4914"/>
    <cellStyle name="Normal 14 2 2 3 3" xfId="3984"/>
    <cellStyle name="Normal 14 2 2 3 4" xfId="3291"/>
    <cellStyle name="Normal 14 2 2 3 5" xfId="2592"/>
    <cellStyle name="Normal 14 2 2 4" xfId="1363"/>
    <cellStyle name="Normal 14 2 2 4 2" xfId="4439"/>
    <cellStyle name="Normal 14 2 2 5" xfId="3526"/>
    <cellStyle name="Normal 14 2 2 6" xfId="2825"/>
    <cellStyle name="Normal 14 2 2 7" xfId="2126"/>
    <cellStyle name="Normal 14 2 3" xfId="668"/>
    <cellStyle name="Normal 14 2 3 2" xfId="1131"/>
    <cellStyle name="Normal 14 2 3 2 2" xfId="4210"/>
    <cellStyle name="Normal 14 2 3 3" xfId="1606"/>
    <cellStyle name="Normal 14 2 3 3 2" xfId="4672"/>
    <cellStyle name="Normal 14 2 3 4" xfId="3755"/>
    <cellStyle name="Normal 14 2 3 5" xfId="3058"/>
    <cellStyle name="Normal 14 2 3 6" xfId="2359"/>
    <cellStyle name="Normal 14 2 4" xfId="904"/>
    <cellStyle name="Normal 14 2 4 2" xfId="1851"/>
    <cellStyle name="Normal 14 2 4 2 2" xfId="4913"/>
    <cellStyle name="Normal 14 2 4 3" xfId="3983"/>
    <cellStyle name="Normal 14 2 4 4" xfId="3290"/>
    <cellStyle name="Normal 14 2 4 5" xfId="2591"/>
    <cellStyle name="Normal 14 2 5" xfId="1362"/>
    <cellStyle name="Normal 14 2 5 2" xfId="4438"/>
    <cellStyle name="Normal 14 2 6" xfId="3525"/>
    <cellStyle name="Normal 14 2 7" xfId="2824"/>
    <cellStyle name="Normal 14 2 8" xfId="2125"/>
    <cellStyle name="Normal 14 3" xfId="352"/>
    <cellStyle name="Normal 14 3 2" xfId="353"/>
    <cellStyle name="Normal 14 3 2 2" xfId="671"/>
    <cellStyle name="Normal 14 3 2 2 2" xfId="1134"/>
    <cellStyle name="Normal 14 3 2 2 2 2" xfId="4213"/>
    <cellStyle name="Normal 14 3 2 2 3" xfId="1609"/>
    <cellStyle name="Normal 14 3 2 2 3 2" xfId="4675"/>
    <cellStyle name="Normal 14 3 2 2 4" xfId="3758"/>
    <cellStyle name="Normal 14 3 2 2 5" xfId="3061"/>
    <cellStyle name="Normal 14 3 2 2 6" xfId="2362"/>
    <cellStyle name="Normal 14 3 2 3" xfId="907"/>
    <cellStyle name="Normal 14 3 2 3 2" xfId="1854"/>
    <cellStyle name="Normal 14 3 2 3 2 2" xfId="4916"/>
    <cellStyle name="Normal 14 3 2 3 3" xfId="3986"/>
    <cellStyle name="Normal 14 3 2 3 4" xfId="3293"/>
    <cellStyle name="Normal 14 3 2 3 5" xfId="2594"/>
    <cellStyle name="Normal 14 3 2 4" xfId="1365"/>
    <cellStyle name="Normal 14 3 2 4 2" xfId="4441"/>
    <cellStyle name="Normal 14 3 2 5" xfId="3528"/>
    <cellStyle name="Normal 14 3 2 6" xfId="2827"/>
    <cellStyle name="Normal 14 3 2 7" xfId="2128"/>
    <cellStyle name="Normal 14 3 3" xfId="354"/>
    <cellStyle name="Normal 14 3 3 2" xfId="672"/>
    <cellStyle name="Normal 14 3 3 2 2" xfId="1135"/>
    <cellStyle name="Normal 14 3 3 2 2 2" xfId="4214"/>
    <cellStyle name="Normal 14 3 3 2 3" xfId="1610"/>
    <cellStyle name="Normal 14 3 3 2 3 2" xfId="4676"/>
    <cellStyle name="Normal 14 3 3 2 4" xfId="3759"/>
    <cellStyle name="Normal 14 3 3 2 5" xfId="3062"/>
    <cellStyle name="Normal 14 3 3 2 6" xfId="2363"/>
    <cellStyle name="Normal 14 3 3 3" xfId="908"/>
    <cellStyle name="Normal 14 3 3 3 2" xfId="1855"/>
    <cellStyle name="Normal 14 3 3 3 2 2" xfId="4917"/>
    <cellStyle name="Normal 14 3 3 3 3" xfId="3987"/>
    <cellStyle name="Normal 14 3 3 3 4" xfId="3294"/>
    <cellStyle name="Normal 14 3 3 3 5" xfId="2595"/>
    <cellStyle name="Normal 14 3 3 4" xfId="1366"/>
    <cellStyle name="Normal 14 3 3 4 2" xfId="4442"/>
    <cellStyle name="Normal 14 3 3 5" xfId="3529"/>
    <cellStyle name="Normal 14 3 3 6" xfId="2828"/>
    <cellStyle name="Normal 14 3 3 7" xfId="2129"/>
    <cellStyle name="Normal 14 3 4" xfId="670"/>
    <cellStyle name="Normal 14 3 4 2" xfId="1133"/>
    <cellStyle name="Normal 14 3 4 2 2" xfId="4212"/>
    <cellStyle name="Normal 14 3 4 3" xfId="1608"/>
    <cellStyle name="Normal 14 3 4 3 2" xfId="4674"/>
    <cellStyle name="Normal 14 3 4 4" xfId="3757"/>
    <cellStyle name="Normal 14 3 4 5" xfId="3060"/>
    <cellStyle name="Normal 14 3 4 6" xfId="2361"/>
    <cellStyle name="Normal 14 3 5" xfId="906"/>
    <cellStyle name="Normal 14 3 5 2" xfId="1853"/>
    <cellStyle name="Normal 14 3 5 2 2" xfId="4915"/>
    <cellStyle name="Normal 14 3 5 3" xfId="3985"/>
    <cellStyle name="Normal 14 3 5 4" xfId="3292"/>
    <cellStyle name="Normal 14 3 5 5" xfId="2593"/>
    <cellStyle name="Normal 14 3 6" xfId="1364"/>
    <cellStyle name="Normal 14 3 6 2" xfId="4440"/>
    <cellStyle name="Normal 14 3 7" xfId="3527"/>
    <cellStyle name="Normal 14 3 8" xfId="2826"/>
    <cellStyle name="Normal 14 3 9" xfId="2127"/>
    <cellStyle name="Normal 14 4" xfId="355"/>
    <cellStyle name="Normal 14 4 2" xfId="673"/>
    <cellStyle name="Normal 14 4 2 2" xfId="1136"/>
    <cellStyle name="Normal 14 4 2 2 2" xfId="4215"/>
    <cellStyle name="Normal 14 4 2 3" xfId="1611"/>
    <cellStyle name="Normal 14 4 2 3 2" xfId="4677"/>
    <cellStyle name="Normal 14 4 2 4" xfId="3760"/>
    <cellStyle name="Normal 14 4 2 5" xfId="3063"/>
    <cellStyle name="Normal 14 4 2 6" xfId="2364"/>
    <cellStyle name="Normal 14 4 3" xfId="909"/>
    <cellStyle name="Normal 14 4 3 2" xfId="1856"/>
    <cellStyle name="Normal 14 4 3 2 2" xfId="4918"/>
    <cellStyle name="Normal 14 4 3 3" xfId="3988"/>
    <cellStyle name="Normal 14 4 3 4" xfId="3295"/>
    <cellStyle name="Normal 14 4 3 5" xfId="2596"/>
    <cellStyle name="Normal 14 4 4" xfId="1367"/>
    <cellStyle name="Normal 14 4 4 2" xfId="4443"/>
    <cellStyle name="Normal 14 4 5" xfId="3530"/>
    <cellStyle name="Normal 14 4 6" xfId="2829"/>
    <cellStyle name="Normal 14 4 7" xfId="2130"/>
    <cellStyle name="Normal 14 5" xfId="667"/>
    <cellStyle name="Normal 14 5 2" xfId="1130"/>
    <cellStyle name="Normal 14 5 2 2" xfId="4209"/>
    <cellStyle name="Normal 14 5 3" xfId="1605"/>
    <cellStyle name="Normal 14 5 3 2" xfId="4671"/>
    <cellStyle name="Normal 14 5 4" xfId="3754"/>
    <cellStyle name="Normal 14 5 5" xfId="3057"/>
    <cellStyle name="Normal 14 5 6" xfId="2358"/>
    <cellStyle name="Normal 14 6" xfId="903"/>
    <cellStyle name="Normal 14 6 2" xfId="1850"/>
    <cellStyle name="Normal 14 6 2 2" xfId="4912"/>
    <cellStyle name="Normal 14 6 3" xfId="3982"/>
    <cellStyle name="Normal 14 6 4" xfId="3289"/>
    <cellStyle name="Normal 14 6 5" xfId="2590"/>
    <cellStyle name="Normal 14 7" xfId="1361"/>
    <cellStyle name="Normal 14 7 2" xfId="4437"/>
    <cellStyle name="Normal 14 8" xfId="3524"/>
    <cellStyle name="Normal 14 9" xfId="2823"/>
    <cellStyle name="Normal 15" xfId="356"/>
    <cellStyle name="Normal 15 2" xfId="357"/>
    <cellStyle name="Normal 15 2 2" xfId="358"/>
    <cellStyle name="Normal 15 2 2 2" xfId="676"/>
    <cellStyle name="Normal 15 2 2 2 2" xfId="1139"/>
    <cellStyle name="Normal 15 2 2 2 2 2" xfId="4218"/>
    <cellStyle name="Normal 15 2 2 2 3" xfId="1614"/>
    <cellStyle name="Normal 15 2 2 2 3 2" xfId="4680"/>
    <cellStyle name="Normal 15 2 2 2 4" xfId="3763"/>
    <cellStyle name="Normal 15 2 2 2 5" xfId="3066"/>
    <cellStyle name="Normal 15 2 2 2 6" xfId="2367"/>
    <cellStyle name="Normal 15 2 2 3" xfId="912"/>
    <cellStyle name="Normal 15 2 2 3 2" xfId="1859"/>
    <cellStyle name="Normal 15 2 2 3 2 2" xfId="4921"/>
    <cellStyle name="Normal 15 2 2 3 3" xfId="3991"/>
    <cellStyle name="Normal 15 2 2 3 4" xfId="3298"/>
    <cellStyle name="Normal 15 2 2 3 5" xfId="2599"/>
    <cellStyle name="Normal 15 2 2 4" xfId="1370"/>
    <cellStyle name="Normal 15 2 2 4 2" xfId="4446"/>
    <cellStyle name="Normal 15 2 2 5" xfId="3533"/>
    <cellStyle name="Normal 15 2 2 6" xfId="2832"/>
    <cellStyle name="Normal 15 2 2 7" xfId="2133"/>
    <cellStyle name="Normal 15 2 3" xfId="675"/>
    <cellStyle name="Normal 15 2 3 2" xfId="1138"/>
    <cellStyle name="Normal 15 2 3 2 2" xfId="4217"/>
    <cellStyle name="Normal 15 2 3 3" xfId="1613"/>
    <cellStyle name="Normal 15 2 3 3 2" xfId="4679"/>
    <cellStyle name="Normal 15 2 3 4" xfId="3762"/>
    <cellStyle name="Normal 15 2 3 5" xfId="3065"/>
    <cellStyle name="Normal 15 2 3 6" xfId="2366"/>
    <cellStyle name="Normal 15 2 4" xfId="911"/>
    <cellStyle name="Normal 15 2 4 2" xfId="1858"/>
    <cellStyle name="Normal 15 2 4 2 2" xfId="4920"/>
    <cellStyle name="Normal 15 2 4 3" xfId="3990"/>
    <cellStyle name="Normal 15 2 4 4" xfId="3297"/>
    <cellStyle name="Normal 15 2 4 5" xfId="2598"/>
    <cellStyle name="Normal 15 2 5" xfId="1369"/>
    <cellStyle name="Normal 15 2 5 2" xfId="4445"/>
    <cellStyle name="Normal 15 2 6" xfId="3532"/>
    <cellStyle name="Normal 15 2 7" xfId="2831"/>
    <cellStyle name="Normal 15 2 8" xfId="2132"/>
    <cellStyle name="Normal 15 3" xfId="359"/>
    <cellStyle name="Normal 15 3 2" xfId="677"/>
    <cellStyle name="Normal 15 3 2 2" xfId="1140"/>
    <cellStyle name="Normal 15 3 2 2 2" xfId="4219"/>
    <cellStyle name="Normal 15 3 2 3" xfId="1615"/>
    <cellStyle name="Normal 15 3 2 3 2" xfId="4681"/>
    <cellStyle name="Normal 15 3 2 4" xfId="3764"/>
    <cellStyle name="Normal 15 3 2 5" xfId="3067"/>
    <cellStyle name="Normal 15 3 2 6" xfId="2368"/>
    <cellStyle name="Normal 15 3 3" xfId="913"/>
    <cellStyle name="Normal 15 3 3 2" xfId="1860"/>
    <cellStyle name="Normal 15 3 3 2 2" xfId="4922"/>
    <cellStyle name="Normal 15 3 3 3" xfId="3992"/>
    <cellStyle name="Normal 15 3 3 4" xfId="3299"/>
    <cellStyle name="Normal 15 3 3 5" xfId="2600"/>
    <cellStyle name="Normal 15 3 4" xfId="1371"/>
    <cellStyle name="Normal 15 3 4 2" xfId="4447"/>
    <cellStyle name="Normal 15 3 5" xfId="3534"/>
    <cellStyle name="Normal 15 3 6" xfId="2833"/>
    <cellStyle name="Normal 15 3 7" xfId="2134"/>
    <cellStyle name="Normal 15 4" xfId="674"/>
    <cellStyle name="Normal 15 4 2" xfId="1137"/>
    <cellStyle name="Normal 15 4 2 2" xfId="4216"/>
    <cellStyle name="Normal 15 4 3" xfId="1612"/>
    <cellStyle name="Normal 15 4 3 2" xfId="4678"/>
    <cellStyle name="Normal 15 4 4" xfId="3761"/>
    <cellStyle name="Normal 15 4 5" xfId="3064"/>
    <cellStyle name="Normal 15 4 6" xfId="2365"/>
    <cellStyle name="Normal 15 5" xfId="910"/>
    <cellStyle name="Normal 15 5 2" xfId="1857"/>
    <cellStyle name="Normal 15 5 2 2" xfId="4919"/>
    <cellStyle name="Normal 15 5 3" xfId="3989"/>
    <cellStyle name="Normal 15 5 4" xfId="3296"/>
    <cellStyle name="Normal 15 5 5" xfId="2597"/>
    <cellStyle name="Normal 15 6" xfId="1368"/>
    <cellStyle name="Normal 15 6 2" xfId="4444"/>
    <cellStyle name="Normal 15 7" xfId="3531"/>
    <cellStyle name="Normal 15 8" xfId="2830"/>
    <cellStyle name="Normal 15 9" xfId="2131"/>
    <cellStyle name="Normal 16" xfId="360"/>
    <cellStyle name="Normal 16 2" xfId="361"/>
    <cellStyle name="Normal 16 2 2" xfId="679"/>
    <cellStyle name="Normal 16 2 2 2" xfId="1142"/>
    <cellStyle name="Normal 16 2 2 2 2" xfId="4221"/>
    <cellStyle name="Normal 16 2 2 3" xfId="1617"/>
    <cellStyle name="Normal 16 2 2 3 2" xfId="4683"/>
    <cellStyle name="Normal 16 2 2 4" xfId="3766"/>
    <cellStyle name="Normal 16 2 2 5" xfId="3069"/>
    <cellStyle name="Normal 16 2 2 6" xfId="2370"/>
    <cellStyle name="Normal 16 2 3" xfId="915"/>
    <cellStyle name="Normal 16 2 3 2" xfId="1862"/>
    <cellStyle name="Normal 16 2 3 2 2" xfId="4924"/>
    <cellStyle name="Normal 16 2 3 3" xfId="3994"/>
    <cellStyle name="Normal 16 2 3 4" xfId="3301"/>
    <cellStyle name="Normal 16 2 3 5" xfId="2602"/>
    <cellStyle name="Normal 16 2 4" xfId="1373"/>
    <cellStyle name="Normal 16 2 4 2" xfId="4449"/>
    <cellStyle name="Normal 16 2 5" xfId="3536"/>
    <cellStyle name="Normal 16 2 6" xfId="2835"/>
    <cellStyle name="Normal 16 2 7" xfId="2136"/>
    <cellStyle name="Normal 16 3" xfId="678"/>
    <cellStyle name="Normal 16 3 2" xfId="1141"/>
    <cellStyle name="Normal 16 3 2 2" xfId="4220"/>
    <cellStyle name="Normal 16 3 3" xfId="1616"/>
    <cellStyle name="Normal 16 3 3 2" xfId="4682"/>
    <cellStyle name="Normal 16 3 4" xfId="3765"/>
    <cellStyle name="Normal 16 3 5" xfId="3068"/>
    <cellStyle name="Normal 16 3 6" xfId="2369"/>
    <cellStyle name="Normal 16 4" xfId="914"/>
    <cellStyle name="Normal 16 4 2" xfId="1861"/>
    <cellStyle name="Normal 16 4 2 2" xfId="4923"/>
    <cellStyle name="Normal 16 4 3" xfId="3993"/>
    <cellStyle name="Normal 16 4 4" xfId="3300"/>
    <cellStyle name="Normal 16 4 5" xfId="2601"/>
    <cellStyle name="Normal 16 5" xfId="1372"/>
    <cellStyle name="Normal 16 5 2" xfId="4448"/>
    <cellStyle name="Normal 16 6" xfId="3535"/>
    <cellStyle name="Normal 16 7" xfId="2834"/>
    <cellStyle name="Normal 16 8" xfId="2135"/>
    <cellStyle name="Normal 17" xfId="362"/>
    <cellStyle name="Normal 18" xfId="363"/>
    <cellStyle name="Normal 18 10" xfId="2137"/>
    <cellStyle name="Normal 18 2" xfId="364"/>
    <cellStyle name="Normal 18 2 2" xfId="365"/>
    <cellStyle name="Normal 18 2 2 2" xfId="682"/>
    <cellStyle name="Normal 18 2 2 2 2" xfId="1145"/>
    <cellStyle name="Normal 18 2 2 2 2 2" xfId="4224"/>
    <cellStyle name="Normal 18 2 2 2 3" xfId="1620"/>
    <cellStyle name="Normal 18 2 2 2 3 2" xfId="4686"/>
    <cellStyle name="Normal 18 2 2 2 4" xfId="3769"/>
    <cellStyle name="Normal 18 2 2 2 5" xfId="3072"/>
    <cellStyle name="Normal 18 2 2 2 6" xfId="2373"/>
    <cellStyle name="Normal 18 2 2 3" xfId="918"/>
    <cellStyle name="Normal 18 2 2 3 2" xfId="1865"/>
    <cellStyle name="Normal 18 2 2 3 2 2" xfId="4927"/>
    <cellStyle name="Normal 18 2 2 3 3" xfId="3997"/>
    <cellStyle name="Normal 18 2 2 3 4" xfId="3304"/>
    <cellStyle name="Normal 18 2 2 3 5" xfId="2605"/>
    <cellStyle name="Normal 18 2 2 4" xfId="1376"/>
    <cellStyle name="Normal 18 2 2 4 2" xfId="4452"/>
    <cellStyle name="Normal 18 2 2 5" xfId="3539"/>
    <cellStyle name="Normal 18 2 2 6" xfId="2838"/>
    <cellStyle name="Normal 18 2 2 7" xfId="2139"/>
    <cellStyle name="Normal 18 2 3" xfId="681"/>
    <cellStyle name="Normal 18 2 3 2" xfId="1144"/>
    <cellStyle name="Normal 18 2 3 2 2" xfId="4223"/>
    <cellStyle name="Normal 18 2 3 3" xfId="1619"/>
    <cellStyle name="Normal 18 2 3 3 2" xfId="4685"/>
    <cellStyle name="Normal 18 2 3 4" xfId="3768"/>
    <cellStyle name="Normal 18 2 3 5" xfId="3071"/>
    <cellStyle name="Normal 18 2 3 6" xfId="2372"/>
    <cellStyle name="Normal 18 2 4" xfId="917"/>
    <cellStyle name="Normal 18 2 4 2" xfId="1864"/>
    <cellStyle name="Normal 18 2 4 2 2" xfId="4926"/>
    <cellStyle name="Normal 18 2 4 3" xfId="3996"/>
    <cellStyle name="Normal 18 2 4 4" xfId="3303"/>
    <cellStyle name="Normal 18 2 4 5" xfId="2604"/>
    <cellStyle name="Normal 18 2 5" xfId="1375"/>
    <cellStyle name="Normal 18 2 5 2" xfId="4451"/>
    <cellStyle name="Normal 18 2 6" xfId="3538"/>
    <cellStyle name="Normal 18 2 7" xfId="2837"/>
    <cellStyle name="Normal 18 2 8" xfId="2138"/>
    <cellStyle name="Normal 18 3" xfId="366"/>
    <cellStyle name="Normal 18 3 2" xfId="367"/>
    <cellStyle name="Normal 18 3 2 2" xfId="684"/>
    <cellStyle name="Normal 18 3 2 2 2" xfId="1147"/>
    <cellStyle name="Normal 18 3 2 2 2 2" xfId="4226"/>
    <cellStyle name="Normal 18 3 2 2 3" xfId="1622"/>
    <cellStyle name="Normal 18 3 2 2 3 2" xfId="4688"/>
    <cellStyle name="Normal 18 3 2 2 4" xfId="3771"/>
    <cellStyle name="Normal 18 3 2 2 5" xfId="3074"/>
    <cellStyle name="Normal 18 3 2 2 6" xfId="2375"/>
    <cellStyle name="Normal 18 3 2 3" xfId="920"/>
    <cellStyle name="Normal 18 3 2 3 2" xfId="1867"/>
    <cellStyle name="Normal 18 3 2 3 2 2" xfId="4929"/>
    <cellStyle name="Normal 18 3 2 3 3" xfId="3999"/>
    <cellStyle name="Normal 18 3 2 3 4" xfId="3306"/>
    <cellStyle name="Normal 18 3 2 3 5" xfId="2607"/>
    <cellStyle name="Normal 18 3 2 4" xfId="1378"/>
    <cellStyle name="Normal 18 3 2 4 2" xfId="4454"/>
    <cellStyle name="Normal 18 3 2 5" xfId="3541"/>
    <cellStyle name="Normal 18 3 2 6" xfId="2840"/>
    <cellStyle name="Normal 18 3 2 7" xfId="2141"/>
    <cellStyle name="Normal 18 3 3" xfId="683"/>
    <cellStyle name="Normal 18 3 3 2" xfId="1146"/>
    <cellStyle name="Normal 18 3 3 2 2" xfId="4225"/>
    <cellStyle name="Normal 18 3 3 3" xfId="1621"/>
    <cellStyle name="Normal 18 3 3 3 2" xfId="4687"/>
    <cellStyle name="Normal 18 3 3 4" xfId="3770"/>
    <cellStyle name="Normal 18 3 3 5" xfId="3073"/>
    <cellStyle name="Normal 18 3 3 6" xfId="2374"/>
    <cellStyle name="Normal 18 3 4" xfId="919"/>
    <cellStyle name="Normal 18 3 4 2" xfId="1866"/>
    <cellStyle name="Normal 18 3 4 2 2" xfId="4928"/>
    <cellStyle name="Normal 18 3 4 3" xfId="3998"/>
    <cellStyle name="Normal 18 3 4 4" xfId="3305"/>
    <cellStyle name="Normal 18 3 4 5" xfId="2606"/>
    <cellStyle name="Normal 18 3 5" xfId="1377"/>
    <cellStyle name="Normal 18 3 5 2" xfId="4453"/>
    <cellStyle name="Normal 18 3 6" xfId="3540"/>
    <cellStyle name="Normal 18 3 7" xfId="2839"/>
    <cellStyle name="Normal 18 3 8" xfId="2140"/>
    <cellStyle name="Normal 18 4" xfId="368"/>
    <cellStyle name="Normal 18 4 2" xfId="685"/>
    <cellStyle name="Normal 18 4 2 2" xfId="1148"/>
    <cellStyle name="Normal 18 4 2 2 2" xfId="4227"/>
    <cellStyle name="Normal 18 4 2 3" xfId="1623"/>
    <cellStyle name="Normal 18 4 2 3 2" xfId="4689"/>
    <cellStyle name="Normal 18 4 2 4" xfId="3772"/>
    <cellStyle name="Normal 18 4 2 5" xfId="3075"/>
    <cellStyle name="Normal 18 4 2 6" xfId="2376"/>
    <cellStyle name="Normal 18 4 3" xfId="921"/>
    <cellStyle name="Normal 18 4 3 2" xfId="1868"/>
    <cellStyle name="Normal 18 4 3 2 2" xfId="4930"/>
    <cellStyle name="Normal 18 4 3 3" xfId="4000"/>
    <cellStyle name="Normal 18 4 3 4" xfId="3307"/>
    <cellStyle name="Normal 18 4 3 5" xfId="2608"/>
    <cellStyle name="Normal 18 4 4" xfId="1379"/>
    <cellStyle name="Normal 18 4 4 2" xfId="4455"/>
    <cellStyle name="Normal 18 4 5" xfId="3542"/>
    <cellStyle name="Normal 18 4 6" xfId="2841"/>
    <cellStyle name="Normal 18 4 7" xfId="2142"/>
    <cellStyle name="Normal 18 5" xfId="680"/>
    <cellStyle name="Normal 18 5 2" xfId="1143"/>
    <cellStyle name="Normal 18 5 2 2" xfId="4222"/>
    <cellStyle name="Normal 18 5 3" xfId="1618"/>
    <cellStyle name="Normal 18 5 3 2" xfId="4684"/>
    <cellStyle name="Normal 18 5 4" xfId="3767"/>
    <cellStyle name="Normal 18 5 5" xfId="3070"/>
    <cellStyle name="Normal 18 5 6" xfId="2371"/>
    <cellStyle name="Normal 18 6" xfId="916"/>
    <cellStyle name="Normal 18 6 2" xfId="1863"/>
    <cellStyle name="Normal 18 6 2 2" xfId="4925"/>
    <cellStyle name="Normal 18 6 3" xfId="3995"/>
    <cellStyle name="Normal 18 6 4" xfId="3302"/>
    <cellStyle name="Normal 18 6 5" xfId="2603"/>
    <cellStyle name="Normal 18 7" xfId="1374"/>
    <cellStyle name="Normal 18 7 2" xfId="4450"/>
    <cellStyle name="Normal 18 8" xfId="3537"/>
    <cellStyle name="Normal 18 9" xfId="2836"/>
    <cellStyle name="Normal 19" xfId="369"/>
    <cellStyle name="Normal 19 2" xfId="370"/>
    <cellStyle name="Normal 19 3" xfId="371"/>
    <cellStyle name="Normal 19 3 2" xfId="687"/>
    <cellStyle name="Normal 19 3 2 2" xfId="1150"/>
    <cellStyle name="Normal 19 3 2 2 2" xfId="4229"/>
    <cellStyle name="Normal 19 3 2 3" xfId="1625"/>
    <cellStyle name="Normal 19 3 2 3 2" xfId="4691"/>
    <cellStyle name="Normal 19 3 2 4" xfId="3774"/>
    <cellStyle name="Normal 19 3 2 5" xfId="3077"/>
    <cellStyle name="Normal 19 3 2 6" xfId="2378"/>
    <cellStyle name="Normal 19 3 3" xfId="923"/>
    <cellStyle name="Normal 19 3 3 2" xfId="1870"/>
    <cellStyle name="Normal 19 3 3 2 2" xfId="4932"/>
    <cellStyle name="Normal 19 3 3 3" xfId="4002"/>
    <cellStyle name="Normal 19 3 3 4" xfId="3309"/>
    <cellStyle name="Normal 19 3 3 5" xfId="2610"/>
    <cellStyle name="Normal 19 3 4" xfId="1381"/>
    <cellStyle name="Normal 19 3 4 2" xfId="4457"/>
    <cellStyle name="Normal 19 3 5" xfId="3544"/>
    <cellStyle name="Normal 19 3 6" xfId="2843"/>
    <cellStyle name="Normal 19 3 7" xfId="2144"/>
    <cellStyle name="Normal 19 4" xfId="686"/>
    <cellStyle name="Normal 19 4 2" xfId="1149"/>
    <cellStyle name="Normal 19 4 2 2" xfId="4228"/>
    <cellStyle name="Normal 19 4 3" xfId="1624"/>
    <cellStyle name="Normal 19 4 3 2" xfId="4690"/>
    <cellStyle name="Normal 19 4 4" xfId="3773"/>
    <cellStyle name="Normal 19 4 5" xfId="3076"/>
    <cellStyle name="Normal 19 4 6" xfId="2377"/>
    <cellStyle name="Normal 19 5" xfId="922"/>
    <cellStyle name="Normal 19 5 2" xfId="1869"/>
    <cellStyle name="Normal 19 5 2 2" xfId="4931"/>
    <cellStyle name="Normal 19 5 3" xfId="4001"/>
    <cellStyle name="Normal 19 5 4" xfId="3308"/>
    <cellStyle name="Normal 19 5 5" xfId="2609"/>
    <cellStyle name="Normal 19 6" xfId="1380"/>
    <cellStyle name="Normal 19 6 2" xfId="4456"/>
    <cellStyle name="Normal 19 7" xfId="3543"/>
    <cellStyle name="Normal 19 8" xfId="2842"/>
    <cellStyle name="Normal 19 9" xfId="2143"/>
    <cellStyle name="Normal 2" xfId="125"/>
    <cellStyle name="Normal 2 2" xfId="372"/>
    <cellStyle name="Normal 2 2 2" xfId="373"/>
    <cellStyle name="Normal 2 2 2 2" xfId="374"/>
    <cellStyle name="Normal 2 254" xfId="1968"/>
    <cellStyle name="Normal 2 3" xfId="375"/>
    <cellStyle name="Normal 2 3 10" xfId="2145"/>
    <cellStyle name="Normal 2 3 2" xfId="376"/>
    <cellStyle name="Normal 2 3 2 2" xfId="377"/>
    <cellStyle name="Normal 2 3 2 2 2" xfId="690"/>
    <cellStyle name="Normal 2 3 2 2 2 2" xfId="1153"/>
    <cellStyle name="Normal 2 3 2 2 2 2 2" xfId="4232"/>
    <cellStyle name="Normal 2 3 2 2 2 3" xfId="1628"/>
    <cellStyle name="Normal 2 3 2 2 2 3 2" xfId="4694"/>
    <cellStyle name="Normal 2 3 2 2 2 4" xfId="3777"/>
    <cellStyle name="Normal 2 3 2 2 2 5" xfId="3080"/>
    <cellStyle name="Normal 2 3 2 2 2 6" xfId="2381"/>
    <cellStyle name="Normal 2 3 2 2 3" xfId="926"/>
    <cellStyle name="Normal 2 3 2 2 3 2" xfId="1873"/>
    <cellStyle name="Normal 2 3 2 2 3 2 2" xfId="4935"/>
    <cellStyle name="Normal 2 3 2 2 3 3" xfId="4005"/>
    <cellStyle name="Normal 2 3 2 2 3 4" xfId="3312"/>
    <cellStyle name="Normal 2 3 2 2 3 5" xfId="2613"/>
    <cellStyle name="Normal 2 3 2 2 4" xfId="1384"/>
    <cellStyle name="Normal 2 3 2 2 4 2" xfId="4460"/>
    <cellStyle name="Normal 2 3 2 2 5" xfId="3547"/>
    <cellStyle name="Normal 2 3 2 2 6" xfId="2846"/>
    <cellStyle name="Normal 2 3 2 2 7" xfId="2147"/>
    <cellStyle name="Normal 2 3 2 3" xfId="689"/>
    <cellStyle name="Normal 2 3 2 3 2" xfId="1152"/>
    <cellStyle name="Normal 2 3 2 3 2 2" xfId="4231"/>
    <cellStyle name="Normal 2 3 2 3 3" xfId="1627"/>
    <cellStyle name="Normal 2 3 2 3 3 2" xfId="4693"/>
    <cellStyle name="Normal 2 3 2 3 4" xfId="3776"/>
    <cellStyle name="Normal 2 3 2 3 5" xfId="3079"/>
    <cellStyle name="Normal 2 3 2 3 6" xfId="2380"/>
    <cellStyle name="Normal 2 3 2 4" xfId="925"/>
    <cellStyle name="Normal 2 3 2 4 2" xfId="1872"/>
    <cellStyle name="Normal 2 3 2 4 2 2" xfId="4934"/>
    <cellStyle name="Normal 2 3 2 4 3" xfId="4004"/>
    <cellStyle name="Normal 2 3 2 4 4" xfId="3311"/>
    <cellStyle name="Normal 2 3 2 4 5" xfId="2612"/>
    <cellStyle name="Normal 2 3 2 5" xfId="1383"/>
    <cellStyle name="Normal 2 3 2 5 2" xfId="4459"/>
    <cellStyle name="Normal 2 3 2 6" xfId="3546"/>
    <cellStyle name="Normal 2 3 2 7" xfId="2845"/>
    <cellStyle name="Normal 2 3 2 8" xfId="2146"/>
    <cellStyle name="Normal 2 3 3" xfId="378"/>
    <cellStyle name="Normal 2 3 3 2" xfId="691"/>
    <cellStyle name="Normal 2 3 3 2 2" xfId="1154"/>
    <cellStyle name="Normal 2 3 3 2 2 2" xfId="4233"/>
    <cellStyle name="Normal 2 3 3 2 3" xfId="1629"/>
    <cellStyle name="Normal 2 3 3 2 3 2" xfId="4695"/>
    <cellStyle name="Normal 2 3 3 2 4" xfId="3778"/>
    <cellStyle name="Normal 2 3 3 2 5" xfId="3081"/>
    <cellStyle name="Normal 2 3 3 2 6" xfId="2382"/>
    <cellStyle name="Normal 2 3 3 3" xfId="927"/>
    <cellStyle name="Normal 2 3 3 3 2" xfId="1874"/>
    <cellStyle name="Normal 2 3 3 3 2 2" xfId="4936"/>
    <cellStyle name="Normal 2 3 3 3 3" xfId="4006"/>
    <cellStyle name="Normal 2 3 3 3 4" xfId="3313"/>
    <cellStyle name="Normal 2 3 3 3 5" xfId="2614"/>
    <cellStyle name="Normal 2 3 3 4" xfId="1385"/>
    <cellStyle name="Normal 2 3 3 4 2" xfId="4461"/>
    <cellStyle name="Normal 2 3 3 5" xfId="3548"/>
    <cellStyle name="Normal 2 3 3 6" xfId="2847"/>
    <cellStyle name="Normal 2 3 3 7" xfId="2148"/>
    <cellStyle name="Normal 2 3 4" xfId="688"/>
    <cellStyle name="Normal 2 3 4 2" xfId="1151"/>
    <cellStyle name="Normal 2 3 4 2 2" xfId="4230"/>
    <cellStyle name="Normal 2 3 4 3" xfId="1626"/>
    <cellStyle name="Normal 2 3 4 3 2" xfId="4692"/>
    <cellStyle name="Normal 2 3 4 4" xfId="3775"/>
    <cellStyle name="Normal 2 3 4 5" xfId="3078"/>
    <cellStyle name="Normal 2 3 4 6" xfId="2379"/>
    <cellStyle name="Normal 2 3 5" xfId="924"/>
    <cellStyle name="Normal 2 3 5 2" xfId="1871"/>
    <cellStyle name="Normal 2 3 5 2 2" xfId="4933"/>
    <cellStyle name="Normal 2 3 5 3" xfId="4003"/>
    <cellStyle name="Normal 2 3 5 4" xfId="3310"/>
    <cellStyle name="Normal 2 3 5 5" xfId="2611"/>
    <cellStyle name="Normal 2 3 6" xfId="1382"/>
    <cellStyle name="Normal 2 3 6 2" xfId="4458"/>
    <cellStyle name="Normal 2 3 7" xfId="1966"/>
    <cellStyle name="Normal 2 3 7 2" xfId="3545"/>
    <cellStyle name="Normal 2 3 8" xfId="2844"/>
    <cellStyle name="Normal 2 3 9" xfId="5025"/>
    <cellStyle name="Normal 2 4" xfId="379"/>
    <cellStyle name="Normal 2 4 2" xfId="380"/>
    <cellStyle name="Normal 2 4 2 2" xfId="693"/>
    <cellStyle name="Normal 2 4 2 2 2" xfId="1156"/>
    <cellStyle name="Normal 2 4 2 2 2 2" xfId="4235"/>
    <cellStyle name="Normal 2 4 2 2 3" xfId="1631"/>
    <cellStyle name="Normal 2 4 2 2 3 2" xfId="4697"/>
    <cellStyle name="Normal 2 4 2 2 4" xfId="3780"/>
    <cellStyle name="Normal 2 4 2 2 5" xfId="3083"/>
    <cellStyle name="Normal 2 4 2 2 6" xfId="2384"/>
    <cellStyle name="Normal 2 4 2 3" xfId="929"/>
    <cellStyle name="Normal 2 4 2 3 2" xfId="1876"/>
    <cellStyle name="Normal 2 4 2 3 2 2" xfId="4938"/>
    <cellStyle name="Normal 2 4 2 3 3" xfId="4008"/>
    <cellStyle name="Normal 2 4 2 3 4" xfId="3315"/>
    <cellStyle name="Normal 2 4 2 3 5" xfId="2616"/>
    <cellStyle name="Normal 2 4 2 4" xfId="1387"/>
    <cellStyle name="Normal 2 4 2 4 2" xfId="4463"/>
    <cellStyle name="Normal 2 4 2 5" xfId="3550"/>
    <cellStyle name="Normal 2 4 2 6" xfId="2849"/>
    <cellStyle name="Normal 2 4 2 7" xfId="2150"/>
    <cellStyle name="Normal 2 4 3" xfId="692"/>
    <cellStyle name="Normal 2 4 3 2" xfId="1155"/>
    <cellStyle name="Normal 2 4 3 2 2" xfId="4234"/>
    <cellStyle name="Normal 2 4 3 3" xfId="1630"/>
    <cellStyle name="Normal 2 4 3 3 2" xfId="4696"/>
    <cellStyle name="Normal 2 4 3 4" xfId="3779"/>
    <cellStyle name="Normal 2 4 3 5" xfId="3082"/>
    <cellStyle name="Normal 2 4 3 6" xfId="2383"/>
    <cellStyle name="Normal 2 4 4" xfId="928"/>
    <cellStyle name="Normal 2 4 4 2" xfId="1875"/>
    <cellStyle name="Normal 2 4 4 2 2" xfId="4937"/>
    <cellStyle name="Normal 2 4 4 3" xfId="4007"/>
    <cellStyle name="Normal 2 4 4 4" xfId="3314"/>
    <cellStyle name="Normal 2 4 4 5" xfId="2615"/>
    <cellStyle name="Normal 2 4 5" xfId="1386"/>
    <cellStyle name="Normal 2 4 5 2" xfId="4462"/>
    <cellStyle name="Normal 2 4 6" xfId="3549"/>
    <cellStyle name="Normal 2 4 7" xfId="2848"/>
    <cellStyle name="Normal 2 4 8" xfId="2149"/>
    <cellStyle name="Normal 2 5" xfId="381"/>
    <cellStyle name="Normal 2 6" xfId="1455"/>
    <cellStyle name="Normal 2 6 2" xfId="1692"/>
    <cellStyle name="Normal 2 6 2 2" xfId="4755"/>
    <cellStyle name="Normal 2 6 2 3" xfId="3141"/>
    <cellStyle name="Normal 2 6 2 4" xfId="2442"/>
    <cellStyle name="Normal 2 6 3" xfId="1940"/>
    <cellStyle name="Normal 2 6 3 2" xfId="5002"/>
    <cellStyle name="Normal 2 6 3 3" xfId="3373"/>
    <cellStyle name="Normal 2 6 3 4" xfId="2674"/>
    <cellStyle name="Normal 2 6 4" xfId="4524"/>
    <cellStyle name="Normal 2 6 5" xfId="2910"/>
    <cellStyle name="Normal 2 6 6" xfId="2210"/>
    <cellStyle name="Normal 20" xfId="382"/>
    <cellStyle name="Normal 21" xfId="383"/>
    <cellStyle name="Normal 22" xfId="384"/>
    <cellStyle name="Normal 23" xfId="385"/>
    <cellStyle name="Normal 24" xfId="386"/>
    <cellStyle name="Normal 25" xfId="387"/>
    <cellStyle name="Normal 26" xfId="388"/>
    <cellStyle name="Normal 26 2" xfId="389"/>
    <cellStyle name="Normal 26 2 2" xfId="695"/>
    <cellStyle name="Normal 26 2 2 2" xfId="1158"/>
    <cellStyle name="Normal 26 2 2 2 2" xfId="4237"/>
    <cellStyle name="Normal 26 2 2 3" xfId="1633"/>
    <cellStyle name="Normal 26 2 2 3 2" xfId="4699"/>
    <cellStyle name="Normal 26 2 2 4" xfId="3782"/>
    <cellStyle name="Normal 26 2 2 5" xfId="3085"/>
    <cellStyle name="Normal 26 2 2 6" xfId="2386"/>
    <cellStyle name="Normal 26 2 3" xfId="931"/>
    <cellStyle name="Normal 26 2 3 2" xfId="1878"/>
    <cellStyle name="Normal 26 2 3 2 2" xfId="4940"/>
    <cellStyle name="Normal 26 2 3 3" xfId="4010"/>
    <cellStyle name="Normal 26 2 3 4" xfId="3317"/>
    <cellStyle name="Normal 26 2 3 5" xfId="2618"/>
    <cellStyle name="Normal 26 2 4" xfId="1389"/>
    <cellStyle name="Normal 26 2 4 2" xfId="4465"/>
    <cellStyle name="Normal 26 2 5" xfId="3552"/>
    <cellStyle name="Normal 26 2 6" xfId="2851"/>
    <cellStyle name="Normal 26 2 7" xfId="2152"/>
    <cellStyle name="Normal 26 3" xfId="694"/>
    <cellStyle name="Normal 26 3 2" xfId="1157"/>
    <cellStyle name="Normal 26 3 2 2" xfId="4236"/>
    <cellStyle name="Normal 26 3 3" xfId="1632"/>
    <cellStyle name="Normal 26 3 3 2" xfId="4698"/>
    <cellStyle name="Normal 26 3 4" xfId="3781"/>
    <cellStyle name="Normal 26 3 5" xfId="3084"/>
    <cellStyle name="Normal 26 3 6" xfId="2385"/>
    <cellStyle name="Normal 26 4" xfId="930"/>
    <cellStyle name="Normal 26 4 2" xfId="1877"/>
    <cellStyle name="Normal 26 4 2 2" xfId="4939"/>
    <cellStyle name="Normal 26 4 3" xfId="4009"/>
    <cellStyle name="Normal 26 4 4" xfId="3316"/>
    <cellStyle name="Normal 26 4 5" xfId="2617"/>
    <cellStyle name="Normal 26 5" xfId="1388"/>
    <cellStyle name="Normal 26 5 2" xfId="4464"/>
    <cellStyle name="Normal 26 6" xfId="3551"/>
    <cellStyle name="Normal 26 7" xfId="2850"/>
    <cellStyle name="Normal 26 8" xfId="2151"/>
    <cellStyle name="Normal 27" xfId="390"/>
    <cellStyle name="Normal 28" xfId="391"/>
    <cellStyle name="Normal 29" xfId="392"/>
    <cellStyle name="Normal 3" xfId="126"/>
    <cellStyle name="Normal 3 10" xfId="3412"/>
    <cellStyle name="Normal 3 11" xfId="2711"/>
    <cellStyle name="Normal 3 12" xfId="2010"/>
    <cellStyle name="Normal 3 2" xfId="127"/>
    <cellStyle name="Normal 3 2 2" xfId="393"/>
    <cellStyle name="Normal 3 2 2 2" xfId="394"/>
    <cellStyle name="Normal 3 2 2 2 2" xfId="395"/>
    <cellStyle name="Normal 3 2 2 2 2 2" xfId="697"/>
    <cellStyle name="Normal 3 2 2 2 2 2 2" xfId="1160"/>
    <cellStyle name="Normal 3 2 2 2 2 2 2 2" xfId="4239"/>
    <cellStyle name="Normal 3 2 2 2 2 2 3" xfId="1635"/>
    <cellStyle name="Normal 3 2 2 2 2 2 3 2" xfId="4701"/>
    <cellStyle name="Normal 3 2 2 2 2 2 4" xfId="3784"/>
    <cellStyle name="Normal 3 2 2 2 2 2 5" xfId="3087"/>
    <cellStyle name="Normal 3 2 2 2 2 2 6" xfId="2388"/>
    <cellStyle name="Normal 3 2 2 2 2 3" xfId="933"/>
    <cellStyle name="Normal 3 2 2 2 2 3 2" xfId="1880"/>
    <cellStyle name="Normal 3 2 2 2 2 3 2 2" xfId="4942"/>
    <cellStyle name="Normal 3 2 2 2 2 3 3" xfId="4012"/>
    <cellStyle name="Normal 3 2 2 2 2 3 4" xfId="3319"/>
    <cellStyle name="Normal 3 2 2 2 2 3 5" xfId="2620"/>
    <cellStyle name="Normal 3 2 2 2 2 4" xfId="1391"/>
    <cellStyle name="Normal 3 2 2 2 2 4 2" xfId="4467"/>
    <cellStyle name="Normal 3 2 2 2 2 5" xfId="3554"/>
    <cellStyle name="Normal 3 2 2 2 2 6" xfId="2853"/>
    <cellStyle name="Normal 3 2 2 2 2 7" xfId="2154"/>
    <cellStyle name="Normal 3 2 2 2 3" xfId="696"/>
    <cellStyle name="Normal 3 2 2 2 3 2" xfId="1159"/>
    <cellStyle name="Normal 3 2 2 2 3 2 2" xfId="4238"/>
    <cellStyle name="Normal 3 2 2 2 3 3" xfId="1634"/>
    <cellStyle name="Normal 3 2 2 2 3 3 2" xfId="4700"/>
    <cellStyle name="Normal 3 2 2 2 3 4" xfId="3783"/>
    <cellStyle name="Normal 3 2 2 2 3 5" xfId="3086"/>
    <cellStyle name="Normal 3 2 2 2 3 6" xfId="2387"/>
    <cellStyle name="Normal 3 2 2 2 4" xfId="932"/>
    <cellStyle name="Normal 3 2 2 2 4 2" xfId="1879"/>
    <cellStyle name="Normal 3 2 2 2 4 2 2" xfId="4941"/>
    <cellStyle name="Normal 3 2 2 2 4 3" xfId="4011"/>
    <cellStyle name="Normal 3 2 2 2 4 4" xfId="3318"/>
    <cellStyle name="Normal 3 2 2 2 4 5" xfId="2619"/>
    <cellStyle name="Normal 3 2 2 2 5" xfId="1390"/>
    <cellStyle name="Normal 3 2 2 2 5 2" xfId="4466"/>
    <cellStyle name="Normal 3 2 2 2 6" xfId="3553"/>
    <cellStyle name="Normal 3 2 2 2 7" xfId="2852"/>
    <cellStyle name="Normal 3 2 2 2 8" xfId="2153"/>
    <cellStyle name="Normal 3 2 3" xfId="396"/>
    <cellStyle name="Normal 3 2 3 2" xfId="698"/>
    <cellStyle name="Normal 3 2 3 2 2" xfId="1161"/>
    <cellStyle name="Normal 3 2 3 2 2 2" xfId="4240"/>
    <cellStyle name="Normal 3 2 3 2 3" xfId="1636"/>
    <cellStyle name="Normal 3 2 3 2 3 2" xfId="4702"/>
    <cellStyle name="Normal 3 2 3 2 4" xfId="3785"/>
    <cellStyle name="Normal 3 2 3 2 5" xfId="3088"/>
    <cellStyle name="Normal 3 2 3 2 6" xfId="2389"/>
    <cellStyle name="Normal 3 2 3 3" xfId="934"/>
    <cellStyle name="Normal 3 2 3 3 2" xfId="1881"/>
    <cellStyle name="Normal 3 2 3 3 2 2" xfId="4943"/>
    <cellStyle name="Normal 3 2 3 3 3" xfId="4013"/>
    <cellStyle name="Normal 3 2 3 3 4" xfId="3320"/>
    <cellStyle name="Normal 3 2 3 3 5" xfId="2621"/>
    <cellStyle name="Normal 3 2 3 4" xfId="1392"/>
    <cellStyle name="Normal 3 2 3 4 2" xfId="4468"/>
    <cellStyle name="Normal 3 2 3 5" xfId="3555"/>
    <cellStyle name="Normal 3 2 3 6" xfId="2854"/>
    <cellStyle name="Normal 3 2 3 7" xfId="2155"/>
    <cellStyle name="Normal 3 2 4" xfId="557"/>
    <cellStyle name="Normal 3 2 4 2" xfId="1020"/>
    <cellStyle name="Normal 3 2 4 2 2" xfId="4099"/>
    <cellStyle name="Normal 3 2 4 3" xfId="1495"/>
    <cellStyle name="Normal 3 2 4 3 2" xfId="4561"/>
    <cellStyle name="Normal 3 2 4 4" xfId="3644"/>
    <cellStyle name="Normal 3 2 4 5" xfId="2947"/>
    <cellStyle name="Normal 3 2 4 6" xfId="2248"/>
    <cellStyle name="Normal 3 2 5" xfId="791"/>
    <cellStyle name="Normal 3 2 5 2" xfId="1732"/>
    <cellStyle name="Normal 3 2 5 2 2" xfId="4794"/>
    <cellStyle name="Normal 3 2 5 3" xfId="3872"/>
    <cellStyle name="Normal 3 2 5 4" xfId="3178"/>
    <cellStyle name="Normal 3 2 5 5" xfId="2479"/>
    <cellStyle name="Normal 3 2 6" xfId="1250"/>
    <cellStyle name="Normal 3 2 6 2" xfId="4326"/>
    <cellStyle name="Normal 3 2 7" xfId="3413"/>
    <cellStyle name="Normal 3 2 8" xfId="2712"/>
    <cellStyle name="Normal 3 2 9" xfId="2011"/>
    <cellStyle name="Normal 3 3" xfId="128"/>
    <cellStyle name="Normal 3 3 10" xfId="2012"/>
    <cellStyle name="Normal 3 3 2" xfId="397"/>
    <cellStyle name="Normal 3 3 2 2" xfId="398"/>
    <cellStyle name="Normal 3 3 2 2 2" xfId="700"/>
    <cellStyle name="Normal 3 3 2 2 2 2" xfId="1163"/>
    <cellStyle name="Normal 3 3 2 2 2 2 2" xfId="4242"/>
    <cellStyle name="Normal 3 3 2 2 2 3" xfId="1638"/>
    <cellStyle name="Normal 3 3 2 2 2 3 2" xfId="4704"/>
    <cellStyle name="Normal 3 3 2 2 2 4" xfId="3787"/>
    <cellStyle name="Normal 3 3 2 2 2 5" xfId="3090"/>
    <cellStyle name="Normal 3 3 2 2 2 6" xfId="2391"/>
    <cellStyle name="Normal 3 3 2 2 3" xfId="936"/>
    <cellStyle name="Normal 3 3 2 2 3 2" xfId="1883"/>
    <cellStyle name="Normal 3 3 2 2 3 2 2" xfId="4945"/>
    <cellStyle name="Normal 3 3 2 2 3 3" xfId="4015"/>
    <cellStyle name="Normal 3 3 2 2 3 4" xfId="3322"/>
    <cellStyle name="Normal 3 3 2 2 3 5" xfId="2623"/>
    <cellStyle name="Normal 3 3 2 2 4" xfId="1394"/>
    <cellStyle name="Normal 3 3 2 2 4 2" xfId="4470"/>
    <cellStyle name="Normal 3 3 2 2 5" xfId="3557"/>
    <cellStyle name="Normal 3 3 2 2 6" xfId="2856"/>
    <cellStyle name="Normal 3 3 2 2 7" xfId="2157"/>
    <cellStyle name="Normal 3 3 2 3" xfId="699"/>
    <cellStyle name="Normal 3 3 2 3 2" xfId="1162"/>
    <cellStyle name="Normal 3 3 2 3 2 2" xfId="4241"/>
    <cellStyle name="Normal 3 3 2 3 3" xfId="1637"/>
    <cellStyle name="Normal 3 3 2 3 3 2" xfId="4703"/>
    <cellStyle name="Normal 3 3 2 3 4" xfId="3786"/>
    <cellStyle name="Normal 3 3 2 3 5" xfId="3089"/>
    <cellStyle name="Normal 3 3 2 3 6" xfId="2390"/>
    <cellStyle name="Normal 3 3 2 4" xfId="935"/>
    <cellStyle name="Normal 3 3 2 4 2" xfId="1882"/>
    <cellStyle name="Normal 3 3 2 4 2 2" xfId="4944"/>
    <cellStyle name="Normal 3 3 2 4 3" xfId="4014"/>
    <cellStyle name="Normal 3 3 2 4 4" xfId="3321"/>
    <cellStyle name="Normal 3 3 2 4 5" xfId="2622"/>
    <cellStyle name="Normal 3 3 2 5" xfId="1393"/>
    <cellStyle name="Normal 3 3 2 5 2" xfId="4469"/>
    <cellStyle name="Normal 3 3 2 6" xfId="3556"/>
    <cellStyle name="Normal 3 3 2 7" xfId="2855"/>
    <cellStyle name="Normal 3 3 2 8" xfId="2156"/>
    <cellStyle name="Normal 3 3 3" xfId="399"/>
    <cellStyle name="Normal 3 3 3 2" xfId="701"/>
    <cellStyle name="Normal 3 3 3 2 2" xfId="1164"/>
    <cellStyle name="Normal 3 3 3 2 2 2" xfId="4243"/>
    <cellStyle name="Normal 3 3 3 2 3" xfId="1639"/>
    <cellStyle name="Normal 3 3 3 2 3 2" xfId="4705"/>
    <cellStyle name="Normal 3 3 3 2 4" xfId="3788"/>
    <cellStyle name="Normal 3 3 3 2 5" xfId="3091"/>
    <cellStyle name="Normal 3 3 3 2 6" xfId="2392"/>
    <cellStyle name="Normal 3 3 3 3" xfId="937"/>
    <cellStyle name="Normal 3 3 3 3 2" xfId="1884"/>
    <cellStyle name="Normal 3 3 3 3 2 2" xfId="4946"/>
    <cellStyle name="Normal 3 3 3 3 3" xfId="4016"/>
    <cellStyle name="Normal 3 3 3 3 4" xfId="3323"/>
    <cellStyle name="Normal 3 3 3 3 5" xfId="2624"/>
    <cellStyle name="Normal 3 3 3 4" xfId="1395"/>
    <cellStyle name="Normal 3 3 3 4 2" xfId="4471"/>
    <cellStyle name="Normal 3 3 3 5" xfId="3558"/>
    <cellStyle name="Normal 3 3 3 6" xfId="2857"/>
    <cellStyle name="Normal 3 3 3 7" xfId="2158"/>
    <cellStyle name="Normal 3 3 4" xfId="558"/>
    <cellStyle name="Normal 3 3 4 2" xfId="1021"/>
    <cellStyle name="Normal 3 3 4 2 2" xfId="4100"/>
    <cellStyle name="Normal 3 3 4 3" xfId="1496"/>
    <cellStyle name="Normal 3 3 4 3 2" xfId="4562"/>
    <cellStyle name="Normal 3 3 4 4" xfId="3645"/>
    <cellStyle name="Normal 3 3 4 5" xfId="2948"/>
    <cellStyle name="Normal 3 3 4 6" xfId="2249"/>
    <cellStyle name="Normal 3 3 5" xfId="792"/>
    <cellStyle name="Normal 3 3 5 2" xfId="1733"/>
    <cellStyle name="Normal 3 3 5 2 2" xfId="4795"/>
    <cellStyle name="Normal 3 3 5 3" xfId="3873"/>
    <cellStyle name="Normal 3 3 5 4" xfId="3179"/>
    <cellStyle name="Normal 3 3 5 5" xfId="2480"/>
    <cellStyle name="Normal 3 3 6" xfId="1251"/>
    <cellStyle name="Normal 3 3 6 2" xfId="4327"/>
    <cellStyle name="Normal 3 3 7" xfId="1967"/>
    <cellStyle name="Normal 3 3 7 2" xfId="3414"/>
    <cellStyle name="Normal 3 3 8" xfId="2713"/>
    <cellStyle name="Normal 3 3 9" xfId="5026"/>
    <cellStyle name="Normal 3 4" xfId="400"/>
    <cellStyle name="Normal 3 5" xfId="401"/>
    <cellStyle name="Normal 3 6" xfId="402"/>
    <cellStyle name="Normal 3 6 2" xfId="702"/>
    <cellStyle name="Normal 3 6 2 2" xfId="1165"/>
    <cellStyle name="Normal 3 6 2 2 2" xfId="4244"/>
    <cellStyle name="Normal 3 6 2 3" xfId="1640"/>
    <cellStyle name="Normal 3 6 2 3 2" xfId="4706"/>
    <cellStyle name="Normal 3 6 2 4" xfId="3789"/>
    <cellStyle name="Normal 3 6 2 5" xfId="3092"/>
    <cellStyle name="Normal 3 6 2 6" xfId="2393"/>
    <cellStyle name="Normal 3 6 3" xfId="938"/>
    <cellStyle name="Normal 3 6 3 2" xfId="1885"/>
    <cellStyle name="Normal 3 6 3 2 2" xfId="4947"/>
    <cellStyle name="Normal 3 6 3 3" xfId="4017"/>
    <cellStyle name="Normal 3 6 3 4" xfId="3324"/>
    <cellStyle name="Normal 3 6 3 5" xfId="2625"/>
    <cellStyle name="Normal 3 6 4" xfId="1396"/>
    <cellStyle name="Normal 3 6 4 2" xfId="4472"/>
    <cellStyle name="Normal 3 6 5" xfId="3559"/>
    <cellStyle name="Normal 3 6 6" xfId="2858"/>
    <cellStyle name="Normal 3 6 7" xfId="2160"/>
    <cellStyle name="Normal 3 7" xfId="556"/>
    <cellStyle name="Normal 3 7 2" xfId="1019"/>
    <cellStyle name="Normal 3 7 2 2" xfId="4098"/>
    <cellStyle name="Normal 3 7 3" xfId="1494"/>
    <cellStyle name="Normal 3 7 3 2" xfId="4560"/>
    <cellStyle name="Normal 3 7 4" xfId="3643"/>
    <cellStyle name="Normal 3 7 5" xfId="2946"/>
    <cellStyle name="Normal 3 7 6" xfId="2247"/>
    <cellStyle name="Normal 3 8" xfId="790"/>
    <cellStyle name="Normal 3 8 2" xfId="1731"/>
    <cellStyle name="Normal 3 8 2 2" xfId="4793"/>
    <cellStyle name="Normal 3 8 3" xfId="3871"/>
    <cellStyle name="Normal 3 8 4" xfId="3177"/>
    <cellStyle name="Normal 3 8 5" xfId="2478"/>
    <cellStyle name="Normal 3 9" xfId="1249"/>
    <cellStyle name="Normal 3 9 2" xfId="4325"/>
    <cellStyle name="Normal 30" xfId="403"/>
    <cellStyle name="Normal 31" xfId="404"/>
    <cellStyle name="Normal 32" xfId="405"/>
    <cellStyle name="Normal 32 2" xfId="406"/>
    <cellStyle name="Normal 32 2 2" xfId="704"/>
    <cellStyle name="Normal 32 2 2 2" xfId="1167"/>
    <cellStyle name="Normal 32 2 2 2 2" xfId="4246"/>
    <cellStyle name="Normal 32 2 2 3" xfId="1642"/>
    <cellStyle name="Normal 32 2 2 3 2" xfId="4708"/>
    <cellStyle name="Normal 32 2 2 4" xfId="3791"/>
    <cellStyle name="Normal 32 2 2 5" xfId="3094"/>
    <cellStyle name="Normal 32 2 2 6" xfId="2395"/>
    <cellStyle name="Normal 32 2 3" xfId="940"/>
    <cellStyle name="Normal 32 2 3 2" xfId="1887"/>
    <cellStyle name="Normal 32 2 3 2 2" xfId="4949"/>
    <cellStyle name="Normal 32 2 3 3" xfId="4019"/>
    <cellStyle name="Normal 32 2 3 4" xfId="3326"/>
    <cellStyle name="Normal 32 2 3 5" xfId="2627"/>
    <cellStyle name="Normal 32 2 4" xfId="1398"/>
    <cellStyle name="Normal 32 2 4 2" xfId="4474"/>
    <cellStyle name="Normal 32 2 5" xfId="3561"/>
    <cellStyle name="Normal 32 2 6" xfId="2860"/>
    <cellStyle name="Normal 32 2 7" xfId="2162"/>
    <cellStyle name="Normal 32 3" xfId="703"/>
    <cellStyle name="Normal 32 3 2" xfId="1166"/>
    <cellStyle name="Normal 32 3 2 2" xfId="4245"/>
    <cellStyle name="Normal 32 3 3" xfId="1641"/>
    <cellStyle name="Normal 32 3 3 2" xfId="4707"/>
    <cellStyle name="Normal 32 3 4" xfId="3790"/>
    <cellStyle name="Normal 32 3 5" xfId="3093"/>
    <cellStyle name="Normal 32 3 6" xfId="2394"/>
    <cellStyle name="Normal 32 4" xfId="939"/>
    <cellStyle name="Normal 32 4 2" xfId="1886"/>
    <cellStyle name="Normal 32 4 2 2" xfId="4948"/>
    <cellStyle name="Normal 32 4 3" xfId="4018"/>
    <cellStyle name="Normal 32 4 4" xfId="3325"/>
    <cellStyle name="Normal 32 4 5" xfId="2626"/>
    <cellStyle name="Normal 32 5" xfId="1397"/>
    <cellStyle name="Normal 32 5 2" xfId="4473"/>
    <cellStyle name="Normal 32 6" xfId="3560"/>
    <cellStyle name="Normal 32 7" xfId="2859"/>
    <cellStyle name="Normal 32 8" xfId="2161"/>
    <cellStyle name="Normal 33" xfId="407"/>
    <cellStyle name="Normal 33 2" xfId="408"/>
    <cellStyle name="Normal 33 2 2" xfId="409"/>
    <cellStyle name="Normal 33 2 2 2" xfId="706"/>
    <cellStyle name="Normal 33 2 2 2 2" xfId="1169"/>
    <cellStyle name="Normal 33 2 2 2 2 2" xfId="4248"/>
    <cellStyle name="Normal 33 2 2 2 3" xfId="1644"/>
    <cellStyle name="Normal 33 2 2 2 3 2" xfId="4710"/>
    <cellStyle name="Normal 33 2 2 2 4" xfId="3793"/>
    <cellStyle name="Normal 33 2 2 2 5" xfId="3096"/>
    <cellStyle name="Normal 33 2 2 2 6" xfId="2397"/>
    <cellStyle name="Normal 33 2 2 3" xfId="942"/>
    <cellStyle name="Normal 33 2 2 3 2" xfId="1889"/>
    <cellStyle name="Normal 33 2 2 3 2 2" xfId="4951"/>
    <cellStyle name="Normal 33 2 2 3 3" xfId="4021"/>
    <cellStyle name="Normal 33 2 2 3 4" xfId="3328"/>
    <cellStyle name="Normal 33 2 2 3 5" xfId="2629"/>
    <cellStyle name="Normal 33 2 2 4" xfId="1400"/>
    <cellStyle name="Normal 33 2 2 4 2" xfId="4476"/>
    <cellStyle name="Normal 33 2 2 5" xfId="3563"/>
    <cellStyle name="Normal 33 2 2 6" xfId="2862"/>
    <cellStyle name="Normal 33 2 2 7" xfId="2164"/>
    <cellStyle name="Normal 33 2 3" xfId="705"/>
    <cellStyle name="Normal 33 2 3 2" xfId="1168"/>
    <cellStyle name="Normal 33 2 3 2 2" xfId="4247"/>
    <cellStyle name="Normal 33 2 3 3" xfId="1643"/>
    <cellStyle name="Normal 33 2 3 3 2" xfId="4709"/>
    <cellStyle name="Normal 33 2 3 4" xfId="3792"/>
    <cellStyle name="Normal 33 2 3 5" xfId="3095"/>
    <cellStyle name="Normal 33 2 3 6" xfId="2396"/>
    <cellStyle name="Normal 33 2 4" xfId="941"/>
    <cellStyle name="Normal 33 2 4 2" xfId="1888"/>
    <cellStyle name="Normal 33 2 4 2 2" xfId="4950"/>
    <cellStyle name="Normal 33 2 4 3" xfId="4020"/>
    <cellStyle name="Normal 33 2 4 4" xfId="3327"/>
    <cellStyle name="Normal 33 2 4 5" xfId="2628"/>
    <cellStyle name="Normal 33 2 5" xfId="1399"/>
    <cellStyle name="Normal 33 2 5 2" xfId="4475"/>
    <cellStyle name="Normal 33 2 6" xfId="3562"/>
    <cellStyle name="Normal 33 2 7" xfId="2861"/>
    <cellStyle name="Normal 33 2 8" xfId="2163"/>
    <cellStyle name="Normal 34" xfId="410"/>
    <cellStyle name="Normal 35" xfId="411"/>
    <cellStyle name="Normal 36" xfId="412"/>
    <cellStyle name="Normal 36 2" xfId="413"/>
    <cellStyle name="Normal 36 2 2" xfId="708"/>
    <cellStyle name="Normal 36 2 2 2" xfId="1171"/>
    <cellStyle name="Normal 36 2 2 2 2" xfId="4250"/>
    <cellStyle name="Normal 36 2 2 3" xfId="1646"/>
    <cellStyle name="Normal 36 2 2 3 2" xfId="4712"/>
    <cellStyle name="Normal 36 2 2 4" xfId="3795"/>
    <cellStyle name="Normal 36 2 2 5" xfId="3098"/>
    <cellStyle name="Normal 36 2 2 6" xfId="2399"/>
    <cellStyle name="Normal 36 2 3" xfId="944"/>
    <cellStyle name="Normal 36 2 3 2" xfId="1891"/>
    <cellStyle name="Normal 36 2 3 2 2" xfId="4953"/>
    <cellStyle name="Normal 36 2 3 3" xfId="4023"/>
    <cellStyle name="Normal 36 2 3 4" xfId="3330"/>
    <cellStyle name="Normal 36 2 3 5" xfId="2631"/>
    <cellStyle name="Normal 36 2 4" xfId="1402"/>
    <cellStyle name="Normal 36 2 4 2" xfId="4478"/>
    <cellStyle name="Normal 36 2 5" xfId="3565"/>
    <cellStyle name="Normal 36 2 6" xfId="2864"/>
    <cellStyle name="Normal 36 2 7" xfId="2166"/>
    <cellStyle name="Normal 36 3" xfId="707"/>
    <cellStyle name="Normal 36 3 2" xfId="1170"/>
    <cellStyle name="Normal 36 3 2 2" xfId="4249"/>
    <cellStyle name="Normal 36 3 3" xfId="1645"/>
    <cellStyle name="Normal 36 3 3 2" xfId="4711"/>
    <cellStyle name="Normal 36 3 4" xfId="3794"/>
    <cellStyle name="Normal 36 3 5" xfId="3097"/>
    <cellStyle name="Normal 36 3 6" xfId="2398"/>
    <cellStyle name="Normal 36 4" xfId="943"/>
    <cellStyle name="Normal 36 4 2" xfId="1890"/>
    <cellStyle name="Normal 36 4 2 2" xfId="4952"/>
    <cellStyle name="Normal 36 4 3" xfId="4022"/>
    <cellStyle name="Normal 36 4 4" xfId="3329"/>
    <cellStyle name="Normal 36 4 5" xfId="2630"/>
    <cellStyle name="Normal 36 5" xfId="1401"/>
    <cellStyle name="Normal 36 5 2" xfId="4477"/>
    <cellStyle name="Normal 36 6" xfId="3564"/>
    <cellStyle name="Normal 36 7" xfId="2863"/>
    <cellStyle name="Normal 36 8" xfId="2165"/>
    <cellStyle name="Normal 37" xfId="414"/>
    <cellStyle name="Normal 38" xfId="415"/>
    <cellStyle name="Normal 39" xfId="416"/>
    <cellStyle name="Normal 4" xfId="129"/>
    <cellStyle name="Normal 4 10" xfId="793"/>
    <cellStyle name="Normal 4 10 2" xfId="1497"/>
    <cellStyle name="Normal 4 10 2 2" xfId="4563"/>
    <cellStyle name="Normal 4 10 3" xfId="3874"/>
    <cellStyle name="Normal 4 10 4" xfId="2949"/>
    <cellStyle name="Normal 4 10 5" xfId="2250"/>
    <cellStyle name="Normal 4 11" xfId="1734"/>
    <cellStyle name="Normal 4 11 2" xfId="4796"/>
    <cellStyle name="Normal 4 11 3" xfId="3180"/>
    <cellStyle name="Normal 4 11 4" xfId="2481"/>
    <cellStyle name="Normal 4 12" xfId="1252"/>
    <cellStyle name="Normal 4 12 2" xfId="4328"/>
    <cellStyle name="Normal 4 13" xfId="3415"/>
    <cellStyle name="Normal 4 14" xfId="2714"/>
    <cellStyle name="Normal 4 15" xfId="2013"/>
    <cellStyle name="Normal 4 2" xfId="130"/>
    <cellStyle name="Normal 4 2 2" xfId="417"/>
    <cellStyle name="Normal 4 2 2 2" xfId="418"/>
    <cellStyle name="Normal 4 2 2 2 2" xfId="710"/>
    <cellStyle name="Normal 4 2 2 2 2 2" xfId="1173"/>
    <cellStyle name="Normal 4 2 2 2 2 2 2" xfId="4252"/>
    <cellStyle name="Normal 4 2 2 2 2 3" xfId="1648"/>
    <cellStyle name="Normal 4 2 2 2 2 3 2" xfId="4714"/>
    <cellStyle name="Normal 4 2 2 2 2 4" xfId="3797"/>
    <cellStyle name="Normal 4 2 2 2 2 5" xfId="3100"/>
    <cellStyle name="Normal 4 2 2 2 2 6" xfId="2401"/>
    <cellStyle name="Normal 4 2 2 2 3" xfId="946"/>
    <cellStyle name="Normal 4 2 2 2 3 2" xfId="1893"/>
    <cellStyle name="Normal 4 2 2 2 3 2 2" xfId="4955"/>
    <cellStyle name="Normal 4 2 2 2 3 3" xfId="4025"/>
    <cellStyle name="Normal 4 2 2 2 3 4" xfId="3332"/>
    <cellStyle name="Normal 4 2 2 2 3 5" xfId="2633"/>
    <cellStyle name="Normal 4 2 2 2 4" xfId="1404"/>
    <cellStyle name="Normal 4 2 2 2 4 2" xfId="4480"/>
    <cellStyle name="Normal 4 2 2 2 5" xfId="3567"/>
    <cellStyle name="Normal 4 2 2 2 6" xfId="2866"/>
    <cellStyle name="Normal 4 2 2 2 7" xfId="2168"/>
    <cellStyle name="Normal 4 2 2 3" xfId="709"/>
    <cellStyle name="Normal 4 2 2 3 2" xfId="1172"/>
    <cellStyle name="Normal 4 2 2 3 2 2" xfId="4251"/>
    <cellStyle name="Normal 4 2 2 3 3" xfId="1647"/>
    <cellStyle name="Normal 4 2 2 3 3 2" xfId="4713"/>
    <cellStyle name="Normal 4 2 2 3 4" xfId="3796"/>
    <cellStyle name="Normal 4 2 2 3 5" xfId="3099"/>
    <cellStyle name="Normal 4 2 2 3 6" xfId="2400"/>
    <cellStyle name="Normal 4 2 2 4" xfId="945"/>
    <cellStyle name="Normal 4 2 2 4 2" xfId="1892"/>
    <cellStyle name="Normal 4 2 2 4 2 2" xfId="4954"/>
    <cellStyle name="Normal 4 2 2 4 3" xfId="4024"/>
    <cellStyle name="Normal 4 2 2 4 4" xfId="3331"/>
    <cellStyle name="Normal 4 2 2 4 5" xfId="2632"/>
    <cellStyle name="Normal 4 2 2 5" xfId="1403"/>
    <cellStyle name="Normal 4 2 2 5 2" xfId="4479"/>
    <cellStyle name="Normal 4 2 2 6" xfId="3566"/>
    <cellStyle name="Normal 4 2 2 7" xfId="2865"/>
    <cellStyle name="Normal 4 2 2 8" xfId="2167"/>
    <cellStyle name="Normal 4 2 3" xfId="419"/>
    <cellStyle name="Normal 4 2 3 2" xfId="711"/>
    <cellStyle name="Normal 4 2 3 2 2" xfId="1174"/>
    <cellStyle name="Normal 4 2 3 2 2 2" xfId="4253"/>
    <cellStyle name="Normal 4 2 3 2 3" xfId="1649"/>
    <cellStyle name="Normal 4 2 3 2 3 2" xfId="4715"/>
    <cellStyle name="Normal 4 2 3 2 4" xfId="3798"/>
    <cellStyle name="Normal 4 2 3 2 5" xfId="3101"/>
    <cellStyle name="Normal 4 2 3 2 6" xfId="2402"/>
    <cellStyle name="Normal 4 2 3 3" xfId="947"/>
    <cellStyle name="Normal 4 2 3 3 2" xfId="1894"/>
    <cellStyle name="Normal 4 2 3 3 2 2" xfId="4956"/>
    <cellStyle name="Normal 4 2 3 3 3" xfId="4026"/>
    <cellStyle name="Normal 4 2 3 3 4" xfId="3333"/>
    <cellStyle name="Normal 4 2 3 3 5" xfId="2634"/>
    <cellStyle name="Normal 4 2 3 4" xfId="1405"/>
    <cellStyle name="Normal 4 2 3 4 2" xfId="4481"/>
    <cellStyle name="Normal 4 2 3 5" xfId="3568"/>
    <cellStyle name="Normal 4 2 3 6" xfId="2867"/>
    <cellStyle name="Normal 4 2 3 7" xfId="2169"/>
    <cellStyle name="Normal 4 2 4" xfId="560"/>
    <cellStyle name="Normal 4 2 4 2" xfId="1023"/>
    <cellStyle name="Normal 4 2 4 2 2" xfId="4102"/>
    <cellStyle name="Normal 4 2 4 3" xfId="1498"/>
    <cellStyle name="Normal 4 2 4 3 2" xfId="4564"/>
    <cellStyle name="Normal 4 2 4 4" xfId="3647"/>
    <cellStyle name="Normal 4 2 4 5" xfId="2950"/>
    <cellStyle name="Normal 4 2 4 6" xfId="2251"/>
    <cellStyle name="Normal 4 2 5" xfId="794"/>
    <cellStyle name="Normal 4 2 5 2" xfId="1735"/>
    <cellStyle name="Normal 4 2 5 2 2" xfId="4797"/>
    <cellStyle name="Normal 4 2 5 3" xfId="3875"/>
    <cellStyle name="Normal 4 2 5 4" xfId="3181"/>
    <cellStyle name="Normal 4 2 5 5" xfId="2482"/>
    <cellStyle name="Normal 4 2 6" xfId="1253"/>
    <cellStyle name="Normal 4 2 6 2" xfId="4329"/>
    <cellStyle name="Normal 4 2 7" xfId="3416"/>
    <cellStyle name="Normal 4 2 8" xfId="2715"/>
    <cellStyle name="Normal 4 2 9" xfId="2014"/>
    <cellStyle name="Normal 4 3" xfId="420"/>
    <cellStyle name="Normal 4 3 2" xfId="421"/>
    <cellStyle name="Normal 4 3 3" xfId="422"/>
    <cellStyle name="Normal 4 3 3 2" xfId="713"/>
    <cellStyle name="Normal 4 3 3 2 2" xfId="1176"/>
    <cellStyle name="Normal 4 3 3 2 2 2" xfId="4255"/>
    <cellStyle name="Normal 4 3 3 2 3" xfId="1651"/>
    <cellStyle name="Normal 4 3 3 2 3 2" xfId="4717"/>
    <cellStyle name="Normal 4 3 3 2 4" xfId="3800"/>
    <cellStyle name="Normal 4 3 3 2 5" xfId="3103"/>
    <cellStyle name="Normal 4 3 3 2 6" xfId="2404"/>
    <cellStyle name="Normal 4 3 3 3" xfId="949"/>
    <cellStyle name="Normal 4 3 3 3 2" xfId="1896"/>
    <cellStyle name="Normal 4 3 3 3 2 2" xfId="4958"/>
    <cellStyle name="Normal 4 3 3 3 3" xfId="4028"/>
    <cellStyle name="Normal 4 3 3 3 4" xfId="3335"/>
    <cellStyle name="Normal 4 3 3 3 5" xfId="2636"/>
    <cellStyle name="Normal 4 3 3 4" xfId="1407"/>
    <cellStyle name="Normal 4 3 3 4 2" xfId="4483"/>
    <cellStyle name="Normal 4 3 3 5" xfId="3570"/>
    <cellStyle name="Normal 4 3 3 6" xfId="2869"/>
    <cellStyle name="Normal 4 3 3 7" xfId="2171"/>
    <cellStyle name="Normal 4 3 4" xfId="712"/>
    <cellStyle name="Normal 4 3 4 2" xfId="1175"/>
    <cellStyle name="Normal 4 3 4 2 2" xfId="4254"/>
    <cellStyle name="Normal 4 3 4 3" xfId="1650"/>
    <cellStyle name="Normal 4 3 4 3 2" xfId="4716"/>
    <cellStyle name="Normal 4 3 4 4" xfId="3799"/>
    <cellStyle name="Normal 4 3 4 5" xfId="3102"/>
    <cellStyle name="Normal 4 3 4 6" xfId="2403"/>
    <cellStyle name="Normal 4 3 5" xfId="948"/>
    <cellStyle name="Normal 4 3 5 2" xfId="1895"/>
    <cellStyle name="Normal 4 3 5 2 2" xfId="4957"/>
    <cellStyle name="Normal 4 3 5 3" xfId="4027"/>
    <cellStyle name="Normal 4 3 5 4" xfId="3334"/>
    <cellStyle name="Normal 4 3 5 5" xfId="2635"/>
    <cellStyle name="Normal 4 3 6" xfId="1406"/>
    <cellStyle name="Normal 4 3 6 2" xfId="4482"/>
    <cellStyle name="Normal 4 3 7" xfId="3569"/>
    <cellStyle name="Normal 4 3 8" xfId="2868"/>
    <cellStyle name="Normal 4 3 9" xfId="2170"/>
    <cellStyle name="Normal 4 4" xfId="423"/>
    <cellStyle name="Normal 4 4 2" xfId="424"/>
    <cellStyle name="Normal 4 4 2 2" xfId="715"/>
    <cellStyle name="Normal 4 4 2 2 2" xfId="1178"/>
    <cellStyle name="Normal 4 4 2 2 2 2" xfId="4257"/>
    <cellStyle name="Normal 4 4 2 2 3" xfId="1653"/>
    <cellStyle name="Normal 4 4 2 2 3 2" xfId="4719"/>
    <cellStyle name="Normal 4 4 2 2 4" xfId="3802"/>
    <cellStyle name="Normal 4 4 2 2 5" xfId="3105"/>
    <cellStyle name="Normal 4 4 2 2 6" xfId="2406"/>
    <cellStyle name="Normal 4 4 2 3" xfId="951"/>
    <cellStyle name="Normal 4 4 2 3 2" xfId="1898"/>
    <cellStyle name="Normal 4 4 2 3 2 2" xfId="4960"/>
    <cellStyle name="Normal 4 4 2 3 3" xfId="4030"/>
    <cellStyle name="Normal 4 4 2 3 4" xfId="3337"/>
    <cellStyle name="Normal 4 4 2 3 5" xfId="2638"/>
    <cellStyle name="Normal 4 4 2 4" xfId="1409"/>
    <cellStyle name="Normal 4 4 2 4 2" xfId="4485"/>
    <cellStyle name="Normal 4 4 2 5" xfId="3572"/>
    <cellStyle name="Normal 4 4 2 6" xfId="2871"/>
    <cellStyle name="Normal 4 4 2 7" xfId="2173"/>
    <cellStyle name="Normal 4 4 3" xfId="714"/>
    <cellStyle name="Normal 4 4 3 2" xfId="1177"/>
    <cellStyle name="Normal 4 4 3 2 2" xfId="4256"/>
    <cellStyle name="Normal 4 4 3 3" xfId="1652"/>
    <cellStyle name="Normal 4 4 3 3 2" xfId="4718"/>
    <cellStyle name="Normal 4 4 3 4" xfId="3801"/>
    <cellStyle name="Normal 4 4 3 5" xfId="3104"/>
    <cellStyle name="Normal 4 4 3 6" xfId="2405"/>
    <cellStyle name="Normal 4 4 4" xfId="950"/>
    <cellStyle name="Normal 4 4 4 2" xfId="1897"/>
    <cellStyle name="Normal 4 4 4 2 2" xfId="4959"/>
    <cellStyle name="Normal 4 4 4 3" xfId="4029"/>
    <cellStyle name="Normal 4 4 4 4" xfId="3336"/>
    <cellStyle name="Normal 4 4 4 5" xfId="2637"/>
    <cellStyle name="Normal 4 4 5" xfId="1408"/>
    <cellStyle name="Normal 4 4 5 2" xfId="4484"/>
    <cellStyle name="Normal 4 4 6" xfId="3571"/>
    <cellStyle name="Normal 4 4 7" xfId="2870"/>
    <cellStyle name="Normal 4 4 8" xfId="2172"/>
    <cellStyle name="Normal 4 5" xfId="425"/>
    <cellStyle name="Normal 4 6" xfId="426"/>
    <cellStyle name="Normal 4 6 2" xfId="427"/>
    <cellStyle name="Normal 4 6 2 2" xfId="717"/>
    <cellStyle name="Normal 4 6 2 2 2" xfId="1180"/>
    <cellStyle name="Normal 4 6 2 2 2 2" xfId="4259"/>
    <cellStyle name="Normal 4 6 2 2 3" xfId="1655"/>
    <cellStyle name="Normal 4 6 2 2 3 2" xfId="4721"/>
    <cellStyle name="Normal 4 6 2 2 4" xfId="3804"/>
    <cellStyle name="Normal 4 6 2 2 5" xfId="3107"/>
    <cellStyle name="Normal 4 6 2 2 6" xfId="2408"/>
    <cellStyle name="Normal 4 6 2 3" xfId="953"/>
    <cellStyle name="Normal 4 6 2 3 2" xfId="1900"/>
    <cellStyle name="Normal 4 6 2 3 2 2" xfId="4962"/>
    <cellStyle name="Normal 4 6 2 3 3" xfId="4032"/>
    <cellStyle name="Normal 4 6 2 3 4" xfId="3339"/>
    <cellStyle name="Normal 4 6 2 3 5" xfId="2640"/>
    <cellStyle name="Normal 4 6 2 4" xfId="1411"/>
    <cellStyle name="Normal 4 6 2 4 2" xfId="4487"/>
    <cellStyle name="Normal 4 6 2 5" xfId="3574"/>
    <cellStyle name="Normal 4 6 2 6" xfId="2873"/>
    <cellStyle name="Normal 4 6 2 7" xfId="2175"/>
    <cellStyle name="Normal 4 6 3" xfId="716"/>
    <cellStyle name="Normal 4 6 3 2" xfId="1179"/>
    <cellStyle name="Normal 4 6 3 2 2" xfId="4258"/>
    <cellStyle name="Normal 4 6 3 3" xfId="1654"/>
    <cellStyle name="Normal 4 6 3 3 2" xfId="4720"/>
    <cellStyle name="Normal 4 6 3 4" xfId="3803"/>
    <cellStyle name="Normal 4 6 3 5" xfId="3106"/>
    <cellStyle name="Normal 4 6 3 6" xfId="2407"/>
    <cellStyle name="Normal 4 6 4" xfId="952"/>
    <cellStyle name="Normal 4 6 4 2" xfId="1899"/>
    <cellStyle name="Normal 4 6 4 2 2" xfId="4961"/>
    <cellStyle name="Normal 4 6 4 3" xfId="4031"/>
    <cellStyle name="Normal 4 6 4 4" xfId="3338"/>
    <cellStyle name="Normal 4 6 4 5" xfId="2639"/>
    <cellStyle name="Normal 4 6 5" xfId="1410"/>
    <cellStyle name="Normal 4 6 5 2" xfId="4486"/>
    <cellStyle name="Normal 4 6 6" xfId="3573"/>
    <cellStyle name="Normal 4 6 7" xfId="2872"/>
    <cellStyle name="Normal 4 6 8" xfId="2174"/>
    <cellStyle name="Normal 4 7" xfId="428"/>
    <cellStyle name="Normal 4 7 2" xfId="718"/>
    <cellStyle name="Normal 4 7 2 2" xfId="1181"/>
    <cellStyle name="Normal 4 7 2 2 2" xfId="4260"/>
    <cellStyle name="Normal 4 7 2 3" xfId="1656"/>
    <cellStyle name="Normal 4 7 2 3 2" xfId="4722"/>
    <cellStyle name="Normal 4 7 2 4" xfId="3805"/>
    <cellStyle name="Normal 4 7 2 5" xfId="3108"/>
    <cellStyle name="Normal 4 7 2 6" xfId="2409"/>
    <cellStyle name="Normal 4 7 3" xfId="954"/>
    <cellStyle name="Normal 4 7 3 2" xfId="1901"/>
    <cellStyle name="Normal 4 7 3 2 2" xfId="4963"/>
    <cellStyle name="Normal 4 7 3 3" xfId="4033"/>
    <cellStyle name="Normal 4 7 3 4" xfId="3340"/>
    <cellStyle name="Normal 4 7 3 5" xfId="2641"/>
    <cellStyle name="Normal 4 7 4" xfId="1412"/>
    <cellStyle name="Normal 4 7 4 2" xfId="4488"/>
    <cellStyle name="Normal 4 7 5" xfId="3575"/>
    <cellStyle name="Normal 4 7 6" xfId="2874"/>
    <cellStyle name="Normal 4 7 7" xfId="2176"/>
    <cellStyle name="Normal 4 8" xfId="429"/>
    <cellStyle name="Normal 4 8 2" xfId="719"/>
    <cellStyle name="Normal 4 8 2 2" xfId="1182"/>
    <cellStyle name="Normal 4 8 2 2 2" xfId="4261"/>
    <cellStyle name="Normal 4 8 2 3" xfId="1657"/>
    <cellStyle name="Normal 4 8 2 3 2" xfId="4723"/>
    <cellStyle name="Normal 4 8 2 4" xfId="3806"/>
    <cellStyle name="Normal 4 8 2 5" xfId="3109"/>
    <cellStyle name="Normal 4 8 2 6" xfId="2410"/>
    <cellStyle name="Normal 4 8 3" xfId="955"/>
    <cellStyle name="Normal 4 8 3 2" xfId="1902"/>
    <cellStyle name="Normal 4 8 3 2 2" xfId="4964"/>
    <cellStyle name="Normal 4 8 3 3" xfId="4034"/>
    <cellStyle name="Normal 4 8 3 4" xfId="3341"/>
    <cellStyle name="Normal 4 8 3 5" xfId="2642"/>
    <cellStyle name="Normal 4 8 4" xfId="1413"/>
    <cellStyle name="Normal 4 8 4 2" xfId="4489"/>
    <cellStyle name="Normal 4 8 5" xfId="3576"/>
    <cellStyle name="Normal 4 8 6" xfId="2875"/>
    <cellStyle name="Normal 4 8 7" xfId="2177"/>
    <cellStyle name="Normal 4 9" xfId="559"/>
    <cellStyle name="Normal 4 9 2" xfId="1022"/>
    <cellStyle name="Normal 4 9 2 2" xfId="4101"/>
    <cellStyle name="Normal 4 9 3" xfId="1451"/>
    <cellStyle name="Normal 4 9 4" xfId="3646"/>
    <cellStyle name="Normal 40" xfId="430"/>
    <cellStyle name="Normal 41" xfId="431"/>
    <cellStyle name="Normal 42" xfId="432"/>
    <cellStyle name="Normal 43" xfId="433"/>
    <cellStyle name="Normal 44" xfId="434"/>
    <cellStyle name="Normal 45" xfId="435"/>
    <cellStyle name="Normal 46" xfId="436"/>
    <cellStyle name="Normal 47" xfId="437"/>
    <cellStyle name="Normal 47 2" xfId="720"/>
    <cellStyle name="Normal 47 2 2" xfId="1183"/>
    <cellStyle name="Normal 47 2 2 2" xfId="4262"/>
    <cellStyle name="Normal 47 2 3" xfId="1658"/>
    <cellStyle name="Normal 47 2 3 2" xfId="4724"/>
    <cellStyle name="Normal 47 2 4" xfId="3807"/>
    <cellStyle name="Normal 47 2 5" xfId="3110"/>
    <cellStyle name="Normal 47 2 6" xfId="2411"/>
    <cellStyle name="Normal 47 3" xfId="956"/>
    <cellStyle name="Normal 47 3 2" xfId="1904"/>
    <cellStyle name="Normal 47 3 2 2" xfId="4966"/>
    <cellStyle name="Normal 47 3 3" xfId="4035"/>
    <cellStyle name="Normal 47 3 4" xfId="3342"/>
    <cellStyle name="Normal 47 3 5" xfId="2643"/>
    <cellStyle name="Normal 47 4" xfId="1414"/>
    <cellStyle name="Normal 47 4 2" xfId="4490"/>
    <cellStyle name="Normal 47 5" xfId="3577"/>
    <cellStyle name="Normal 47 6" xfId="2876"/>
    <cellStyle name="Normal 47 7" xfId="2178"/>
    <cellStyle name="Normal 48" xfId="438"/>
    <cellStyle name="Normal 48 2" xfId="721"/>
    <cellStyle name="Normal 48 2 2" xfId="1184"/>
    <cellStyle name="Normal 48 2 2 2" xfId="4263"/>
    <cellStyle name="Normal 48 2 3" xfId="1659"/>
    <cellStyle name="Normal 48 2 3 2" xfId="4725"/>
    <cellStyle name="Normal 48 2 4" xfId="3808"/>
    <cellStyle name="Normal 48 2 5" xfId="3111"/>
    <cellStyle name="Normal 48 2 6" xfId="2412"/>
    <cellStyle name="Normal 48 3" xfId="957"/>
    <cellStyle name="Normal 48 3 2" xfId="1905"/>
    <cellStyle name="Normal 48 3 2 2" xfId="4967"/>
    <cellStyle name="Normal 48 3 3" xfId="4036"/>
    <cellStyle name="Normal 48 3 4" xfId="3343"/>
    <cellStyle name="Normal 48 3 5" xfId="2644"/>
    <cellStyle name="Normal 48 4" xfId="1415"/>
    <cellStyle name="Normal 48 4 2" xfId="4491"/>
    <cellStyle name="Normal 48 5" xfId="3578"/>
    <cellStyle name="Normal 48 6" xfId="2877"/>
    <cellStyle name="Normal 48 7" xfId="2179"/>
    <cellStyle name="Normal 49" xfId="439"/>
    <cellStyle name="Normal 49 2" xfId="722"/>
    <cellStyle name="Normal 49 2 2" xfId="1185"/>
    <cellStyle name="Normal 49 2 2 2" xfId="4264"/>
    <cellStyle name="Normal 49 2 3" xfId="1660"/>
    <cellStyle name="Normal 49 2 3 2" xfId="4726"/>
    <cellStyle name="Normal 49 2 4" xfId="3809"/>
    <cellStyle name="Normal 49 2 5" xfId="3112"/>
    <cellStyle name="Normal 49 2 6" xfId="2413"/>
    <cellStyle name="Normal 49 3" xfId="958"/>
    <cellStyle name="Normal 49 3 2" xfId="1906"/>
    <cellStyle name="Normal 49 3 2 2" xfId="4968"/>
    <cellStyle name="Normal 49 3 3" xfId="4037"/>
    <cellStyle name="Normal 49 3 4" xfId="3344"/>
    <cellStyle name="Normal 49 3 5" xfId="2645"/>
    <cellStyle name="Normal 49 4" xfId="1416"/>
    <cellStyle name="Normal 49 4 2" xfId="4492"/>
    <cellStyle name="Normal 49 5" xfId="3579"/>
    <cellStyle name="Normal 49 6" xfId="2878"/>
    <cellStyle name="Normal 49 7" xfId="2180"/>
    <cellStyle name="Normal 5" xfId="131"/>
    <cellStyle name="Normal 5 2" xfId="440"/>
    <cellStyle name="Normal 5 3" xfId="441"/>
    <cellStyle name="Normal 5 4" xfId="442"/>
    <cellStyle name="Normal 50" xfId="156"/>
    <cellStyle name="Normal 50 2" xfId="566"/>
    <cellStyle name="Normal 50 2 2" xfId="1029"/>
    <cellStyle name="Normal 50 2 2 2" xfId="4108"/>
    <cellStyle name="Normal 50 2 3" xfId="1504"/>
    <cellStyle name="Normal 50 2 3 2" xfId="4570"/>
    <cellStyle name="Normal 50 2 4" xfId="3653"/>
    <cellStyle name="Normal 50 2 5" xfId="2956"/>
    <cellStyle name="Normal 50 2 6" xfId="2257"/>
    <cellStyle name="Normal 50 3" xfId="801"/>
    <cellStyle name="Normal 50 3 2" xfId="1742"/>
    <cellStyle name="Normal 50 3 2 2" xfId="4804"/>
    <cellStyle name="Normal 50 3 3" xfId="3881"/>
    <cellStyle name="Normal 50 3 4" xfId="3188"/>
    <cellStyle name="Normal 50 3 5" xfId="2488"/>
    <cellStyle name="Normal 50 4" xfId="1260"/>
    <cellStyle name="Normal 50 4 2" xfId="4336"/>
    <cellStyle name="Normal 50 5" xfId="3423"/>
    <cellStyle name="Normal 50 6" xfId="2722"/>
    <cellStyle name="Normal 50 7" xfId="2021"/>
    <cellStyle name="Normal 51" xfId="523"/>
    <cellStyle name="Normal 51 2" xfId="750"/>
    <cellStyle name="Normal 51 2 2" xfId="1213"/>
    <cellStyle name="Normal 51 2 2 2" xfId="4292"/>
    <cellStyle name="Normal 51 2 3" xfId="1691"/>
    <cellStyle name="Normal 51 2 3 2" xfId="4754"/>
    <cellStyle name="Normal 51 2 4" xfId="3837"/>
    <cellStyle name="Normal 51 2 5" xfId="3140"/>
    <cellStyle name="Normal 51 2 6" xfId="2441"/>
    <cellStyle name="Normal 51 3" xfId="986"/>
    <cellStyle name="Normal 51 3 2" xfId="1937"/>
    <cellStyle name="Normal 51 3 2 2" xfId="4999"/>
    <cellStyle name="Normal 51 3 3" xfId="4065"/>
    <cellStyle name="Normal 51 3 4" xfId="3372"/>
    <cellStyle name="Normal 51 3 5" xfId="2673"/>
    <cellStyle name="Normal 51 4" xfId="1447"/>
    <cellStyle name="Normal 51 4 2" xfId="4523"/>
    <cellStyle name="Normal 51 5" xfId="3610"/>
    <cellStyle name="Normal 51 6" xfId="2909"/>
    <cellStyle name="Normal 51 7" xfId="2209"/>
    <cellStyle name="Normal 52" xfId="752"/>
    <cellStyle name="Normal 529" xfId="443"/>
    <cellStyle name="Normal 53" xfId="751"/>
    <cellStyle name="Normal 54" xfId="754"/>
    <cellStyle name="Normal 55" xfId="755"/>
    <cellStyle name="Normal 56" xfId="800"/>
    <cellStyle name="Normal 57" xfId="785"/>
    <cellStyle name="Normal 58" xfId="1679"/>
    <cellStyle name="Normal 59" xfId="1677"/>
    <cellStyle name="Normal 6" xfId="4"/>
    <cellStyle name="Normal 6 2" xfId="132"/>
    <cellStyle name="Normal 6 2 2" xfId="444"/>
    <cellStyle name="Normal 6 3" xfId="133"/>
    <cellStyle name="Normal 6 4" xfId="1461"/>
    <cellStyle name="Normal 60" xfId="1690"/>
    <cellStyle name="Normal 61" xfId="1696"/>
    <cellStyle name="Normal 62" xfId="1215"/>
    <cellStyle name="Normal 63" xfId="1216"/>
    <cellStyle name="Normal 64" xfId="1952"/>
    <cellStyle name="Normal 65" xfId="1958"/>
    <cellStyle name="Normal 65 2" xfId="5019"/>
    <cellStyle name="Normal 66" xfId="1960"/>
    <cellStyle name="Normal 66 2" xfId="5023"/>
    <cellStyle name="Normal 67" xfId="1962"/>
    <cellStyle name="Normal 67 2" xfId="5029"/>
    <cellStyle name="Normal 68" xfId="1971"/>
    <cellStyle name="Normal 68 2" xfId="5031"/>
    <cellStyle name="Normal 69" xfId="5034"/>
    <cellStyle name="Normal 7" xfId="134"/>
    <cellStyle name="Normal 7 11" xfId="445"/>
    <cellStyle name="Normal 7 2" xfId="446"/>
    <cellStyle name="Normal 7 2 2" xfId="447"/>
    <cellStyle name="Normal 7 2 2 2" xfId="724"/>
    <cellStyle name="Normal 7 2 2 2 2" xfId="1187"/>
    <cellStyle name="Normal 7 2 2 2 2 2" xfId="4266"/>
    <cellStyle name="Normal 7 2 2 2 3" xfId="1662"/>
    <cellStyle name="Normal 7 2 2 2 3 2" xfId="4728"/>
    <cellStyle name="Normal 7 2 2 2 4" xfId="3811"/>
    <cellStyle name="Normal 7 2 2 2 5" xfId="3114"/>
    <cellStyle name="Normal 7 2 2 2 6" xfId="2415"/>
    <cellStyle name="Normal 7 2 2 3" xfId="960"/>
    <cellStyle name="Normal 7 2 2 3 2" xfId="1908"/>
    <cellStyle name="Normal 7 2 2 3 2 2" xfId="4970"/>
    <cellStyle name="Normal 7 2 2 3 3" xfId="4039"/>
    <cellStyle name="Normal 7 2 2 3 4" xfId="3346"/>
    <cellStyle name="Normal 7 2 2 3 5" xfId="2647"/>
    <cellStyle name="Normal 7 2 2 4" xfId="1418"/>
    <cellStyle name="Normal 7 2 2 4 2" xfId="4494"/>
    <cellStyle name="Normal 7 2 2 5" xfId="3581"/>
    <cellStyle name="Normal 7 2 2 6" xfId="2880"/>
    <cellStyle name="Normal 7 2 2 7" xfId="2182"/>
    <cellStyle name="Normal 7 2 3" xfId="723"/>
    <cellStyle name="Normal 7 2 3 2" xfId="1186"/>
    <cellStyle name="Normal 7 2 3 2 2" xfId="4265"/>
    <cellStyle name="Normal 7 2 3 3" xfId="1661"/>
    <cellStyle name="Normal 7 2 3 3 2" xfId="4727"/>
    <cellStyle name="Normal 7 2 3 4" xfId="3810"/>
    <cellStyle name="Normal 7 2 3 5" xfId="3113"/>
    <cellStyle name="Normal 7 2 3 6" xfId="2414"/>
    <cellStyle name="Normal 7 2 4" xfId="959"/>
    <cellStyle name="Normal 7 2 4 2" xfId="1907"/>
    <cellStyle name="Normal 7 2 4 2 2" xfId="4969"/>
    <cellStyle name="Normal 7 2 4 3" xfId="4038"/>
    <cellStyle name="Normal 7 2 4 4" xfId="3345"/>
    <cellStyle name="Normal 7 2 4 5" xfId="2646"/>
    <cellStyle name="Normal 7 2 5" xfId="1417"/>
    <cellStyle name="Normal 7 2 5 2" xfId="4493"/>
    <cellStyle name="Normal 7 2 6" xfId="3580"/>
    <cellStyle name="Normal 7 2 7" xfId="2879"/>
    <cellStyle name="Normal 7 2 8" xfId="2181"/>
    <cellStyle name="Normal 7 3" xfId="448"/>
    <cellStyle name="Normal 8" xfId="135"/>
    <cellStyle name="Normal 8 2" xfId="449"/>
    <cellStyle name="Normal 8 3" xfId="450"/>
    <cellStyle name="Normal 9" xfId="136"/>
    <cellStyle name="Normal 9 10" xfId="2716"/>
    <cellStyle name="Normal 9 11" xfId="5024"/>
    <cellStyle name="Normal 9 12" xfId="2015"/>
    <cellStyle name="Normal 9 2" xfId="137"/>
    <cellStyle name="Normal 9 2 2" xfId="451"/>
    <cellStyle name="Normal 9 2 2 2" xfId="725"/>
    <cellStyle name="Normal 9 2 2 2 2" xfId="1188"/>
    <cellStyle name="Normal 9 2 2 2 2 2" xfId="4267"/>
    <cellStyle name="Normal 9 2 2 2 3" xfId="1663"/>
    <cellStyle name="Normal 9 2 2 2 3 2" xfId="4729"/>
    <cellStyle name="Normal 9 2 2 2 4" xfId="3812"/>
    <cellStyle name="Normal 9 2 2 2 5" xfId="3115"/>
    <cellStyle name="Normal 9 2 2 2 6" xfId="2416"/>
    <cellStyle name="Normal 9 2 2 3" xfId="961"/>
    <cellStyle name="Normal 9 2 2 3 2" xfId="1909"/>
    <cellStyle name="Normal 9 2 2 3 2 2" xfId="4971"/>
    <cellStyle name="Normal 9 2 2 3 3" xfId="4040"/>
    <cellStyle name="Normal 9 2 2 3 4" xfId="3347"/>
    <cellStyle name="Normal 9 2 2 3 5" xfId="2648"/>
    <cellStyle name="Normal 9 2 2 4" xfId="1419"/>
    <cellStyle name="Normal 9 2 2 4 2" xfId="4495"/>
    <cellStyle name="Normal 9 2 2 5" xfId="3582"/>
    <cellStyle name="Normal 9 2 2 6" xfId="2881"/>
    <cellStyle name="Normal 9 2 2 7" xfId="2183"/>
    <cellStyle name="Normal 9 2 3" xfId="562"/>
    <cellStyle name="Normal 9 2 3 2" xfId="1025"/>
    <cellStyle name="Normal 9 2 3 2 2" xfId="4104"/>
    <cellStyle name="Normal 9 2 3 3" xfId="1500"/>
    <cellStyle name="Normal 9 2 3 3 2" xfId="4566"/>
    <cellStyle name="Normal 9 2 3 4" xfId="3649"/>
    <cellStyle name="Normal 9 2 3 5" xfId="2952"/>
    <cellStyle name="Normal 9 2 3 6" xfId="2253"/>
    <cellStyle name="Normal 9 2 4" xfId="796"/>
    <cellStyle name="Normal 9 2 4 2" xfId="1737"/>
    <cellStyle name="Normal 9 2 4 2 2" xfId="4799"/>
    <cellStyle name="Normal 9 2 4 3" xfId="3877"/>
    <cellStyle name="Normal 9 2 4 4" xfId="3183"/>
    <cellStyle name="Normal 9 2 4 5" xfId="2484"/>
    <cellStyle name="Normal 9 2 5" xfId="1255"/>
    <cellStyle name="Normal 9 2 5 2" xfId="4331"/>
    <cellStyle name="Normal 9 2 6" xfId="3418"/>
    <cellStyle name="Normal 9 2 7" xfId="2717"/>
    <cellStyle name="Normal 9 2 8" xfId="2016"/>
    <cellStyle name="Normal 9 3" xfId="138"/>
    <cellStyle name="Normal 9 3 2" xfId="452"/>
    <cellStyle name="Normal 9 3 2 2" xfId="726"/>
    <cellStyle name="Normal 9 3 2 2 2" xfId="1189"/>
    <cellStyle name="Normal 9 3 2 2 2 2" xfId="4268"/>
    <cellStyle name="Normal 9 3 2 2 3" xfId="1664"/>
    <cellStyle name="Normal 9 3 2 2 3 2" xfId="4730"/>
    <cellStyle name="Normal 9 3 2 2 4" xfId="3813"/>
    <cellStyle name="Normal 9 3 2 2 5" xfId="3116"/>
    <cellStyle name="Normal 9 3 2 2 6" xfId="2417"/>
    <cellStyle name="Normal 9 3 2 3" xfId="962"/>
    <cellStyle name="Normal 9 3 2 3 2" xfId="1910"/>
    <cellStyle name="Normal 9 3 2 3 2 2" xfId="4972"/>
    <cellStyle name="Normal 9 3 2 3 3" xfId="4041"/>
    <cellStyle name="Normal 9 3 2 3 4" xfId="3348"/>
    <cellStyle name="Normal 9 3 2 3 5" xfId="2649"/>
    <cellStyle name="Normal 9 3 2 4" xfId="1420"/>
    <cellStyle name="Normal 9 3 2 4 2" xfId="4496"/>
    <cellStyle name="Normal 9 3 2 5" xfId="3583"/>
    <cellStyle name="Normal 9 3 2 6" xfId="2882"/>
    <cellStyle name="Normal 9 3 2 7" xfId="2184"/>
    <cellStyle name="Normal 9 3 3" xfId="563"/>
    <cellStyle name="Normal 9 3 3 2" xfId="1026"/>
    <cellStyle name="Normal 9 3 3 2 2" xfId="4105"/>
    <cellStyle name="Normal 9 3 3 3" xfId="1501"/>
    <cellStyle name="Normal 9 3 3 3 2" xfId="4567"/>
    <cellStyle name="Normal 9 3 3 4" xfId="3650"/>
    <cellStyle name="Normal 9 3 3 5" xfId="2953"/>
    <cellStyle name="Normal 9 3 3 6" xfId="2254"/>
    <cellStyle name="Normal 9 3 4" xfId="797"/>
    <cellStyle name="Normal 9 3 4 2" xfId="1738"/>
    <cellStyle name="Normal 9 3 4 2 2" xfId="4800"/>
    <cellStyle name="Normal 9 3 4 3" xfId="3878"/>
    <cellStyle name="Normal 9 3 4 4" xfId="3184"/>
    <cellStyle name="Normal 9 3 4 5" xfId="2485"/>
    <cellStyle name="Normal 9 3 5" xfId="1256"/>
    <cellStyle name="Normal 9 3 5 2" xfId="4332"/>
    <cellStyle name="Normal 9 3 6" xfId="3419"/>
    <cellStyle name="Normal 9 3 7" xfId="2718"/>
    <cellStyle name="Normal 9 3 8" xfId="2017"/>
    <cellStyle name="Normal 9 4" xfId="453"/>
    <cellStyle name="Normal 9 4 2" xfId="454"/>
    <cellStyle name="Normal 9 4 2 2" xfId="728"/>
    <cellStyle name="Normal 9 4 2 2 2" xfId="1191"/>
    <cellStyle name="Normal 9 4 2 2 2 2" xfId="4270"/>
    <cellStyle name="Normal 9 4 2 2 3" xfId="1666"/>
    <cellStyle name="Normal 9 4 2 2 3 2" xfId="4732"/>
    <cellStyle name="Normal 9 4 2 2 4" xfId="3815"/>
    <cellStyle name="Normal 9 4 2 2 5" xfId="3118"/>
    <cellStyle name="Normal 9 4 2 2 6" xfId="2419"/>
    <cellStyle name="Normal 9 4 2 3" xfId="964"/>
    <cellStyle name="Normal 9 4 2 3 2" xfId="1912"/>
    <cellStyle name="Normal 9 4 2 3 2 2" xfId="4974"/>
    <cellStyle name="Normal 9 4 2 3 3" xfId="4043"/>
    <cellStyle name="Normal 9 4 2 3 4" xfId="3350"/>
    <cellStyle name="Normal 9 4 2 3 5" xfId="2651"/>
    <cellStyle name="Normal 9 4 2 4" xfId="1422"/>
    <cellStyle name="Normal 9 4 2 4 2" xfId="4498"/>
    <cellStyle name="Normal 9 4 2 5" xfId="3585"/>
    <cellStyle name="Normal 9 4 2 6" xfId="2884"/>
    <cellStyle name="Normal 9 4 2 7" xfId="2186"/>
    <cellStyle name="Normal 9 4 3" xfId="727"/>
    <cellStyle name="Normal 9 4 3 2" xfId="1190"/>
    <cellStyle name="Normal 9 4 3 2 2" xfId="4269"/>
    <cellStyle name="Normal 9 4 3 3" xfId="1665"/>
    <cellStyle name="Normal 9 4 3 3 2" xfId="4731"/>
    <cellStyle name="Normal 9 4 3 4" xfId="3814"/>
    <cellStyle name="Normal 9 4 3 5" xfId="3117"/>
    <cellStyle name="Normal 9 4 3 6" xfId="2418"/>
    <cellStyle name="Normal 9 4 4" xfId="963"/>
    <cellStyle name="Normal 9 4 4 2" xfId="1911"/>
    <cellStyle name="Normal 9 4 4 2 2" xfId="4973"/>
    <cellStyle name="Normal 9 4 4 3" xfId="4042"/>
    <cellStyle name="Normal 9 4 4 4" xfId="3349"/>
    <cellStyle name="Normal 9 4 4 5" xfId="2650"/>
    <cellStyle name="Normal 9 4 5" xfId="1421"/>
    <cellStyle name="Normal 9 4 5 2" xfId="4497"/>
    <cellStyle name="Normal 9 4 6" xfId="3584"/>
    <cellStyle name="Normal 9 4 7" xfId="2883"/>
    <cellStyle name="Normal 9 4 8" xfId="2185"/>
    <cellStyle name="Normal 9 5" xfId="455"/>
    <cellStyle name="Normal 9 5 2" xfId="729"/>
    <cellStyle name="Normal 9 5 2 2" xfId="1192"/>
    <cellStyle name="Normal 9 5 2 2 2" xfId="4271"/>
    <cellStyle name="Normal 9 5 2 3" xfId="1667"/>
    <cellStyle name="Normal 9 5 2 3 2" xfId="4733"/>
    <cellStyle name="Normal 9 5 2 4" xfId="3816"/>
    <cellStyle name="Normal 9 5 2 5" xfId="3119"/>
    <cellStyle name="Normal 9 5 2 6" xfId="2420"/>
    <cellStyle name="Normal 9 5 3" xfId="965"/>
    <cellStyle name="Normal 9 5 3 2" xfId="1913"/>
    <cellStyle name="Normal 9 5 3 2 2" xfId="4975"/>
    <cellStyle name="Normal 9 5 3 3" xfId="4044"/>
    <cellStyle name="Normal 9 5 3 4" xfId="3351"/>
    <cellStyle name="Normal 9 5 3 5" xfId="2652"/>
    <cellStyle name="Normal 9 5 4" xfId="1423"/>
    <cellStyle name="Normal 9 5 4 2" xfId="4499"/>
    <cellStyle name="Normal 9 5 5" xfId="3586"/>
    <cellStyle name="Normal 9 5 6" xfId="2885"/>
    <cellStyle name="Normal 9 5 7" xfId="2187"/>
    <cellStyle name="Normal 9 6" xfId="561"/>
    <cellStyle name="Normal 9 6 2" xfId="1024"/>
    <cellStyle name="Normal 9 6 2 2" xfId="4103"/>
    <cellStyle name="Normal 9 6 3" xfId="1499"/>
    <cellStyle name="Normal 9 6 3 2" xfId="4565"/>
    <cellStyle name="Normal 9 6 4" xfId="3648"/>
    <cellStyle name="Normal 9 6 5" xfId="2951"/>
    <cellStyle name="Normal 9 6 6" xfId="2252"/>
    <cellStyle name="Normal 9 7" xfId="795"/>
    <cellStyle name="Normal 9 7 2" xfId="1736"/>
    <cellStyle name="Normal 9 7 2 2" xfId="4798"/>
    <cellStyle name="Normal 9 7 3" xfId="3876"/>
    <cellStyle name="Normal 9 7 4" xfId="3182"/>
    <cellStyle name="Normal 9 7 5" xfId="2483"/>
    <cellStyle name="Normal 9 8" xfId="1254"/>
    <cellStyle name="Normal 9 8 2" xfId="4330"/>
    <cellStyle name="Normal 9 9" xfId="1965"/>
    <cellStyle name="Normal 9 9 2" xfId="3417"/>
    <cellStyle name="Normal GHG Numbers (0.00)" xfId="456"/>
    <cellStyle name="Normal GHG Numbers (0.00) 2" xfId="1844"/>
    <cellStyle name="Normal GHG Numbers (0.00) 2 2" xfId="4906"/>
    <cellStyle name="Normal GHG Numbers (0.00) 2 2 2" xfId="5121"/>
    <cellStyle name="Normal GHG Numbers (0.00) 2 2 3" xfId="5051"/>
    <cellStyle name="Normal GHG Numbers (0.00) 2 3" xfId="5193"/>
    <cellStyle name="Normal GHG Numbers (0.00) 2 4" xfId="5097"/>
    <cellStyle name="Normal GHG Numbers (0.00) 3" xfId="5141"/>
    <cellStyle name="Normal GHG Numbers (0.00) 4" xfId="5149"/>
    <cellStyle name="Normal GHG-Shade" xfId="457"/>
    <cellStyle name="Normal GHG-Shade 2" xfId="458"/>
    <cellStyle name="Normal_HAND SUBS 3Q03 VALUES ONLY" xfId="5"/>
    <cellStyle name="Normal_RETS43 VALUES" xfId="6"/>
    <cellStyle name="Note 2" xfId="139"/>
    <cellStyle name="Note 2 2" xfId="140"/>
    <cellStyle name="Note 2 2 2" xfId="459"/>
    <cellStyle name="Note 2 2 2 2" xfId="460"/>
    <cellStyle name="Note 2 2 2 2 2" xfId="731"/>
    <cellStyle name="Note 2 2 2 2 2 2" xfId="1194"/>
    <cellStyle name="Note 2 2 2 2 2 2 2" xfId="4273"/>
    <cellStyle name="Note 2 2 2 2 2 3" xfId="1669"/>
    <cellStyle name="Note 2 2 2 2 2 3 2" xfId="4735"/>
    <cellStyle name="Note 2 2 2 2 2 4" xfId="3818"/>
    <cellStyle name="Note 2 2 2 2 2 5" xfId="3121"/>
    <cellStyle name="Note 2 2 2 2 2 6" xfId="2422"/>
    <cellStyle name="Note 2 2 2 2 3" xfId="967"/>
    <cellStyle name="Note 2 2 2 2 3 2" xfId="1915"/>
    <cellStyle name="Note 2 2 2 2 3 2 2" xfId="4977"/>
    <cellStyle name="Note 2 2 2 2 3 3" xfId="4046"/>
    <cellStyle name="Note 2 2 2 2 3 4" xfId="3353"/>
    <cellStyle name="Note 2 2 2 2 3 5" xfId="2654"/>
    <cellStyle name="Note 2 2 2 2 4" xfId="1425"/>
    <cellStyle name="Note 2 2 2 2 4 2" xfId="4501"/>
    <cellStyle name="Note 2 2 2 2 5" xfId="3588"/>
    <cellStyle name="Note 2 2 2 2 6" xfId="2887"/>
    <cellStyle name="Note 2 2 2 2 7" xfId="2189"/>
    <cellStyle name="Note 2 2 2 3" xfId="730"/>
    <cellStyle name="Note 2 2 2 3 2" xfId="1193"/>
    <cellStyle name="Note 2 2 2 3 2 2" xfId="4272"/>
    <cellStyle name="Note 2 2 2 3 3" xfId="1668"/>
    <cellStyle name="Note 2 2 2 3 3 2" xfId="4734"/>
    <cellStyle name="Note 2 2 2 3 4" xfId="3817"/>
    <cellStyle name="Note 2 2 2 3 5" xfId="3120"/>
    <cellStyle name="Note 2 2 2 3 6" xfId="2421"/>
    <cellStyle name="Note 2 2 2 4" xfId="966"/>
    <cellStyle name="Note 2 2 2 4 2" xfId="1914"/>
    <cellStyle name="Note 2 2 2 4 2 2" xfId="4976"/>
    <cellStyle name="Note 2 2 2 4 3" xfId="4045"/>
    <cellStyle name="Note 2 2 2 4 4" xfId="3352"/>
    <cellStyle name="Note 2 2 2 4 5" xfId="2653"/>
    <cellStyle name="Note 2 2 2 5" xfId="1424"/>
    <cellStyle name="Note 2 2 2 5 2" xfId="4500"/>
    <cellStyle name="Note 2 2 2 6" xfId="3587"/>
    <cellStyle name="Note 2 2 2 7" xfId="2886"/>
    <cellStyle name="Note 2 2 2 8" xfId="2188"/>
    <cellStyle name="Note 2 2 3" xfId="461"/>
    <cellStyle name="Note 2 2 3 2" xfId="732"/>
    <cellStyle name="Note 2 2 3 2 2" xfId="1195"/>
    <cellStyle name="Note 2 2 3 2 2 2" xfId="4274"/>
    <cellStyle name="Note 2 2 3 2 3" xfId="1670"/>
    <cellStyle name="Note 2 2 3 2 3 2" xfId="4736"/>
    <cellStyle name="Note 2 2 3 2 4" xfId="3819"/>
    <cellStyle name="Note 2 2 3 2 5" xfId="3122"/>
    <cellStyle name="Note 2 2 3 2 6" xfId="2423"/>
    <cellStyle name="Note 2 2 3 3" xfId="968"/>
    <cellStyle name="Note 2 2 3 3 2" xfId="1916"/>
    <cellStyle name="Note 2 2 3 3 2 2" xfId="4978"/>
    <cellStyle name="Note 2 2 3 3 3" xfId="4047"/>
    <cellStyle name="Note 2 2 3 3 4" xfId="3354"/>
    <cellStyle name="Note 2 2 3 3 5" xfId="2655"/>
    <cellStyle name="Note 2 2 3 4" xfId="1426"/>
    <cellStyle name="Note 2 2 3 4 2" xfId="4502"/>
    <cellStyle name="Note 2 2 3 5" xfId="3589"/>
    <cellStyle name="Note 2 2 3 6" xfId="2888"/>
    <cellStyle name="Note 2 2 3 7" xfId="2190"/>
    <cellStyle name="Note 2 2 4" xfId="564"/>
    <cellStyle name="Note 2 2 4 2" xfId="1027"/>
    <cellStyle name="Note 2 2 4 2 2" xfId="4106"/>
    <cellStyle name="Note 2 2 4 3" xfId="1502"/>
    <cellStyle name="Note 2 2 4 3 2" xfId="4568"/>
    <cellStyle name="Note 2 2 4 4" xfId="3651"/>
    <cellStyle name="Note 2 2 4 5" xfId="2954"/>
    <cellStyle name="Note 2 2 4 6" xfId="2255"/>
    <cellStyle name="Note 2 2 5" xfId="798"/>
    <cellStyle name="Note 2 2 5 2" xfId="1739"/>
    <cellStyle name="Note 2 2 5 2 2" xfId="4801"/>
    <cellStyle name="Note 2 2 5 3" xfId="3879"/>
    <cellStyle name="Note 2 2 5 4" xfId="3185"/>
    <cellStyle name="Note 2 2 5 5" xfId="2486"/>
    <cellStyle name="Note 2 2 6" xfId="1257"/>
    <cellStyle name="Note 2 2 6 2" xfId="4333"/>
    <cellStyle name="Note 2 2 7" xfId="3420"/>
    <cellStyle name="Note 2 2 8" xfId="2719"/>
    <cellStyle name="Note 2 2 9" xfId="2018"/>
    <cellStyle name="Note 2 3" xfId="462"/>
    <cellStyle name="Note 2 4" xfId="463"/>
    <cellStyle name="Note 2 4 2" xfId="464"/>
    <cellStyle name="Note 2 4 2 2" xfId="734"/>
    <cellStyle name="Note 2 4 2 2 2" xfId="1197"/>
    <cellStyle name="Note 2 4 2 2 2 2" xfId="4276"/>
    <cellStyle name="Note 2 4 2 2 3" xfId="1672"/>
    <cellStyle name="Note 2 4 2 2 3 2" xfId="4738"/>
    <cellStyle name="Note 2 4 2 2 4" xfId="3821"/>
    <cellStyle name="Note 2 4 2 2 5" xfId="3124"/>
    <cellStyle name="Note 2 4 2 2 6" xfId="2425"/>
    <cellStyle name="Note 2 4 2 3" xfId="970"/>
    <cellStyle name="Note 2 4 2 3 2" xfId="1918"/>
    <cellStyle name="Note 2 4 2 3 2 2" xfId="4980"/>
    <cellStyle name="Note 2 4 2 3 3" xfId="4049"/>
    <cellStyle name="Note 2 4 2 3 4" xfId="3356"/>
    <cellStyle name="Note 2 4 2 3 5" xfId="2657"/>
    <cellStyle name="Note 2 4 2 4" xfId="1428"/>
    <cellStyle name="Note 2 4 2 4 2" xfId="4504"/>
    <cellStyle name="Note 2 4 2 5" xfId="3591"/>
    <cellStyle name="Note 2 4 2 6" xfId="2890"/>
    <cellStyle name="Note 2 4 2 7" xfId="2192"/>
    <cellStyle name="Note 2 4 3" xfId="733"/>
    <cellStyle name="Note 2 4 3 2" xfId="1196"/>
    <cellStyle name="Note 2 4 3 2 2" xfId="4275"/>
    <cellStyle name="Note 2 4 3 3" xfId="1671"/>
    <cellStyle name="Note 2 4 3 3 2" xfId="4737"/>
    <cellStyle name="Note 2 4 3 4" xfId="3820"/>
    <cellStyle name="Note 2 4 3 5" xfId="3123"/>
    <cellStyle name="Note 2 4 3 6" xfId="2424"/>
    <cellStyle name="Note 2 4 4" xfId="969"/>
    <cellStyle name="Note 2 4 4 2" xfId="1917"/>
    <cellStyle name="Note 2 4 4 2 2" xfId="4979"/>
    <cellStyle name="Note 2 4 4 3" xfId="4048"/>
    <cellStyle name="Note 2 4 4 4" xfId="3355"/>
    <cellStyle name="Note 2 4 4 5" xfId="2656"/>
    <cellStyle name="Note 2 4 5" xfId="1427"/>
    <cellStyle name="Note 2 4 5 2" xfId="4503"/>
    <cellStyle name="Note 2 4 6" xfId="3590"/>
    <cellStyle name="Note 2 4 7" xfId="2889"/>
    <cellStyle name="Note 2 4 8" xfId="2191"/>
    <cellStyle name="Output 2" xfId="142"/>
    <cellStyle name="Output 3" xfId="141"/>
    <cellStyle name="Percent" xfId="7" builtinId="5"/>
    <cellStyle name="Percent 10" xfId="1964"/>
    <cellStyle name="Percent 10 2" xfId="5022"/>
    <cellStyle name="Percent 11" xfId="5033"/>
    <cellStyle name="Percent 2" xfId="143"/>
    <cellStyle name="Percent 2 2" xfId="144"/>
    <cellStyle name="Percent 2 2 2" xfId="465"/>
    <cellStyle name="Percent 2 2 3" xfId="466"/>
    <cellStyle name="Percent 2 2 4" xfId="467"/>
    <cellStyle name="Percent 2 3" xfId="145"/>
    <cellStyle name="Percent 2 3 2" xfId="468"/>
    <cellStyle name="Percent 2 4" xfId="469"/>
    <cellStyle name="Percent 2 5" xfId="470"/>
    <cellStyle name="Percent 2 6" xfId="1450"/>
    <cellStyle name="Percent 3" xfId="146"/>
    <cellStyle name="Percent 3 2" xfId="471"/>
    <cellStyle name="Percent 3 2 2" xfId="472"/>
    <cellStyle name="Percent 3 3" xfId="473"/>
    <cellStyle name="Percent 3 4" xfId="1458"/>
    <cellStyle name="Percent 3 4 2" xfId="1695"/>
    <cellStyle name="Percent 3 4 2 2" xfId="4758"/>
    <cellStyle name="Percent 3 4 2 3" xfId="3144"/>
    <cellStyle name="Percent 3 4 2 4" xfId="2445"/>
    <cellStyle name="Percent 3 4 3" xfId="1943"/>
    <cellStyle name="Percent 3 4 3 2" xfId="5005"/>
    <cellStyle name="Percent 3 4 3 3" xfId="3376"/>
    <cellStyle name="Percent 3 4 3 4" xfId="2677"/>
    <cellStyle name="Percent 3 4 4" xfId="4527"/>
    <cellStyle name="Percent 3 4 5" xfId="2913"/>
    <cellStyle name="Percent 3 4 6" xfId="2213"/>
    <cellStyle name="Percent 4" xfId="147"/>
    <cellStyle name="Percent 4 2" xfId="474"/>
    <cellStyle name="Percent 4 2 10" xfId="2193"/>
    <cellStyle name="Percent 4 2 2" xfId="475"/>
    <cellStyle name="Percent 4 2 2 2" xfId="476"/>
    <cellStyle name="Percent 4 2 2 2 2" xfId="737"/>
    <cellStyle name="Percent 4 2 2 2 2 2" xfId="1200"/>
    <cellStyle name="Percent 4 2 2 2 2 2 2" xfId="4279"/>
    <cellStyle name="Percent 4 2 2 2 2 3" xfId="1675"/>
    <cellStyle name="Percent 4 2 2 2 2 3 2" xfId="4741"/>
    <cellStyle name="Percent 4 2 2 2 2 4" xfId="3824"/>
    <cellStyle name="Percent 4 2 2 2 2 5" xfId="3127"/>
    <cellStyle name="Percent 4 2 2 2 2 6" xfId="2428"/>
    <cellStyle name="Percent 4 2 2 2 3" xfId="973"/>
    <cellStyle name="Percent 4 2 2 2 3 2" xfId="1921"/>
    <cellStyle name="Percent 4 2 2 2 3 2 2" xfId="4983"/>
    <cellStyle name="Percent 4 2 2 2 3 3" xfId="4052"/>
    <cellStyle name="Percent 4 2 2 2 3 4" xfId="3359"/>
    <cellStyle name="Percent 4 2 2 2 3 5" xfId="2660"/>
    <cellStyle name="Percent 4 2 2 2 4" xfId="1431"/>
    <cellStyle name="Percent 4 2 2 2 4 2" xfId="4507"/>
    <cellStyle name="Percent 4 2 2 2 5" xfId="3594"/>
    <cellStyle name="Percent 4 2 2 2 6" xfId="2893"/>
    <cellStyle name="Percent 4 2 2 2 7" xfId="2195"/>
    <cellStyle name="Percent 4 2 2 3" xfId="736"/>
    <cellStyle name="Percent 4 2 2 3 2" xfId="1199"/>
    <cellStyle name="Percent 4 2 2 3 2 2" xfId="4278"/>
    <cellStyle name="Percent 4 2 2 3 3" xfId="1674"/>
    <cellStyle name="Percent 4 2 2 3 3 2" xfId="4740"/>
    <cellStyle name="Percent 4 2 2 3 4" xfId="3823"/>
    <cellStyle name="Percent 4 2 2 3 5" xfId="3126"/>
    <cellStyle name="Percent 4 2 2 3 6" xfId="2427"/>
    <cellStyle name="Percent 4 2 2 4" xfId="972"/>
    <cellStyle name="Percent 4 2 2 4 2" xfId="1920"/>
    <cellStyle name="Percent 4 2 2 4 2 2" xfId="4982"/>
    <cellStyle name="Percent 4 2 2 4 3" xfId="4051"/>
    <cellStyle name="Percent 4 2 2 4 4" xfId="3358"/>
    <cellStyle name="Percent 4 2 2 4 5" xfId="2659"/>
    <cellStyle name="Percent 4 2 2 5" xfId="1430"/>
    <cellStyle name="Percent 4 2 2 5 2" xfId="4506"/>
    <cellStyle name="Percent 4 2 2 6" xfId="3593"/>
    <cellStyle name="Percent 4 2 2 7" xfId="2892"/>
    <cellStyle name="Percent 4 2 2 8" xfId="2194"/>
    <cellStyle name="Percent 4 2 3" xfId="477"/>
    <cellStyle name="Percent 4 2 4" xfId="478"/>
    <cellStyle name="Percent 4 2 4 2" xfId="738"/>
    <cellStyle name="Percent 4 2 4 2 2" xfId="1201"/>
    <cellStyle name="Percent 4 2 4 2 2 2" xfId="4280"/>
    <cellStyle name="Percent 4 2 4 2 3" xfId="1676"/>
    <cellStyle name="Percent 4 2 4 2 3 2" xfId="4742"/>
    <cellStyle name="Percent 4 2 4 2 4" xfId="3825"/>
    <cellStyle name="Percent 4 2 4 2 5" xfId="3128"/>
    <cellStyle name="Percent 4 2 4 2 6" xfId="2429"/>
    <cellStyle name="Percent 4 2 4 3" xfId="974"/>
    <cellStyle name="Percent 4 2 4 3 2" xfId="1922"/>
    <cellStyle name="Percent 4 2 4 3 2 2" xfId="4984"/>
    <cellStyle name="Percent 4 2 4 3 3" xfId="4053"/>
    <cellStyle name="Percent 4 2 4 3 4" xfId="3360"/>
    <cellStyle name="Percent 4 2 4 3 5" xfId="2661"/>
    <cellStyle name="Percent 4 2 4 4" xfId="1432"/>
    <cellStyle name="Percent 4 2 4 4 2" xfId="4508"/>
    <cellStyle name="Percent 4 2 4 5" xfId="3595"/>
    <cellStyle name="Percent 4 2 4 6" xfId="2894"/>
    <cellStyle name="Percent 4 2 4 7" xfId="2196"/>
    <cellStyle name="Percent 4 2 5" xfId="735"/>
    <cellStyle name="Percent 4 2 5 2" xfId="1198"/>
    <cellStyle name="Percent 4 2 5 2 2" xfId="4277"/>
    <cellStyle name="Percent 4 2 5 3" xfId="1673"/>
    <cellStyle name="Percent 4 2 5 3 2" xfId="4739"/>
    <cellStyle name="Percent 4 2 5 4" xfId="3822"/>
    <cellStyle name="Percent 4 2 5 5" xfId="3125"/>
    <cellStyle name="Percent 4 2 5 6" xfId="2426"/>
    <cellStyle name="Percent 4 2 6" xfId="971"/>
    <cellStyle name="Percent 4 2 6 2" xfId="1919"/>
    <cellStyle name="Percent 4 2 6 2 2" xfId="4981"/>
    <cellStyle name="Percent 4 2 6 3" xfId="4050"/>
    <cellStyle name="Percent 4 2 6 4" xfId="3357"/>
    <cellStyle name="Percent 4 2 6 5" xfId="2658"/>
    <cellStyle name="Percent 4 2 7" xfId="1429"/>
    <cellStyle name="Percent 4 2 7 2" xfId="4505"/>
    <cellStyle name="Percent 4 2 8" xfId="3592"/>
    <cellStyle name="Percent 4 2 9" xfId="2891"/>
    <cellStyle name="Percent 4 3" xfId="479"/>
    <cellStyle name="Percent 5" xfId="148"/>
    <cellStyle name="Percent 5 2" xfId="149"/>
    <cellStyle name="Percent 5 2 2" xfId="480"/>
    <cellStyle name="Percent 5 2 2 2" xfId="739"/>
    <cellStyle name="Percent 5 2 2 2 2" xfId="1202"/>
    <cellStyle name="Percent 5 2 2 2 2 2" xfId="4281"/>
    <cellStyle name="Percent 5 2 2 2 3" xfId="1678"/>
    <cellStyle name="Percent 5 2 2 2 3 2" xfId="4743"/>
    <cellStyle name="Percent 5 2 2 2 4" xfId="3826"/>
    <cellStyle name="Percent 5 2 2 2 5" xfId="3129"/>
    <cellStyle name="Percent 5 2 2 2 6" xfId="2430"/>
    <cellStyle name="Percent 5 2 2 3" xfId="975"/>
    <cellStyle name="Percent 5 2 2 3 2" xfId="1923"/>
    <cellStyle name="Percent 5 2 2 3 2 2" xfId="4985"/>
    <cellStyle name="Percent 5 2 2 3 3" xfId="4054"/>
    <cellStyle name="Percent 5 2 2 3 4" xfId="3361"/>
    <cellStyle name="Percent 5 2 2 3 5" xfId="2662"/>
    <cellStyle name="Percent 5 2 2 4" xfId="1433"/>
    <cellStyle name="Percent 5 2 2 4 2" xfId="4509"/>
    <cellStyle name="Percent 5 2 2 5" xfId="3596"/>
    <cellStyle name="Percent 5 2 2 6" xfId="2895"/>
    <cellStyle name="Percent 5 2 2 7" xfId="2197"/>
    <cellStyle name="Percent 5 2 3" xfId="565"/>
    <cellStyle name="Percent 5 2 3 2" xfId="1028"/>
    <cellStyle name="Percent 5 2 3 2 2" xfId="4107"/>
    <cellStyle name="Percent 5 2 3 3" xfId="1503"/>
    <cellStyle name="Percent 5 2 3 3 2" xfId="4569"/>
    <cellStyle name="Percent 5 2 3 4" xfId="3652"/>
    <cellStyle name="Percent 5 2 3 5" xfId="2955"/>
    <cellStyle name="Percent 5 2 3 6" xfId="2256"/>
    <cellStyle name="Percent 5 2 4" xfId="799"/>
    <cellStyle name="Percent 5 2 4 2" xfId="1740"/>
    <cellStyle name="Percent 5 2 4 2 2" xfId="4802"/>
    <cellStyle name="Percent 5 2 4 3" xfId="3880"/>
    <cellStyle name="Percent 5 2 4 4" xfId="3186"/>
    <cellStyle name="Percent 5 2 4 5" xfId="2487"/>
    <cellStyle name="Percent 5 2 5" xfId="1258"/>
    <cellStyle name="Percent 5 2 5 2" xfId="4334"/>
    <cellStyle name="Percent 5 2 6" xfId="3421"/>
    <cellStyle name="Percent 5 2 7" xfId="2720"/>
    <cellStyle name="Percent 5 2 8" xfId="2020"/>
    <cellStyle name="Percent 5 3" xfId="481"/>
    <cellStyle name="Percent 6" xfId="482"/>
    <cellStyle name="Percent 6 2" xfId="483"/>
    <cellStyle name="Percent 6 2 2" xfId="484"/>
    <cellStyle name="Percent 6 2 2 2" xfId="742"/>
    <cellStyle name="Percent 6 2 2 2 2" xfId="1205"/>
    <cellStyle name="Percent 6 2 2 2 2 2" xfId="4284"/>
    <cellStyle name="Percent 6 2 2 2 3" xfId="1682"/>
    <cellStyle name="Percent 6 2 2 2 3 2" xfId="4746"/>
    <cellStyle name="Percent 6 2 2 2 4" xfId="3829"/>
    <cellStyle name="Percent 6 2 2 2 5" xfId="3132"/>
    <cellStyle name="Percent 6 2 2 2 6" xfId="2433"/>
    <cellStyle name="Percent 6 2 2 3" xfId="978"/>
    <cellStyle name="Percent 6 2 2 3 2" xfId="1926"/>
    <cellStyle name="Percent 6 2 2 3 2 2" xfId="4988"/>
    <cellStyle name="Percent 6 2 2 3 3" xfId="4057"/>
    <cellStyle name="Percent 6 2 2 3 4" xfId="3364"/>
    <cellStyle name="Percent 6 2 2 3 5" xfId="2665"/>
    <cellStyle name="Percent 6 2 2 4" xfId="1436"/>
    <cellStyle name="Percent 6 2 2 4 2" xfId="4512"/>
    <cellStyle name="Percent 6 2 2 5" xfId="3599"/>
    <cellStyle name="Percent 6 2 2 6" xfId="2898"/>
    <cellStyle name="Percent 6 2 2 7" xfId="2200"/>
    <cellStyle name="Percent 6 2 3" xfId="741"/>
    <cellStyle name="Percent 6 2 3 2" xfId="1204"/>
    <cellStyle name="Percent 6 2 3 2 2" xfId="4283"/>
    <cellStyle name="Percent 6 2 3 3" xfId="1681"/>
    <cellStyle name="Percent 6 2 3 3 2" xfId="4745"/>
    <cellStyle name="Percent 6 2 3 4" xfId="3828"/>
    <cellStyle name="Percent 6 2 3 5" xfId="3131"/>
    <cellStyle name="Percent 6 2 3 6" xfId="2432"/>
    <cellStyle name="Percent 6 2 4" xfId="977"/>
    <cellStyle name="Percent 6 2 4 2" xfId="1925"/>
    <cellStyle name="Percent 6 2 4 2 2" xfId="4987"/>
    <cellStyle name="Percent 6 2 4 3" xfId="4056"/>
    <cellStyle name="Percent 6 2 4 4" xfId="3363"/>
    <cellStyle name="Percent 6 2 4 5" xfId="2664"/>
    <cellStyle name="Percent 6 2 5" xfId="1435"/>
    <cellStyle name="Percent 6 2 5 2" xfId="4511"/>
    <cellStyle name="Percent 6 2 6" xfId="3598"/>
    <cellStyle name="Percent 6 2 7" xfId="2897"/>
    <cellStyle name="Percent 6 2 8" xfId="2199"/>
    <cellStyle name="Percent 6 3" xfId="485"/>
    <cellStyle name="Percent 6 3 2" xfId="743"/>
    <cellStyle name="Percent 6 3 2 2" xfId="1206"/>
    <cellStyle name="Percent 6 3 2 2 2" xfId="4285"/>
    <cellStyle name="Percent 6 3 2 3" xfId="1683"/>
    <cellStyle name="Percent 6 3 2 3 2" xfId="4747"/>
    <cellStyle name="Percent 6 3 2 4" xfId="3830"/>
    <cellStyle name="Percent 6 3 2 5" xfId="3133"/>
    <cellStyle name="Percent 6 3 2 6" xfId="2434"/>
    <cellStyle name="Percent 6 3 3" xfId="979"/>
    <cellStyle name="Percent 6 3 3 2" xfId="1927"/>
    <cellStyle name="Percent 6 3 3 2 2" xfId="4989"/>
    <cellStyle name="Percent 6 3 3 3" xfId="4058"/>
    <cellStyle name="Percent 6 3 3 4" xfId="3365"/>
    <cellStyle name="Percent 6 3 3 5" xfId="2666"/>
    <cellStyle name="Percent 6 3 4" xfId="1437"/>
    <cellStyle name="Percent 6 3 4 2" xfId="4513"/>
    <cellStyle name="Percent 6 3 5" xfId="3600"/>
    <cellStyle name="Percent 6 3 6" xfId="2899"/>
    <cellStyle name="Percent 6 3 7" xfId="2201"/>
    <cellStyle name="Percent 6 4" xfId="740"/>
    <cellStyle name="Percent 6 4 2" xfId="1203"/>
    <cellStyle name="Percent 6 4 2 2" xfId="4282"/>
    <cellStyle name="Percent 6 4 3" xfId="1680"/>
    <cellStyle name="Percent 6 4 3 2" xfId="4744"/>
    <cellStyle name="Percent 6 4 4" xfId="3827"/>
    <cellStyle name="Percent 6 4 5" xfId="3130"/>
    <cellStyle name="Percent 6 4 6" xfId="2431"/>
    <cellStyle name="Percent 6 5" xfId="976"/>
    <cellStyle name="Percent 6 5 2" xfId="1924"/>
    <cellStyle name="Percent 6 5 2 2" xfId="4986"/>
    <cellStyle name="Percent 6 5 3" xfId="4055"/>
    <cellStyle name="Percent 6 5 4" xfId="3362"/>
    <cellStyle name="Percent 6 5 5" xfId="2663"/>
    <cellStyle name="Percent 6 6" xfId="1434"/>
    <cellStyle name="Percent 6 6 2" xfId="4510"/>
    <cellStyle name="Percent 6 7" xfId="3597"/>
    <cellStyle name="Percent 6 8" xfId="2896"/>
    <cellStyle name="Percent 6 9" xfId="2198"/>
    <cellStyle name="Percent 7" xfId="486"/>
    <cellStyle name="Percent 8" xfId="487"/>
    <cellStyle name="Percent 8 2" xfId="488"/>
    <cellStyle name="Percent 8 2 2" xfId="489"/>
    <cellStyle name="Percent 8 2 2 2" xfId="746"/>
    <cellStyle name="Percent 8 2 2 2 2" xfId="1209"/>
    <cellStyle name="Percent 8 2 2 2 2 2" xfId="4288"/>
    <cellStyle name="Percent 8 2 2 2 3" xfId="1686"/>
    <cellStyle name="Percent 8 2 2 2 3 2" xfId="4750"/>
    <cellStyle name="Percent 8 2 2 2 4" xfId="3833"/>
    <cellStyle name="Percent 8 2 2 2 5" xfId="3136"/>
    <cellStyle name="Percent 8 2 2 2 6" xfId="2437"/>
    <cellStyle name="Percent 8 2 2 3" xfId="982"/>
    <cellStyle name="Percent 8 2 2 3 2" xfId="1930"/>
    <cellStyle name="Percent 8 2 2 3 2 2" xfId="4992"/>
    <cellStyle name="Percent 8 2 2 3 3" xfId="4061"/>
    <cellStyle name="Percent 8 2 2 3 4" xfId="3368"/>
    <cellStyle name="Percent 8 2 2 3 5" xfId="2669"/>
    <cellStyle name="Percent 8 2 2 4" xfId="1440"/>
    <cellStyle name="Percent 8 2 2 4 2" xfId="4516"/>
    <cellStyle name="Percent 8 2 2 5" xfId="3603"/>
    <cellStyle name="Percent 8 2 2 6" xfId="2902"/>
    <cellStyle name="Percent 8 2 2 7" xfId="2204"/>
    <cellStyle name="Percent 8 2 3" xfId="745"/>
    <cellStyle name="Percent 8 2 3 2" xfId="1208"/>
    <cellStyle name="Percent 8 2 3 2 2" xfId="4287"/>
    <cellStyle name="Percent 8 2 3 3" xfId="1685"/>
    <cellStyle name="Percent 8 2 3 3 2" xfId="4749"/>
    <cellStyle name="Percent 8 2 3 4" xfId="3832"/>
    <cellStyle name="Percent 8 2 3 5" xfId="3135"/>
    <cellStyle name="Percent 8 2 3 6" xfId="2436"/>
    <cellStyle name="Percent 8 2 4" xfId="981"/>
    <cellStyle name="Percent 8 2 4 2" xfId="1929"/>
    <cellStyle name="Percent 8 2 4 2 2" xfId="4991"/>
    <cellStyle name="Percent 8 2 4 3" xfId="4060"/>
    <cellStyle name="Percent 8 2 4 4" xfId="3367"/>
    <cellStyle name="Percent 8 2 4 5" xfId="2668"/>
    <cellStyle name="Percent 8 2 5" xfId="1439"/>
    <cellStyle name="Percent 8 2 5 2" xfId="4515"/>
    <cellStyle name="Percent 8 2 6" xfId="3602"/>
    <cellStyle name="Percent 8 2 7" xfId="2901"/>
    <cellStyle name="Percent 8 2 8" xfId="2203"/>
    <cellStyle name="Percent 8 3" xfId="490"/>
    <cellStyle name="Percent 8 3 2" xfId="747"/>
    <cellStyle name="Percent 8 3 2 2" xfId="1210"/>
    <cellStyle name="Percent 8 3 2 2 2" xfId="4289"/>
    <cellStyle name="Percent 8 3 2 3" xfId="1687"/>
    <cellStyle name="Percent 8 3 2 3 2" xfId="4751"/>
    <cellStyle name="Percent 8 3 2 4" xfId="3834"/>
    <cellStyle name="Percent 8 3 2 5" xfId="3137"/>
    <cellStyle name="Percent 8 3 2 6" xfId="2438"/>
    <cellStyle name="Percent 8 3 3" xfId="983"/>
    <cellStyle name="Percent 8 3 3 2" xfId="1931"/>
    <cellStyle name="Percent 8 3 3 2 2" xfId="4993"/>
    <cellStyle name="Percent 8 3 3 3" xfId="4062"/>
    <cellStyle name="Percent 8 3 3 4" xfId="3369"/>
    <cellStyle name="Percent 8 3 3 5" xfId="2670"/>
    <cellStyle name="Percent 8 3 4" xfId="1441"/>
    <cellStyle name="Percent 8 3 4 2" xfId="4517"/>
    <cellStyle name="Percent 8 3 5" xfId="3604"/>
    <cellStyle name="Percent 8 3 6" xfId="2903"/>
    <cellStyle name="Percent 8 3 7" xfId="2205"/>
    <cellStyle name="Percent 8 4" xfId="744"/>
    <cellStyle name="Percent 8 4 2" xfId="1207"/>
    <cellStyle name="Percent 8 4 2 2" xfId="4286"/>
    <cellStyle name="Percent 8 4 3" xfId="1684"/>
    <cellStyle name="Percent 8 4 3 2" xfId="4748"/>
    <cellStyle name="Percent 8 4 4" xfId="3831"/>
    <cellStyle name="Percent 8 4 5" xfId="3134"/>
    <cellStyle name="Percent 8 4 6" xfId="2435"/>
    <cellStyle name="Percent 8 5" xfId="980"/>
    <cellStyle name="Percent 8 5 2" xfId="1928"/>
    <cellStyle name="Percent 8 5 2 2" xfId="4990"/>
    <cellStyle name="Percent 8 5 3" xfId="4059"/>
    <cellStyle name="Percent 8 5 4" xfId="3366"/>
    <cellStyle name="Percent 8 5 5" xfId="2667"/>
    <cellStyle name="Percent 8 6" xfId="1438"/>
    <cellStyle name="Percent 8 6 2" xfId="4514"/>
    <cellStyle name="Percent 8 7" xfId="3601"/>
    <cellStyle name="Percent 8 8" xfId="2900"/>
    <cellStyle name="Percent 8 9" xfId="2202"/>
    <cellStyle name="Percent 9" xfId="491"/>
    <cellStyle name="Percent 9 2" xfId="492"/>
    <cellStyle name="Percent 9 2 2" xfId="749"/>
    <cellStyle name="Percent 9 2 2 2" xfId="1212"/>
    <cellStyle name="Percent 9 2 2 2 2" xfId="4291"/>
    <cellStyle name="Percent 9 2 2 3" xfId="1689"/>
    <cellStyle name="Percent 9 2 2 3 2" xfId="4753"/>
    <cellStyle name="Percent 9 2 2 4" xfId="3836"/>
    <cellStyle name="Percent 9 2 2 5" xfId="3139"/>
    <cellStyle name="Percent 9 2 2 6" xfId="2440"/>
    <cellStyle name="Percent 9 2 3" xfId="985"/>
    <cellStyle name="Percent 9 2 3 2" xfId="1933"/>
    <cellStyle name="Percent 9 2 3 2 2" xfId="4995"/>
    <cellStyle name="Percent 9 2 3 3" xfId="4064"/>
    <cellStyle name="Percent 9 2 3 4" xfId="3371"/>
    <cellStyle name="Percent 9 2 3 5" xfId="2672"/>
    <cellStyle name="Percent 9 2 4" xfId="1443"/>
    <cellStyle name="Percent 9 2 4 2" xfId="4519"/>
    <cellStyle name="Percent 9 2 5" xfId="3606"/>
    <cellStyle name="Percent 9 2 6" xfId="2905"/>
    <cellStyle name="Percent 9 2 7" xfId="2207"/>
    <cellStyle name="Percent 9 3" xfId="748"/>
    <cellStyle name="Percent 9 3 2" xfId="1211"/>
    <cellStyle name="Percent 9 3 2 2" xfId="4290"/>
    <cellStyle name="Percent 9 3 3" xfId="1688"/>
    <cellStyle name="Percent 9 3 3 2" xfId="4752"/>
    <cellStyle name="Percent 9 3 4" xfId="3835"/>
    <cellStyle name="Percent 9 3 5" xfId="3138"/>
    <cellStyle name="Percent 9 3 6" xfId="2439"/>
    <cellStyle name="Percent 9 4" xfId="984"/>
    <cellStyle name="Percent 9 4 2" xfId="1932"/>
    <cellStyle name="Percent 9 4 2 2" xfId="4994"/>
    <cellStyle name="Percent 9 4 3" xfId="4063"/>
    <cellStyle name="Percent 9 4 4" xfId="3370"/>
    <cellStyle name="Percent 9 4 5" xfId="2671"/>
    <cellStyle name="Percent 9 5" xfId="1442"/>
    <cellStyle name="Percent 9 5 2" xfId="4518"/>
    <cellStyle name="Percent 9 6" xfId="3605"/>
    <cellStyle name="Percent 9 7" xfId="2904"/>
    <cellStyle name="Percent 9 8" xfId="2206"/>
    <cellStyle name="Standard 2" xfId="493"/>
    <cellStyle name="tableau | cellule | normal | decimal 1" xfId="494"/>
    <cellStyle name="tableau | cellule | normal | decimal 1 2" xfId="1945"/>
    <cellStyle name="tableau | cellule | normal | decimal 1 2 2" xfId="5007"/>
    <cellStyle name="tableau | cellule | normal | decimal 1 2 2 2" xfId="5049"/>
    <cellStyle name="tableau | cellule | normal | decimal 1 2 2 3" xfId="5217"/>
    <cellStyle name="tableau | cellule | normal | decimal 1 2 3" xfId="3377"/>
    <cellStyle name="tableau | cellule | normal | decimal 1 2 3 2" xfId="5107"/>
    <cellStyle name="tableau | cellule | normal | decimal 1 2 3 3" xfId="5043"/>
    <cellStyle name="tableau | cellule | normal | decimal 1 2 4" xfId="5118"/>
    <cellStyle name="tableau | cellule | normal | decimal 1 2 5" xfId="2005"/>
    <cellStyle name="tableau | cellule | normal | decimal 1 3" xfId="1444"/>
    <cellStyle name="tableau | cellule | normal | decimal 1 3 2" xfId="4520"/>
    <cellStyle name="tableau | cellule | normal | decimal 1 3 3" xfId="5111"/>
    <cellStyle name="tableau | cellule | normal | decimal 1 3 4" xfId="5173"/>
    <cellStyle name="tableau | cellule | normal | decimal 1 4" xfId="3607"/>
    <cellStyle name="tableau | cellule | normal | decimal 1 4 2" xfId="5200"/>
    <cellStyle name="tableau | cellule | normal | decimal 1 4 3" xfId="5172"/>
    <cellStyle name="tableau | cellule | normal | decimal 1 5" xfId="2906"/>
    <cellStyle name="tableau | cellule | normal | decimal 1 5 2" xfId="5148"/>
    <cellStyle name="tableau | cellule | normal | decimal 1 5 3" xfId="5096"/>
    <cellStyle name="tableau | cellule | normal | decimal 1 6" xfId="5151"/>
    <cellStyle name="tableau | cellule | normal | decimal 1 7" xfId="5153"/>
    <cellStyle name="tableau | cellule | normal | pourcentage | decimal 1" xfId="495"/>
    <cellStyle name="tableau | cellule | normal | pourcentage | decimal 1 2" xfId="1946"/>
    <cellStyle name="tableau | cellule | normal | pourcentage | decimal 1 2 2" xfId="5008"/>
    <cellStyle name="tableau | cellule | normal | pourcentage | decimal 1 2 2 2" xfId="2117"/>
    <cellStyle name="tableau | cellule | normal | pourcentage | decimal 1 2 2 3" xfId="5218"/>
    <cellStyle name="tableau | cellule | normal | pourcentage | decimal 1 2 3" xfId="3378"/>
    <cellStyle name="tableau | cellule | normal | pourcentage | decimal 1 2 3 2" xfId="5139"/>
    <cellStyle name="tableau | cellule | normal | pourcentage | decimal 1 2 3 3" xfId="5181"/>
    <cellStyle name="tableau | cellule | normal | pourcentage | decimal 1 2 4" xfId="2159"/>
    <cellStyle name="tableau | cellule | normal | pourcentage | decimal 1 2 5" xfId="2566"/>
    <cellStyle name="tableau | cellule | normal | pourcentage | decimal 1 3" xfId="1445"/>
    <cellStyle name="tableau | cellule | normal | pourcentage | decimal 1 3 2" xfId="4521"/>
    <cellStyle name="tableau | cellule | normal | pourcentage | decimal 1 3 3" xfId="5144"/>
    <cellStyle name="tableau | cellule | normal | pourcentage | decimal 1 3 4" xfId="1973"/>
    <cellStyle name="tableau | cellule | normal | pourcentage | decimal 1 4" xfId="3608"/>
    <cellStyle name="tableau | cellule | normal | pourcentage | decimal 1 4 2" xfId="5062"/>
    <cellStyle name="tableau | cellule | normal | pourcentage | decimal 1 4 3" xfId="1997"/>
    <cellStyle name="tableau | cellule | normal | pourcentage | decimal 1 5" xfId="2907"/>
    <cellStyle name="tableau | cellule | normal | pourcentage | decimal 1 5 2" xfId="5202"/>
    <cellStyle name="tableau | cellule | normal | pourcentage | decimal 1 5 3" xfId="5094"/>
    <cellStyle name="tableau | cellule | normal | pourcentage | decimal 1 6" xfId="5206"/>
    <cellStyle name="tableau | cellule | normal | pourcentage | decimal 1 7" xfId="5177"/>
    <cellStyle name="tableau | cellule | total | decimal 1" xfId="496"/>
    <cellStyle name="tableau | cellule | total | decimal 1 2" xfId="1947"/>
    <cellStyle name="tableau | cellule | total | decimal 1 2 2" xfId="5009"/>
    <cellStyle name="tableau | cellule | total | decimal 1 2 2 2" xfId="5078"/>
    <cellStyle name="tableau | cellule | total | decimal 1 2 2 3" xfId="5219"/>
    <cellStyle name="tableau | cellule | total | decimal 1 2 3" xfId="3379"/>
    <cellStyle name="tableau | cellule | total | decimal 1 2 3 2" xfId="5191"/>
    <cellStyle name="tableau | cellule | total | decimal 1 2 3 3" xfId="5147"/>
    <cellStyle name="tableau | cellule | total | decimal 1 2 4" xfId="5040"/>
    <cellStyle name="tableau | cellule | total | decimal 1 2 5" xfId="5081"/>
    <cellStyle name="tableau | cellule | total | decimal 1 3" xfId="1446"/>
    <cellStyle name="tableau | cellule | total | decimal 1 3 2" xfId="4522"/>
    <cellStyle name="tableau | cellule | total | decimal 1 3 3" xfId="5198"/>
    <cellStyle name="tableau | cellule | total | decimal 1 3 4" xfId="5082"/>
    <cellStyle name="tableau | cellule | total | decimal 1 4" xfId="3609"/>
    <cellStyle name="tableau | cellule | total | decimal 1 4 2" xfId="5100"/>
    <cellStyle name="tableau | cellule | total | decimal 1 4 3" xfId="2678"/>
    <cellStyle name="tableau | cellule | total | decimal 1 5" xfId="2908"/>
    <cellStyle name="tableau | cellule | total | decimal 1 5 2" xfId="5064"/>
    <cellStyle name="tableau | cellule | total | decimal 1 5 3" xfId="5157"/>
    <cellStyle name="tableau | cellule | total | decimal 1 6" xfId="5069"/>
    <cellStyle name="tableau | cellule | total | decimal 1 7" xfId="5140"/>
    <cellStyle name="tableau | coin superieur gauche" xfId="497"/>
    <cellStyle name="tableau | coin superieur gauche 2" xfId="1957"/>
    <cellStyle name="tableau | coin superieur gauche 2 2" xfId="5018"/>
    <cellStyle name="tableau | coin superieur gauche 2 2 2" xfId="5183"/>
    <cellStyle name="tableau | coin superieur gauche 2 2 3" xfId="5228"/>
    <cellStyle name="tableau | coin superieur gauche 2 3" xfId="5101"/>
    <cellStyle name="tableau | coin superieur gauche 2 4" xfId="2006"/>
    <cellStyle name="tableau | coin superieur gauche 3" xfId="5103"/>
    <cellStyle name="tableau | coin superieur gauche 4" xfId="5068"/>
    <cellStyle name="tableau | entete-colonne | series" xfId="498"/>
    <cellStyle name="tableau | entete-colonne | series 2" xfId="1948"/>
    <cellStyle name="tableau | entete-colonne | series 2 2" xfId="5010"/>
    <cellStyle name="tableau | entete-colonne | series 2 2 2" xfId="5119"/>
    <cellStyle name="tableau | entete-colonne | series 2 2 3" xfId="5220"/>
    <cellStyle name="tableau | entete-colonne | series 2 3" xfId="5039"/>
    <cellStyle name="tableau | entete-colonne | series 2 4" xfId="5197"/>
    <cellStyle name="tableau | entete-colonne | series 3" xfId="5137"/>
    <cellStyle name="tableau | entete-colonne | series 4" xfId="5204"/>
    <cellStyle name="tableau | entete-ligne | normal" xfId="499"/>
    <cellStyle name="tableau | entete-ligne | normal 2" xfId="1949"/>
    <cellStyle name="tableau | entete-ligne | normal 2 2" xfId="5011"/>
    <cellStyle name="tableau | entete-ligne | normal 2 2 2" xfId="5169"/>
    <cellStyle name="tableau | entete-ligne | normal 2 2 3" xfId="5221"/>
    <cellStyle name="tableau | entete-ligne | normal 2 3" xfId="5038"/>
    <cellStyle name="tableau | entete-ligne | normal 2 4" xfId="5053"/>
    <cellStyle name="tableau | entete-ligne | normal 3" xfId="5186"/>
    <cellStyle name="tableau | entete-ligne | normal 4" xfId="5041"/>
    <cellStyle name="tableau | entete-ligne | total" xfId="500"/>
    <cellStyle name="tableau | entete-ligne | total 2" xfId="1950"/>
    <cellStyle name="tableau | entete-ligne | total 2 2" xfId="5012"/>
    <cellStyle name="tableau | entete-ligne | total 2 2 2" xfId="5110"/>
    <cellStyle name="tableau | entete-ligne | total 2 2 3" xfId="5222"/>
    <cellStyle name="tableau | entete-ligne | total 2 3" xfId="5084"/>
    <cellStyle name="tableau | entete-ligne | total 2 4" xfId="5047"/>
    <cellStyle name="tableau | entete-ligne | total 3" xfId="5165"/>
    <cellStyle name="tableau | entete-ligne | total 4" xfId="5209"/>
    <cellStyle name="tableau | ligne-titre | niveau1" xfId="501"/>
    <cellStyle name="tableau | ligne-titre | niveau1 2" xfId="1956"/>
    <cellStyle name="tableau | ligne-titre | niveau1 2 2" xfId="5017"/>
    <cellStyle name="tableau | ligne-titre | niveau1 2 2 2" xfId="5132"/>
    <cellStyle name="tableau | ligne-titre | niveau1 2 2 3" xfId="5227"/>
    <cellStyle name="tableau | ligne-titre | niveau1 2 3" xfId="5066"/>
    <cellStyle name="tableau | ligne-titre | niveau1 2 4" xfId="5146"/>
    <cellStyle name="tableau | ligne-titre | niveau1 3" xfId="5055"/>
    <cellStyle name="tableau | ligne-titre | niveau1 4" xfId="5187"/>
    <cellStyle name="tableau | ligne-titre | niveau2" xfId="502"/>
    <cellStyle name="tableau | ligne-titre | niveau2 2" xfId="1951"/>
    <cellStyle name="tableau | ligne-titre | niveau2 2 2" xfId="5013"/>
    <cellStyle name="tableau | ligne-titre | niveau2 2 2 2" xfId="5142"/>
    <cellStyle name="tableau | ligne-titre | niveau2 2 2 3" xfId="5223"/>
    <cellStyle name="tableau | ligne-titre | niveau2 2 3" xfId="5125"/>
    <cellStyle name="tableau | ligne-titre | niveau2 2 4" xfId="2019"/>
    <cellStyle name="tableau | ligne-titre | niveau2 3" xfId="5042"/>
    <cellStyle name="tableau | ligne-titre | niveau2 4" xfId="5070"/>
    <cellStyle name="Title 2" xfId="151"/>
    <cellStyle name="Title 3" xfId="150"/>
    <cellStyle name="Titre colonne" xfId="503"/>
    <cellStyle name="Titre colonnes" xfId="504"/>
    <cellStyle name="Titre colonnes 2" xfId="505"/>
    <cellStyle name="Titre colonnes 3" xfId="506"/>
    <cellStyle name="Titre general" xfId="507"/>
    <cellStyle name="Titre général" xfId="508"/>
    <cellStyle name="Titre ligne" xfId="509"/>
    <cellStyle name="Titre lignes" xfId="510"/>
    <cellStyle name="Titre lignes 2" xfId="511"/>
    <cellStyle name="Titre lignes 3" xfId="512"/>
    <cellStyle name="Titre page" xfId="513"/>
    <cellStyle name="Titre tableau" xfId="514"/>
    <cellStyle name="Total 2" xfId="153"/>
    <cellStyle name="Total 2 2" xfId="515"/>
    <cellStyle name="Total 3" xfId="152"/>
    <cellStyle name="Total 3 2" xfId="1741"/>
    <cellStyle name="Total 3 2 2" xfId="4803"/>
    <cellStyle name="Total 3 2 2 2" xfId="5171"/>
    <cellStyle name="Total 3 2 2 3" xfId="5106"/>
    <cellStyle name="Total 3 2 3" xfId="3187"/>
    <cellStyle name="Total 3 2 3 2" xfId="2214"/>
    <cellStyle name="Total 3 2 3 3" xfId="5160"/>
    <cellStyle name="Total 3 2 4" xfId="5164"/>
    <cellStyle name="Total 3 2 5" xfId="5050"/>
    <cellStyle name="Total 3 3" xfId="1259"/>
    <cellStyle name="Total 3 3 2" xfId="4335"/>
    <cellStyle name="Total 3 3 3" xfId="5145"/>
    <cellStyle name="Total 3 3 4" xfId="5065"/>
    <cellStyle name="Total 3 4" xfId="3422"/>
    <cellStyle name="Total 3 4 2" xfId="5161"/>
    <cellStyle name="Total 3 4 3" xfId="5073"/>
    <cellStyle name="Total 3 5" xfId="2721"/>
    <cellStyle name="Total 3 5 2" xfId="5184"/>
    <cellStyle name="Total 3 5 3" xfId="5136"/>
    <cellStyle name="Total 3 6" xfId="5088"/>
    <cellStyle name="Total 3 7" xfId="5155"/>
    <cellStyle name="Total 4" xfId="516"/>
    <cellStyle name="Total intermediaire" xfId="154"/>
    <cellStyle name="Total intermediaire 0" xfId="517"/>
    <cellStyle name="Total intermediaire 1" xfId="518"/>
    <cellStyle name="Total intermediaire 2" xfId="155"/>
    <cellStyle name="Total intermediaire 2 2" xfId="519"/>
    <cellStyle name="Total intermediaire 3" xfId="520"/>
    <cellStyle name="Total intermediaire 4" xfId="521"/>
    <cellStyle name="Total tableau" xfId="522"/>
    <cellStyle name="Warning Text" xfId="13" builtinId="11" customBuiltin="1"/>
  </cellStyles>
  <dxfs count="0"/>
  <tableStyles count="0" defaultTableStyle="TableStyleMedium9" defaultPivotStyle="PivotStyleLight16"/>
  <colors>
    <mruColors>
      <color rgb="FFDCDDDE"/>
      <color rgb="FFBABCBD"/>
      <color rgb="FF95D600"/>
      <color rgb="FFF2F2F2"/>
      <color rgb="FFD9D9D9"/>
      <color rgb="FF0093C9"/>
      <color rgb="FF009365"/>
      <color rgb="FF545759"/>
      <color rgb="FF555759"/>
      <color rgb="FFEDFF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13.xml"/><Relationship Id="rId1" Type="http://schemas.microsoft.com/office/2011/relationships/chartStyle" Target="style13.xml"/></Relationships>
</file>

<file path=xl/charts/_rels/chart10.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11.xml.rels><?xml version="1.0" encoding="UTF-8" standalone="yes"?>
<Relationships xmlns="http://schemas.openxmlformats.org/package/2006/relationships"><Relationship Id="rId3" Type="http://schemas.openxmlformats.org/officeDocument/2006/relationships/chartUserShapes" Target="../drawings/drawing12.xml"/><Relationship Id="rId2" Type="http://schemas.microsoft.com/office/2011/relationships/chartColorStyle" Target="colors23.xml"/><Relationship Id="rId1" Type="http://schemas.microsoft.com/office/2011/relationships/chartStyle" Target="style23.xml"/></Relationships>
</file>

<file path=xl/charts/_rels/chart12.xml.rels><?xml version="1.0" encoding="UTF-8" standalone="yes"?>
<Relationships xmlns="http://schemas.openxmlformats.org/package/2006/relationships"><Relationship Id="rId3" Type="http://schemas.openxmlformats.org/officeDocument/2006/relationships/chartUserShapes" Target="../drawings/drawing13.xml"/><Relationship Id="rId2" Type="http://schemas.microsoft.com/office/2011/relationships/chartColorStyle" Target="colors24.xml"/><Relationship Id="rId1" Type="http://schemas.microsoft.com/office/2011/relationships/chartStyle" Target="style24.xml"/></Relationships>
</file>

<file path=xl/charts/_rels/chart13.xml.rels><?xml version="1.0" encoding="UTF-8" standalone="yes"?>
<Relationships xmlns="http://schemas.openxmlformats.org/package/2006/relationships"><Relationship Id="rId3" Type="http://schemas.openxmlformats.org/officeDocument/2006/relationships/chartUserShapes" Target="../drawings/drawing15.xml"/><Relationship Id="rId2" Type="http://schemas.microsoft.com/office/2011/relationships/chartColorStyle" Target="colors25.xml"/><Relationship Id="rId1" Type="http://schemas.microsoft.com/office/2011/relationships/chartStyle" Target="style25.xml"/></Relationships>
</file>

<file path=xl/charts/_rels/chart14.xml.rels><?xml version="1.0" encoding="UTF-8" standalone="yes"?>
<Relationships xmlns="http://schemas.openxmlformats.org/package/2006/relationships"><Relationship Id="rId3" Type="http://schemas.openxmlformats.org/officeDocument/2006/relationships/chartUserShapes" Target="../drawings/drawing16.xml"/><Relationship Id="rId2" Type="http://schemas.microsoft.com/office/2011/relationships/chartColorStyle" Target="colors26.xml"/><Relationship Id="rId1" Type="http://schemas.microsoft.com/office/2011/relationships/chartStyle" Target="style26.xml"/></Relationships>
</file>

<file path=xl/charts/_rels/chart15.xml.rels><?xml version="1.0" encoding="UTF-8" standalone="yes"?>
<Relationships xmlns="http://schemas.openxmlformats.org/package/2006/relationships"><Relationship Id="rId3" Type="http://schemas.openxmlformats.org/officeDocument/2006/relationships/chartUserShapes" Target="../drawings/drawing18.xml"/><Relationship Id="rId2" Type="http://schemas.microsoft.com/office/2011/relationships/chartColorStyle" Target="colors27.xml"/><Relationship Id="rId1" Type="http://schemas.microsoft.com/office/2011/relationships/chartStyle" Target="style27.xml"/></Relationships>
</file>

<file path=xl/charts/_rels/chart16.xml.rels><?xml version="1.0" encoding="UTF-8" standalone="yes"?>
<Relationships xmlns="http://schemas.openxmlformats.org/package/2006/relationships"><Relationship Id="rId3" Type="http://schemas.openxmlformats.org/officeDocument/2006/relationships/chartUserShapes" Target="../drawings/drawing19.xml"/><Relationship Id="rId2" Type="http://schemas.microsoft.com/office/2011/relationships/chartColorStyle" Target="colors28.xml"/><Relationship Id="rId1" Type="http://schemas.microsoft.com/office/2011/relationships/chartStyle" Target="style28.xml"/></Relationships>
</file>

<file path=xl/charts/_rels/chart17.xml.rels><?xml version="1.0" encoding="UTF-8" standalone="yes"?>
<Relationships xmlns="http://schemas.openxmlformats.org/package/2006/relationships"><Relationship Id="rId3" Type="http://schemas.openxmlformats.org/officeDocument/2006/relationships/chartUserShapes" Target="../drawings/drawing21.xml"/><Relationship Id="rId2" Type="http://schemas.microsoft.com/office/2011/relationships/chartColorStyle" Target="colors29.xml"/><Relationship Id="rId1" Type="http://schemas.microsoft.com/office/2011/relationships/chartStyle" Target="style29.xml"/></Relationships>
</file>

<file path=xl/charts/_rels/chart18.xml.rels><?xml version="1.0" encoding="UTF-8" standalone="yes"?>
<Relationships xmlns="http://schemas.openxmlformats.org/package/2006/relationships"><Relationship Id="rId3" Type="http://schemas.openxmlformats.org/officeDocument/2006/relationships/chartUserShapes" Target="../drawings/drawing22.xml"/><Relationship Id="rId2" Type="http://schemas.microsoft.com/office/2011/relationships/chartColorStyle" Target="colors30.xml"/><Relationship Id="rId1" Type="http://schemas.microsoft.com/office/2011/relationships/chartStyle" Target="style30.xml"/></Relationships>
</file>

<file path=xl/charts/_rels/chart19.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7.xml"/><Relationship Id="rId2" Type="http://schemas.microsoft.com/office/2011/relationships/chartColorStyle" Target="colors14.xml"/><Relationship Id="rId1" Type="http://schemas.microsoft.com/office/2011/relationships/chartStyle" Target="style14.xml"/></Relationships>
</file>

<file path=xl/charts/_rels/chart20.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21.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22.xml.rels><?xml version="1.0" encoding="UTF-8" standalone="yes"?>
<Relationships xmlns="http://schemas.openxmlformats.org/package/2006/relationships"><Relationship Id="rId3" Type="http://schemas.openxmlformats.org/officeDocument/2006/relationships/chartUserShapes" Target="../drawings/drawing24.xml"/><Relationship Id="rId2" Type="http://schemas.microsoft.com/office/2011/relationships/chartColorStyle" Target="colors33.xml"/><Relationship Id="rId1" Type="http://schemas.microsoft.com/office/2011/relationships/chartStyle" Target="style33.xml"/></Relationships>
</file>

<file path=xl/charts/_rels/chart23.xml.rels><?xml version="1.0" encoding="UTF-8" standalone="yes"?>
<Relationships xmlns="http://schemas.openxmlformats.org/package/2006/relationships"><Relationship Id="rId3" Type="http://schemas.openxmlformats.org/officeDocument/2006/relationships/chartUserShapes" Target="../drawings/drawing25.xml"/><Relationship Id="rId2" Type="http://schemas.microsoft.com/office/2011/relationships/chartColorStyle" Target="colors34.xml"/><Relationship Id="rId1" Type="http://schemas.microsoft.com/office/2011/relationships/chartStyle" Target="style34.xml"/></Relationships>
</file>

<file path=xl/charts/_rels/chart24.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25.xml.rels><?xml version="1.0" encoding="UTF-8" standalone="yes"?>
<Relationships xmlns="http://schemas.openxmlformats.org/package/2006/relationships"><Relationship Id="rId3" Type="http://schemas.openxmlformats.org/officeDocument/2006/relationships/chartUserShapes" Target="../drawings/drawing27.xml"/><Relationship Id="rId2" Type="http://schemas.microsoft.com/office/2011/relationships/chartColorStyle" Target="colors36.xml"/><Relationship Id="rId1" Type="http://schemas.microsoft.com/office/2011/relationships/chartStyle" Target="style36.xml"/></Relationships>
</file>

<file path=xl/charts/_rels/chart26.xml.rels><?xml version="1.0" encoding="UTF-8" standalone="yes"?>
<Relationships xmlns="http://schemas.openxmlformats.org/package/2006/relationships"><Relationship Id="rId3" Type="http://schemas.openxmlformats.org/officeDocument/2006/relationships/chartUserShapes" Target="../drawings/drawing28.xml"/><Relationship Id="rId2" Type="http://schemas.microsoft.com/office/2011/relationships/chartColorStyle" Target="colors37.xml"/><Relationship Id="rId1" Type="http://schemas.microsoft.com/office/2011/relationships/chartStyle" Target="style37.xml"/></Relationships>
</file>

<file path=xl/charts/_rels/chart27.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28.xml.rels><?xml version="1.0" encoding="UTF-8" standalone="yes"?>
<Relationships xmlns="http://schemas.openxmlformats.org/package/2006/relationships"><Relationship Id="rId3" Type="http://schemas.openxmlformats.org/officeDocument/2006/relationships/chartUserShapes" Target="../drawings/drawing30.xml"/><Relationship Id="rId2" Type="http://schemas.microsoft.com/office/2011/relationships/chartColorStyle" Target="colors39.xml"/><Relationship Id="rId1" Type="http://schemas.microsoft.com/office/2011/relationships/chartStyle" Target="style39.xml"/></Relationships>
</file>

<file path=xl/charts/_rels/chart29.xml.rels><?xml version="1.0" encoding="UTF-8" standalone="yes"?>
<Relationships xmlns="http://schemas.openxmlformats.org/package/2006/relationships"><Relationship Id="rId3" Type="http://schemas.openxmlformats.org/officeDocument/2006/relationships/chartUserShapes" Target="../drawings/drawing31.xml"/><Relationship Id="rId2" Type="http://schemas.microsoft.com/office/2011/relationships/chartColorStyle" Target="colors40.xml"/><Relationship Id="rId1" Type="http://schemas.microsoft.com/office/2011/relationships/chartStyle" Target="style40.xml"/></Relationships>
</file>

<file path=xl/charts/_rels/chart3.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30.xml.rels><?xml version="1.0" encoding="UTF-8" standalone="yes"?>
<Relationships xmlns="http://schemas.openxmlformats.org/package/2006/relationships"><Relationship Id="rId3" Type="http://schemas.openxmlformats.org/officeDocument/2006/relationships/chartUserShapes" Target="../drawings/drawing33.xml"/><Relationship Id="rId2" Type="http://schemas.microsoft.com/office/2011/relationships/chartColorStyle" Target="colors41.xml"/><Relationship Id="rId1" Type="http://schemas.microsoft.com/office/2011/relationships/chartStyle" Target="style41.xml"/></Relationships>
</file>

<file path=xl/charts/_rels/chart31.xml.rels><?xml version="1.0" encoding="UTF-8" standalone="yes"?>
<Relationships xmlns="http://schemas.openxmlformats.org/package/2006/relationships"><Relationship Id="rId3" Type="http://schemas.openxmlformats.org/officeDocument/2006/relationships/chartUserShapes" Target="../drawings/drawing34.xml"/><Relationship Id="rId2" Type="http://schemas.microsoft.com/office/2011/relationships/chartColorStyle" Target="colors42.xml"/><Relationship Id="rId1" Type="http://schemas.microsoft.com/office/2011/relationships/chartStyle" Target="style42.xml"/></Relationships>
</file>

<file path=xl/charts/_rels/chart32.xml.rels><?xml version="1.0" encoding="UTF-8" standalone="yes"?>
<Relationships xmlns="http://schemas.openxmlformats.org/package/2006/relationships"><Relationship Id="rId3" Type="http://schemas.openxmlformats.org/officeDocument/2006/relationships/chartUserShapes" Target="../drawings/drawing37.xml"/><Relationship Id="rId2" Type="http://schemas.microsoft.com/office/2011/relationships/chartColorStyle" Target="colors43.xml"/><Relationship Id="rId1" Type="http://schemas.microsoft.com/office/2011/relationships/chartStyle" Target="style43.xml"/></Relationships>
</file>

<file path=xl/charts/_rels/chart33.xml.rels><?xml version="1.0" encoding="UTF-8" standalone="yes"?>
<Relationships xmlns="http://schemas.openxmlformats.org/package/2006/relationships"><Relationship Id="rId3" Type="http://schemas.openxmlformats.org/officeDocument/2006/relationships/chartUserShapes" Target="../drawings/drawing38.xml"/><Relationship Id="rId2" Type="http://schemas.microsoft.com/office/2011/relationships/chartColorStyle" Target="colors44.xml"/><Relationship Id="rId1" Type="http://schemas.microsoft.com/office/2011/relationships/chartStyle" Target="style44.xml"/></Relationships>
</file>

<file path=xl/charts/_rels/chart34.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35.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36.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37.xml.rels><?xml version="1.0" encoding="UTF-8" standalone="yes"?>
<Relationships xmlns="http://schemas.openxmlformats.org/package/2006/relationships"><Relationship Id="rId3" Type="http://schemas.openxmlformats.org/officeDocument/2006/relationships/chartUserShapes" Target="../drawings/drawing40.xml"/><Relationship Id="rId2" Type="http://schemas.microsoft.com/office/2011/relationships/chartColorStyle" Target="colors48.xml"/><Relationship Id="rId1" Type="http://schemas.microsoft.com/office/2011/relationships/chartStyle" Target="style48.xml"/></Relationships>
</file>

<file path=xl/charts/_rels/chart38.xml.rels><?xml version="1.0" encoding="UTF-8" standalone="yes"?>
<Relationships xmlns="http://schemas.openxmlformats.org/package/2006/relationships"><Relationship Id="rId3" Type="http://schemas.openxmlformats.org/officeDocument/2006/relationships/chartUserShapes" Target="../drawings/drawing41.xml"/><Relationship Id="rId2" Type="http://schemas.microsoft.com/office/2011/relationships/chartColorStyle" Target="colors49.xml"/><Relationship Id="rId1" Type="http://schemas.microsoft.com/office/2011/relationships/chartStyle" Target="style49.xml"/></Relationships>
</file>

<file path=xl/charts/_rels/chart39.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4.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40.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41.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42.xml.rels><?xml version="1.0" encoding="UTF-8" standalone="yes"?>
<Relationships xmlns="http://schemas.openxmlformats.org/package/2006/relationships"><Relationship Id="rId3" Type="http://schemas.openxmlformats.org/officeDocument/2006/relationships/chartUserShapes" Target="../drawings/drawing43.xml"/><Relationship Id="rId2" Type="http://schemas.microsoft.com/office/2011/relationships/chartColorStyle" Target="colors53.xml"/><Relationship Id="rId1" Type="http://schemas.microsoft.com/office/2011/relationships/chartStyle" Target="style53.xml"/></Relationships>
</file>

<file path=xl/charts/_rels/chart5.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6.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7.xml.rels><?xml version="1.0" encoding="UTF-8" standalone="yes"?>
<Relationships xmlns="http://schemas.openxmlformats.org/package/2006/relationships"><Relationship Id="rId3" Type="http://schemas.openxmlformats.org/officeDocument/2006/relationships/chartUserShapes" Target="../drawings/drawing9.xml"/><Relationship Id="rId2" Type="http://schemas.microsoft.com/office/2011/relationships/chartColorStyle" Target="colors19.xml"/><Relationship Id="rId1" Type="http://schemas.microsoft.com/office/2011/relationships/chartStyle" Target="style19.xml"/></Relationships>
</file>

<file path=xl/charts/_rels/chart8.xml.rels><?xml version="1.0" encoding="UTF-8" standalone="yes"?>
<Relationships xmlns="http://schemas.openxmlformats.org/package/2006/relationships"><Relationship Id="rId3" Type="http://schemas.openxmlformats.org/officeDocument/2006/relationships/chartUserShapes" Target="../drawings/drawing10.xml"/><Relationship Id="rId2" Type="http://schemas.microsoft.com/office/2011/relationships/chartColorStyle" Target="colors20.xml"/><Relationship Id="rId1" Type="http://schemas.microsoft.com/office/2011/relationships/chartStyle" Target="style20.xml"/></Relationships>
</file>

<file path=xl/charts/_rels/chart9.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Ex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Ex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Ex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Ex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Ex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Ex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Ex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Ex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Ex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Ex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Ex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Ex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7332327282372787"/>
          <c:y val="5.3470136803470139E-2"/>
          <c:w val="0.70108580962555556"/>
          <c:h val="0.60581381906841236"/>
        </c:manualLayout>
      </c:layout>
      <c:barChart>
        <c:barDir val="col"/>
        <c:grouping val="clustered"/>
        <c:varyColors val="0"/>
        <c:ser>
          <c:idx val="0"/>
          <c:order val="0"/>
          <c:spPr>
            <a:solidFill>
              <a:schemeClr val="accent1"/>
            </a:solidFill>
            <a:ln>
              <a:noFill/>
            </a:ln>
            <a:effectLst/>
          </c:spPr>
          <c:invertIfNegative val="0"/>
          <c:dLbls>
            <c:dLbl>
              <c:idx val="2"/>
              <c:layout>
                <c:manualLayout>
                  <c:x val="2.3264470500651406E-3"/>
                  <c:y val="1.251251251251247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BD2-458B-9F97-1BAD4BCE9CE7}"/>
                </c:ext>
              </c:extLst>
            </c:dLbl>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('Business EER - Standard'!$B$11,'Business EER - Standard'!$C$11,'Business EER - Standard'!$F$11,'Business EER - Standard'!$E$11)</c:f>
              <c:strCache>
                <c:ptCount val="4"/>
                <c:pt idx="0">
                  <c:v>Reported Savings</c:v>
                </c:pt>
                <c:pt idx="1">
                  <c:v>Verified Savings</c:v>
                </c:pt>
                <c:pt idx="2">
                  <c:v>Verified Savings</c:v>
                </c:pt>
                <c:pt idx="3">
                  <c:v>MEEIA 3-Year Target</c:v>
                </c:pt>
              </c:strCache>
            </c:strRef>
          </c:cat>
          <c:val>
            <c:numRef>
              <c:f>('Business EER - Standard'!$B$12,'Business EER - Standard'!$C$12,'Business EER - Standard'!$F$12,'Business EER - Standard'!$E$12)</c:f>
              <c:numCache>
                <c:formatCode>#,##0</c:formatCode>
                <c:ptCount val="4"/>
                <c:pt idx="0">
                  <c:v>64591701.492500171</c:v>
                </c:pt>
                <c:pt idx="1">
                  <c:v>53934256.696106397</c:v>
                </c:pt>
                <c:pt idx="2">
                  <c:v>51776886.428262137</c:v>
                </c:pt>
                <c:pt idx="3">
                  <c:v>58370690.221995525</c:v>
                </c:pt>
              </c:numCache>
            </c:numRef>
          </c:val>
          <c:extLst>
            <c:ext xmlns:c16="http://schemas.microsoft.com/office/drawing/2014/chart" uri="{C3380CC4-5D6E-409C-BE32-E72D297353CC}">
              <c16:uniqueId val="{00000000-0BD2-458B-9F97-1BAD4BCE9CE7}"/>
            </c:ext>
          </c:extLst>
        </c:ser>
        <c:dLbls>
          <c:dLblPos val="outEnd"/>
          <c:showLegendKey val="0"/>
          <c:showVal val="1"/>
          <c:showCatName val="0"/>
          <c:showSerName val="0"/>
          <c:showPercent val="0"/>
          <c:showBubbleSize val="0"/>
        </c:dLbls>
        <c:gapWidth val="219"/>
        <c:overlap val="-27"/>
        <c:axId val="550421560"/>
        <c:axId val="550414504"/>
      </c:barChart>
      <c:catAx>
        <c:axId val="5504215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50414504"/>
        <c:crosses val="autoZero"/>
        <c:auto val="1"/>
        <c:lblAlgn val="ctr"/>
        <c:lblOffset val="100"/>
        <c:noMultiLvlLbl val="0"/>
      </c:catAx>
      <c:valAx>
        <c:axId val="55041450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(kWh)</a:t>
                </a:r>
              </a:p>
            </c:rich>
          </c:tx>
          <c:layout>
            <c:manualLayout>
              <c:xMode val="edge"/>
              <c:yMode val="edge"/>
              <c:x val="6.9793411501954212E-3"/>
              <c:y val="0.26280414272540259"/>
            </c:manualLayout>
          </c:layout>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5042156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'Business EER - Custom'!$H$34</c:f>
              <c:strCache>
                <c:ptCount val="1"/>
                <c:pt idx="0">
                  <c:v>% of Total Verified Demand (%)</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9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'Business EER - Custom'!$A$35:$A$42</c:f>
              <c:strCache>
                <c:ptCount val="8"/>
                <c:pt idx="0">
                  <c:v>Building Optimization</c:v>
                </c:pt>
                <c:pt idx="1">
                  <c:v>Energy Management System</c:v>
                </c:pt>
                <c:pt idx="2">
                  <c:v>HVAC</c:v>
                </c:pt>
                <c:pt idx="3">
                  <c:v>Lighting</c:v>
                </c:pt>
                <c:pt idx="4">
                  <c:v>Misc Custom</c:v>
                </c:pt>
                <c:pt idx="5">
                  <c:v>Motors, Drives &amp; Compressors</c:v>
                </c:pt>
                <c:pt idx="6">
                  <c:v>New Construction</c:v>
                </c:pt>
                <c:pt idx="7">
                  <c:v>Refrigeration Upgrade</c:v>
                </c:pt>
              </c:strCache>
            </c:strRef>
          </c:cat>
          <c:val>
            <c:numRef>
              <c:f>'Business EER - Custom'!$H$35:$H$42</c:f>
              <c:numCache>
                <c:formatCode>0%</c:formatCode>
                <c:ptCount val="8"/>
                <c:pt idx="0">
                  <c:v>8.3284673500004486E-2</c:v>
                </c:pt>
                <c:pt idx="1">
                  <c:v>0</c:v>
                </c:pt>
                <c:pt idx="2">
                  <c:v>1.119325889127447E-2</c:v>
                </c:pt>
                <c:pt idx="3">
                  <c:v>0.69249979787453841</c:v>
                </c:pt>
                <c:pt idx="4">
                  <c:v>9.097442439160236E-2</c:v>
                </c:pt>
                <c:pt idx="5">
                  <c:v>7.1534446670319898E-2</c:v>
                </c:pt>
                <c:pt idx="6">
                  <c:v>4.9992364149231486E-2</c:v>
                </c:pt>
                <c:pt idx="7">
                  <c:v>5.2103452302882758E-4</c:v>
                </c:pt>
              </c:numCache>
            </c:numRef>
          </c:val>
          <c:extLst>
            <c:ext xmlns:c16="http://schemas.microsoft.com/office/drawing/2014/chart" uri="{C3380CC4-5D6E-409C-BE32-E72D297353CC}">
              <c16:uniqueId val="{00000000-BFC7-4182-A44A-7CD5372E1885}"/>
            </c:ext>
          </c:extLst>
        </c:ser>
        <c:dLbls>
          <c:showLegendKey val="0"/>
          <c:showVal val="0"/>
          <c:showCatName val="0"/>
          <c:showSerName val="0"/>
          <c:showPercent val="0"/>
          <c:showBubbleSize val="0"/>
        </c:dLbls>
        <c:gapWidth val="219"/>
        <c:overlap val="-27"/>
        <c:axId val="1117308064"/>
        <c:axId val="720957472"/>
      </c:barChart>
      <c:catAx>
        <c:axId val="11173080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720957472"/>
        <c:crosses val="autoZero"/>
        <c:auto val="1"/>
        <c:lblAlgn val="ctr"/>
        <c:lblOffset val="100"/>
        <c:noMultiLvlLbl val="0"/>
      </c:catAx>
      <c:valAx>
        <c:axId val="72095747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111730806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b="1"/>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8262906102398844"/>
          <c:y val="5.3470136803470139E-2"/>
          <c:w val="0.69178002142529504"/>
          <c:h val="0.65169303161429148"/>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('Block Bidding'!$B$11,'Block Bidding'!$C$11,'Block Bidding'!$F$11,'Block Bidding'!$E$11)</c:f>
              <c:strCache>
                <c:ptCount val="4"/>
                <c:pt idx="0">
                  <c:v>Reported Savings</c:v>
                </c:pt>
                <c:pt idx="1">
                  <c:v>Verified Savings</c:v>
                </c:pt>
                <c:pt idx="2">
                  <c:v>Verified Savings</c:v>
                </c:pt>
                <c:pt idx="3">
                  <c:v>MEEIA 3-Year Target</c:v>
                </c:pt>
              </c:strCache>
            </c:strRef>
          </c:cat>
          <c:val>
            <c:numRef>
              <c:f>('Block Bidding'!$B$12,'Block Bidding'!$C$12,'Block Bidding'!$F$12,'Block Bidding'!$E$12)</c:f>
              <c:numCache>
                <c:formatCode>#,##0</c:formatCode>
                <c:ptCount val="4"/>
                <c:pt idx="0">
                  <c:v>225771.05</c:v>
                </c:pt>
                <c:pt idx="1">
                  <c:v>328092.09408457146</c:v>
                </c:pt>
                <c:pt idx="2">
                  <c:v>214029.81771158858</c:v>
                </c:pt>
                <c:pt idx="3">
                  <c:v>10059398.3332</c:v>
                </c:pt>
              </c:numCache>
            </c:numRef>
          </c:val>
          <c:extLst>
            <c:ext xmlns:c16="http://schemas.microsoft.com/office/drawing/2014/chart" uri="{C3380CC4-5D6E-409C-BE32-E72D297353CC}">
              <c16:uniqueId val="{00000000-BB91-42E8-AF56-31CB9AC53C6A}"/>
            </c:ext>
          </c:extLst>
        </c:ser>
        <c:dLbls>
          <c:dLblPos val="outEnd"/>
          <c:showLegendKey val="0"/>
          <c:showVal val="1"/>
          <c:showCatName val="0"/>
          <c:showSerName val="0"/>
          <c:showPercent val="0"/>
          <c:showBubbleSize val="0"/>
        </c:dLbls>
        <c:gapWidth val="219"/>
        <c:overlap val="-27"/>
        <c:axId val="555458000"/>
        <c:axId val="555459176"/>
      </c:barChart>
      <c:catAx>
        <c:axId val="5554580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55459176"/>
        <c:crosses val="autoZero"/>
        <c:auto val="1"/>
        <c:lblAlgn val="ctr"/>
        <c:lblOffset val="100"/>
        <c:noMultiLvlLbl val="0"/>
      </c:catAx>
      <c:valAx>
        <c:axId val="55545917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(kWh)</a:t>
                </a:r>
              </a:p>
            </c:rich>
          </c:tx>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554580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113325449059236"/>
          <c:y val="5.3470136803470139E-2"/>
          <c:w val="0.7732758279586911"/>
          <c:h val="0.66003470662263308"/>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('Block Bidding'!$B$11,'Block Bidding'!$C$11,'Block Bidding'!$F$11,'Block Bidding'!$E$11)</c:f>
              <c:strCache>
                <c:ptCount val="4"/>
                <c:pt idx="0">
                  <c:v>Reported Savings</c:v>
                </c:pt>
                <c:pt idx="1">
                  <c:v>Verified Savings</c:v>
                </c:pt>
                <c:pt idx="2">
                  <c:v>Verified Savings</c:v>
                </c:pt>
                <c:pt idx="3">
                  <c:v>MEEIA 3-Year Target</c:v>
                </c:pt>
              </c:strCache>
            </c:strRef>
          </c:cat>
          <c:val>
            <c:numRef>
              <c:f>('Block Bidding'!$B$13,'Block Bidding'!$C$13,'Block Bidding'!$F$13,'Block Bidding'!$E$13)</c:f>
              <c:numCache>
                <c:formatCode>#,##0</c:formatCode>
                <c:ptCount val="4"/>
                <c:pt idx="0">
                  <c:v>18.829999999999998</c:v>
                </c:pt>
                <c:pt idx="1">
                  <c:v>61.014928983596803</c:v>
                </c:pt>
                <c:pt idx="2">
                  <c:v>39.158615159994049</c:v>
                </c:pt>
                <c:pt idx="3">
                  <c:v>1743.9999999999998</c:v>
                </c:pt>
              </c:numCache>
            </c:numRef>
          </c:val>
          <c:extLst>
            <c:ext xmlns:c16="http://schemas.microsoft.com/office/drawing/2014/chart" uri="{C3380CC4-5D6E-409C-BE32-E72D297353CC}">
              <c16:uniqueId val="{00000000-3A69-4C36-80F6-23CBCB70E176}"/>
            </c:ext>
          </c:extLst>
        </c:ser>
        <c:dLbls>
          <c:dLblPos val="outEnd"/>
          <c:showLegendKey val="0"/>
          <c:showVal val="1"/>
          <c:showCatName val="0"/>
          <c:showSerName val="0"/>
          <c:showPercent val="0"/>
          <c:showBubbleSize val="0"/>
        </c:dLbls>
        <c:gapWidth val="219"/>
        <c:overlap val="-27"/>
        <c:axId val="555459568"/>
        <c:axId val="555459960"/>
      </c:barChart>
      <c:catAx>
        <c:axId val="5554595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55459960"/>
        <c:crosses val="autoZero"/>
        <c:auto val="1"/>
        <c:lblAlgn val="ctr"/>
        <c:lblOffset val="100"/>
        <c:noMultiLvlLbl val="0"/>
      </c:catAx>
      <c:valAx>
        <c:axId val="5554599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a:t>
                </a:r>
              </a:p>
            </c:rich>
          </c:tx>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5545956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8262906102398844"/>
          <c:y val="5.3922187171398531E-2"/>
          <c:w val="0.69178002142529504"/>
          <c:h val="0.62351176134528929"/>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('Business EER - SEM'!$B$11,'Business EER - SEM'!$C$11,'Business EER - SEM'!$F$11,'Business EER - SEM'!$E$11)</c:f>
              <c:strCache>
                <c:ptCount val="4"/>
                <c:pt idx="0">
                  <c:v>Reported Savings</c:v>
                </c:pt>
                <c:pt idx="1">
                  <c:v>Verified Savings</c:v>
                </c:pt>
                <c:pt idx="2">
                  <c:v>Verified Savings</c:v>
                </c:pt>
                <c:pt idx="3">
                  <c:v>MEEIA 3-Year Target</c:v>
                </c:pt>
              </c:strCache>
            </c:strRef>
          </c:cat>
          <c:val>
            <c:numRef>
              <c:f>('Business EER - SEM'!$B$12,'Business EER - SEM'!$C$12,'Business EER - SEM'!$F$12,'Business EER - SEM'!$E$12)</c:f>
              <c:numCache>
                <c:formatCode>#,##0</c:formatCode>
                <c:ptCount val="4"/>
                <c:pt idx="0">
                  <c:v>16267234</c:v>
                </c:pt>
                <c:pt idx="1">
                  <c:v>20470641.494293272</c:v>
                </c:pt>
                <c:pt idx="2">
                  <c:v>20470641.494293272</c:v>
                </c:pt>
                <c:pt idx="3">
                  <c:v>9027253.0320000015</c:v>
                </c:pt>
              </c:numCache>
            </c:numRef>
          </c:val>
          <c:extLst>
            <c:ext xmlns:c16="http://schemas.microsoft.com/office/drawing/2014/chart" uri="{C3380CC4-5D6E-409C-BE32-E72D297353CC}">
              <c16:uniqueId val="{00000000-DC73-4530-8B31-A9D38617A7AA}"/>
            </c:ext>
          </c:extLst>
        </c:ser>
        <c:dLbls>
          <c:dLblPos val="outEnd"/>
          <c:showLegendKey val="0"/>
          <c:showVal val="1"/>
          <c:showCatName val="0"/>
          <c:showSerName val="0"/>
          <c:showPercent val="0"/>
          <c:showBubbleSize val="0"/>
        </c:dLbls>
        <c:gapWidth val="219"/>
        <c:overlap val="-27"/>
        <c:axId val="621252288"/>
        <c:axId val="621256208"/>
      </c:barChart>
      <c:catAx>
        <c:axId val="6212522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21256208"/>
        <c:crosses val="autoZero"/>
        <c:auto val="1"/>
        <c:lblAlgn val="ctr"/>
        <c:lblOffset val="100"/>
        <c:noMultiLvlLbl val="0"/>
      </c:catAx>
      <c:valAx>
        <c:axId val="62125620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(MWh)</a:t>
                </a:r>
              </a:p>
            </c:rich>
          </c:tx>
          <c:layout>
            <c:manualLayout>
              <c:xMode val="edge"/>
              <c:yMode val="edge"/>
              <c:x val="2.7777777777777779E-3"/>
              <c:y val="0.17834281131525223"/>
            </c:manualLayout>
          </c:layout>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2125228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113325449059236"/>
          <c:y val="5.3470136803470139E-2"/>
          <c:w val="0.7732758279586911"/>
          <c:h val="0.61832633158092476"/>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('Business EER - SEM'!$B$11,'Business EER - SEM'!$C$11,'Business EER - SEM'!$F$11,'Business EER - SEM'!$E$11)</c:f>
              <c:strCache>
                <c:ptCount val="4"/>
                <c:pt idx="0">
                  <c:v>Reported Savings</c:v>
                </c:pt>
                <c:pt idx="1">
                  <c:v>Verified Savings</c:v>
                </c:pt>
                <c:pt idx="2">
                  <c:v>Verified Savings</c:v>
                </c:pt>
                <c:pt idx="3">
                  <c:v>MEEIA 3-Year Target</c:v>
                </c:pt>
              </c:strCache>
            </c:strRef>
          </c:cat>
          <c:val>
            <c:numRef>
              <c:f>('Business EER - SEM'!$B$13,'Business EER - SEM'!$C$13,'Business EER - SEM'!$F$13,'Business EER - SEM'!$E$13)</c:f>
              <c:numCache>
                <c:formatCode>#,##0.00</c:formatCode>
                <c:ptCount val="4"/>
                <c:pt idx="0">
                  <c:v>0</c:v>
                </c:pt>
                <c:pt idx="1">
                  <c:v>0</c:v>
                </c:pt>
                <c:pt idx="2">
                  <c:v>0</c:v>
                </c:pt>
                <c:pt idx="3">
                  <c:v>2021.394</c:v>
                </c:pt>
              </c:numCache>
            </c:numRef>
          </c:val>
          <c:extLst>
            <c:ext xmlns:c16="http://schemas.microsoft.com/office/drawing/2014/chart" uri="{C3380CC4-5D6E-409C-BE32-E72D297353CC}">
              <c16:uniqueId val="{00000000-C555-4092-9D2D-62654018D4B5}"/>
            </c:ext>
          </c:extLst>
        </c:ser>
        <c:dLbls>
          <c:dLblPos val="outEnd"/>
          <c:showLegendKey val="0"/>
          <c:showVal val="1"/>
          <c:showCatName val="0"/>
          <c:showSerName val="0"/>
          <c:showPercent val="0"/>
          <c:showBubbleSize val="0"/>
        </c:dLbls>
        <c:gapWidth val="219"/>
        <c:overlap val="-27"/>
        <c:axId val="621256600"/>
        <c:axId val="621247976"/>
      </c:barChart>
      <c:catAx>
        <c:axId val="6212566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21247976"/>
        <c:crosses val="autoZero"/>
        <c:auto val="1"/>
        <c:lblAlgn val="ctr"/>
        <c:lblOffset val="100"/>
        <c:noMultiLvlLbl val="0"/>
      </c:catAx>
      <c:valAx>
        <c:axId val="62124797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(MW)</a:t>
                </a:r>
              </a:p>
            </c:rich>
          </c:tx>
          <c:layout>
            <c:manualLayout>
              <c:xMode val="edge"/>
              <c:yMode val="edge"/>
              <c:x val="1.1632235250325702E-2"/>
              <c:y val="0.30800584048615542"/>
            </c:manualLayout>
          </c:layout>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212566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3194017623843921"/>
          <c:y val="4.8819817192520605E-2"/>
          <c:w val="0.74246890621084427"/>
          <c:h val="0.68441965587634879"/>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('Small Bus. Lighting'!$B$11,'Small Bus. Lighting'!$C$11,'Small Bus. Lighting'!$F$11,'Small Bus. Lighting'!$E$11)</c:f>
              <c:strCache>
                <c:ptCount val="4"/>
                <c:pt idx="0">
                  <c:v>Reported Savings</c:v>
                </c:pt>
                <c:pt idx="1">
                  <c:v>Verified Savings</c:v>
                </c:pt>
                <c:pt idx="2">
                  <c:v>Verified Savings</c:v>
                </c:pt>
                <c:pt idx="3">
                  <c:v>MEEIA 3-Year Target</c:v>
                </c:pt>
              </c:strCache>
            </c:strRef>
          </c:cat>
          <c:val>
            <c:numRef>
              <c:f>('Small Bus. Lighting'!$B$12,'Small Bus. Lighting'!$C$12,'Small Bus. Lighting'!$F$12,'Small Bus. Lighting'!$E$12)</c:f>
              <c:numCache>
                <c:formatCode>#,##0</c:formatCode>
                <c:ptCount val="4"/>
                <c:pt idx="0">
                  <c:v>2738395.8170999982</c:v>
                </c:pt>
                <c:pt idx="1">
                  <c:v>2262997.5805630623</c:v>
                </c:pt>
                <c:pt idx="2">
                  <c:v>1973333.8902509904</c:v>
                </c:pt>
                <c:pt idx="3">
                  <c:v>3509633.5800000057</c:v>
                </c:pt>
              </c:numCache>
            </c:numRef>
          </c:val>
          <c:extLst>
            <c:ext xmlns:c16="http://schemas.microsoft.com/office/drawing/2014/chart" uri="{C3380CC4-5D6E-409C-BE32-E72D297353CC}">
              <c16:uniqueId val="{00000000-F3A6-46B3-9BC0-090A4D225D74}"/>
            </c:ext>
          </c:extLst>
        </c:ser>
        <c:dLbls>
          <c:dLblPos val="outEnd"/>
          <c:showLegendKey val="0"/>
          <c:showVal val="1"/>
          <c:showCatName val="0"/>
          <c:showSerName val="0"/>
          <c:showPercent val="0"/>
          <c:showBubbleSize val="0"/>
        </c:dLbls>
        <c:gapWidth val="219"/>
        <c:overlap val="-27"/>
        <c:axId val="550605096"/>
        <c:axId val="550605488"/>
      </c:barChart>
      <c:catAx>
        <c:axId val="5506050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50605488"/>
        <c:crosses val="autoZero"/>
        <c:auto val="1"/>
        <c:lblAlgn val="ctr"/>
        <c:lblOffset val="100"/>
        <c:noMultiLvlLbl val="0"/>
      </c:catAx>
      <c:valAx>
        <c:axId val="55060548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(kWh)</a:t>
                </a:r>
              </a:p>
            </c:rich>
          </c:tx>
          <c:layout>
            <c:manualLayout>
              <c:xMode val="edge"/>
              <c:yMode val="edge"/>
              <c:x val="5.5555555555555558E-3"/>
              <c:y val="0.34126494604841057"/>
            </c:manualLayout>
          </c:layout>
          <c:overlay val="0"/>
          <c:spPr>
            <a:noFill/>
            <a:ln>
              <a:noFill/>
            </a:ln>
            <a:effectLst/>
          </c:spPr>
          <c:txPr>
            <a:bodyPr rot="-54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50605096"/>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430608862334419"/>
          <c:y val="4.8819817192520605E-2"/>
          <c:w val="0.82010299382593921"/>
          <c:h val="0.67607798086800719"/>
        </c:manualLayout>
      </c:layout>
      <c:barChart>
        <c:barDir val="col"/>
        <c:grouping val="clustered"/>
        <c:varyColors val="0"/>
        <c:ser>
          <c:idx val="0"/>
          <c:order val="0"/>
          <c:spPr>
            <a:solidFill>
              <a:schemeClr val="accent1"/>
            </a:solidFill>
            <a:ln>
              <a:noFill/>
            </a:ln>
            <a:effectLst/>
          </c:spPr>
          <c:invertIfNegative val="0"/>
          <c:dLbls>
            <c:dLbl>
              <c:idx val="3"/>
              <c:layout>
                <c:manualLayout>
                  <c:x val="-1.7060414617112219E-16"/>
                  <c:y val="1.668335001668334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381-4ABF-A3D7-4DA0AD8ACECA}"/>
                </c:ext>
              </c:extLst>
            </c:dLbl>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('Small Bus. Lighting'!$B$11,'Small Bus. Lighting'!$C$11,'Small Bus. Lighting'!$F$11,'Small Bus. Lighting'!$E$11)</c:f>
              <c:strCache>
                <c:ptCount val="4"/>
                <c:pt idx="0">
                  <c:v>Reported Savings</c:v>
                </c:pt>
                <c:pt idx="1">
                  <c:v>Verified Savings</c:v>
                </c:pt>
                <c:pt idx="2">
                  <c:v>Verified Savings</c:v>
                </c:pt>
                <c:pt idx="3">
                  <c:v>MEEIA 3-Year Target</c:v>
                </c:pt>
              </c:strCache>
            </c:strRef>
          </c:cat>
          <c:val>
            <c:numRef>
              <c:f>('Small Bus. Lighting'!$B$13,'Small Bus. Lighting'!$C$13,'Small Bus. Lighting'!$F$13,'Small Bus. Lighting'!$E$13)</c:f>
              <c:numCache>
                <c:formatCode>#,##0</c:formatCode>
                <c:ptCount val="4"/>
                <c:pt idx="0">
                  <c:v>454.35510000000016</c:v>
                </c:pt>
                <c:pt idx="1">
                  <c:v>367.86665523003842</c:v>
                </c:pt>
                <c:pt idx="2">
                  <c:v>320.77972336059349</c:v>
                </c:pt>
                <c:pt idx="3">
                  <c:v>561.9369999999999</c:v>
                </c:pt>
              </c:numCache>
            </c:numRef>
          </c:val>
          <c:extLst>
            <c:ext xmlns:c16="http://schemas.microsoft.com/office/drawing/2014/chart" uri="{C3380CC4-5D6E-409C-BE32-E72D297353CC}">
              <c16:uniqueId val="{00000001-0381-4ABF-A3D7-4DA0AD8ACECA}"/>
            </c:ext>
          </c:extLst>
        </c:ser>
        <c:dLbls>
          <c:dLblPos val="outEnd"/>
          <c:showLegendKey val="0"/>
          <c:showVal val="1"/>
          <c:showCatName val="0"/>
          <c:showSerName val="0"/>
          <c:showPercent val="0"/>
          <c:showBubbleSize val="0"/>
        </c:dLbls>
        <c:gapWidth val="219"/>
        <c:overlap val="-27"/>
        <c:axId val="550601960"/>
        <c:axId val="550604312"/>
      </c:barChart>
      <c:catAx>
        <c:axId val="550601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50604312"/>
        <c:crosses val="autoZero"/>
        <c:auto val="1"/>
        <c:lblAlgn val="ctr"/>
        <c:lblOffset val="100"/>
        <c:noMultiLvlLbl val="0"/>
      </c:catAx>
      <c:valAx>
        <c:axId val="55060431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a:t>
                </a:r>
              </a:p>
            </c:rich>
          </c:tx>
          <c:layout>
            <c:manualLayout>
              <c:xMode val="edge"/>
              <c:yMode val="edge"/>
              <c:x val="1.3958682300390842E-2"/>
              <c:y val="0.37228173054944708"/>
            </c:manualLayout>
          </c:layout>
          <c:overlay val="0"/>
          <c:spPr>
            <a:noFill/>
            <a:ln>
              <a:noFill/>
            </a:ln>
            <a:effectLst/>
          </c:spPr>
          <c:txPr>
            <a:bodyPr rot="-54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5060196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8262906102398844"/>
          <c:y val="5.3470136803470139E-2"/>
          <c:w val="0.69178002142529504"/>
          <c:h val="0.65169303161429148"/>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4"/>
              <c:pt idx="0">
                <c:v>Reported Savings</c:v>
              </c:pt>
              <c:pt idx="1">
                <c:v>Verified Savings</c:v>
              </c:pt>
              <c:pt idx="2">
                <c:v>Verified Savings</c:v>
              </c:pt>
              <c:pt idx="3">
                <c:v>MEEIA 3-Year Target</c:v>
              </c:pt>
            </c:strLit>
          </c:cat>
          <c:val>
            <c:numRef>
              <c:f>('Whole House Efficiency'!$B$12:$C$12,'Whole House Efficiency'!$F$12,'Whole House Efficiency'!$E$12)</c:f>
              <c:numCache>
                <c:formatCode>#,##0</c:formatCode>
                <c:ptCount val="4"/>
                <c:pt idx="0">
                  <c:v>6287651.2535600131</c:v>
                </c:pt>
                <c:pt idx="1">
                  <c:v>6080785.6135540307</c:v>
                </c:pt>
                <c:pt idx="2">
                  <c:v>4986244.2031143047</c:v>
                </c:pt>
                <c:pt idx="3">
                  <c:v>17468255.689299565</c:v>
                </c:pt>
              </c:numCache>
            </c:numRef>
          </c:val>
          <c:extLst>
            <c:ext xmlns:c16="http://schemas.microsoft.com/office/drawing/2014/chart" uri="{C3380CC4-5D6E-409C-BE32-E72D297353CC}">
              <c16:uniqueId val="{00000000-3560-4D9C-8893-5FE560EFAB71}"/>
            </c:ext>
          </c:extLst>
        </c:ser>
        <c:dLbls>
          <c:dLblPos val="outEnd"/>
          <c:showLegendKey val="0"/>
          <c:showVal val="1"/>
          <c:showCatName val="0"/>
          <c:showSerName val="0"/>
          <c:showPercent val="0"/>
          <c:showBubbleSize val="0"/>
        </c:dLbls>
        <c:gapWidth val="219"/>
        <c:overlap val="-27"/>
        <c:axId val="732192928"/>
        <c:axId val="732195280"/>
      </c:barChart>
      <c:catAx>
        <c:axId val="73219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32195280"/>
        <c:crosses val="autoZero"/>
        <c:auto val="1"/>
        <c:lblAlgn val="ctr"/>
        <c:lblOffset val="100"/>
        <c:noMultiLvlLbl val="0"/>
      </c:catAx>
      <c:valAx>
        <c:axId val="7321952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(kWh)</a:t>
                </a:r>
              </a:p>
            </c:rich>
          </c:tx>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3219292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113325449059236"/>
          <c:y val="5.3470136803470139E-2"/>
          <c:w val="0.7732758279586911"/>
          <c:h val="0.63500968159760807"/>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('Whole House Efficiency'!$B$11,'Whole House Efficiency'!$C$11,'Whole House Efficiency'!$F$11,'Whole House Efficiency'!$E$11)</c:f>
              <c:strCache>
                <c:ptCount val="4"/>
                <c:pt idx="0">
                  <c:v>Reported Savings</c:v>
                </c:pt>
                <c:pt idx="1">
                  <c:v>Verified Savings</c:v>
                </c:pt>
                <c:pt idx="2">
                  <c:v>Verified Savings</c:v>
                </c:pt>
                <c:pt idx="3">
                  <c:v>MEEIA 3-Year Target</c:v>
                </c:pt>
              </c:strCache>
            </c:strRef>
          </c:cat>
          <c:val>
            <c:numRef>
              <c:f>('Whole House Efficiency'!$B$13,'Whole House Efficiency'!$C$13,'Whole House Efficiency'!$F$13,'Whole House Efficiency'!$E$13)</c:f>
              <c:numCache>
                <c:formatCode>#,##0</c:formatCode>
                <c:ptCount val="4"/>
                <c:pt idx="0">
                  <c:v>2376.626500000023</c:v>
                </c:pt>
                <c:pt idx="1">
                  <c:v>4057.8234270663875</c:v>
                </c:pt>
                <c:pt idx="2">
                  <c:v>3327.4152101944373</c:v>
                </c:pt>
                <c:pt idx="3">
                  <c:v>4322.0429999999997</c:v>
                </c:pt>
              </c:numCache>
            </c:numRef>
          </c:val>
          <c:extLst>
            <c:ext xmlns:c16="http://schemas.microsoft.com/office/drawing/2014/chart" uri="{C3380CC4-5D6E-409C-BE32-E72D297353CC}">
              <c16:uniqueId val="{00000000-8D3B-4424-9F5F-7E8522FA8EFC}"/>
            </c:ext>
          </c:extLst>
        </c:ser>
        <c:dLbls>
          <c:dLblPos val="outEnd"/>
          <c:showLegendKey val="0"/>
          <c:showVal val="1"/>
          <c:showCatName val="0"/>
          <c:showSerName val="0"/>
          <c:showPercent val="0"/>
          <c:showBubbleSize val="0"/>
        </c:dLbls>
        <c:gapWidth val="219"/>
        <c:overlap val="-27"/>
        <c:axId val="555463488"/>
        <c:axId val="555463880"/>
      </c:barChart>
      <c:catAx>
        <c:axId val="5554634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55463880"/>
        <c:crosses val="autoZero"/>
        <c:auto val="1"/>
        <c:lblAlgn val="ctr"/>
        <c:lblOffset val="100"/>
        <c:noMultiLvlLbl val="0"/>
      </c:catAx>
      <c:valAx>
        <c:axId val="5554638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a:t>
                </a:r>
              </a:p>
            </c:rich>
          </c:tx>
          <c:layout>
            <c:manualLayout>
              <c:xMode val="edge"/>
              <c:yMode val="edge"/>
              <c:x val="5.5555555555555558E-3"/>
              <c:y val="0.33752296587926511"/>
            </c:manualLayout>
          </c:layout>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5546348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6459190483711204"/>
          <c:y val="5.067116610423697E-2"/>
          <c:w val="0.7123000609178729"/>
          <c:h val="0.79689675154242079"/>
        </c:manualLayout>
      </c:layout>
      <c:barChart>
        <c:barDir val="col"/>
        <c:grouping val="clustered"/>
        <c:varyColors val="0"/>
        <c:ser>
          <c:idx val="0"/>
          <c:order val="0"/>
          <c:spPr>
            <a:solidFill>
              <a:schemeClr val="accent1"/>
            </a:solidFill>
            <a:ln>
              <a:noFill/>
            </a:ln>
            <a:effectLst/>
          </c:spPr>
          <c:invertIfNegative val="0"/>
          <c:cat>
            <c:strRef>
              <c:f>'Whole House Efficiency'!$A$34:$A$36</c:f>
              <c:strCache>
                <c:ptCount val="3"/>
                <c:pt idx="0">
                  <c:v>Tier 1: Energy Savings Kit</c:v>
                </c:pt>
                <c:pt idx="1">
                  <c:v>Tier 2: Building Shell Measures</c:v>
                </c:pt>
                <c:pt idx="2">
                  <c:v>Tier 3: HVAC Measures</c:v>
                </c:pt>
              </c:strCache>
            </c:strRef>
          </c:cat>
          <c:val>
            <c:numRef>
              <c:f>'Whole House Efficiency'!$C$34:$C$36</c:f>
              <c:numCache>
                <c:formatCode>_(* #,##0_);_(* \(#,##0\);_(* "-"_);_(@_)</c:formatCode>
                <c:ptCount val="3"/>
                <c:pt idx="0">
                  <c:v>459293.61599999998</c:v>
                </c:pt>
                <c:pt idx="1">
                  <c:v>402527.33</c:v>
                </c:pt>
                <c:pt idx="2">
                  <c:v>5425830.3075600136</c:v>
                </c:pt>
              </c:numCache>
            </c:numRef>
          </c:val>
          <c:extLst>
            <c:ext xmlns:c16="http://schemas.microsoft.com/office/drawing/2014/chart" uri="{C3380CC4-5D6E-409C-BE32-E72D297353CC}">
              <c16:uniqueId val="{00000000-670D-431D-9D1C-1193693C2F0C}"/>
            </c:ext>
          </c:extLst>
        </c:ser>
        <c:dLbls>
          <c:showLegendKey val="0"/>
          <c:showVal val="0"/>
          <c:showCatName val="0"/>
          <c:showSerName val="0"/>
          <c:showPercent val="0"/>
          <c:showBubbleSize val="0"/>
        </c:dLbls>
        <c:gapWidth val="150"/>
        <c:axId val="555450552"/>
        <c:axId val="555451728"/>
      </c:barChart>
      <c:catAx>
        <c:axId val="55545055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55451728"/>
        <c:crosses val="autoZero"/>
        <c:auto val="1"/>
        <c:lblAlgn val="ctr"/>
        <c:lblOffset val="100"/>
        <c:noMultiLvlLbl val="0"/>
      </c:catAx>
      <c:valAx>
        <c:axId val="55545172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sz="1200" b="1">
                    <a:solidFill>
                      <a:sysClr val="windowText" lastClr="000000"/>
                    </a:solidFill>
                    <a:latin typeface="Arial" panose="020B0604020202020204" pitchFamily="34" charset="0"/>
                    <a:cs typeface="Arial" panose="020B0604020202020204" pitchFamily="34" charset="0"/>
                  </a:rPr>
                  <a:t>(</a:t>
                </a:r>
                <a:r>
                  <a:rPr lang="en-US" sz="1200" b="1" baseline="0">
                    <a:solidFill>
                      <a:sysClr val="windowText" lastClr="000000"/>
                    </a:solidFill>
                    <a:latin typeface="Arial" panose="020B0604020202020204" pitchFamily="34" charset="0"/>
                    <a:cs typeface="Arial" panose="020B0604020202020204" pitchFamily="34" charset="0"/>
                  </a:rPr>
                  <a:t>Total Reported Energy Savings [kWh])</a:t>
                </a:r>
                <a:endParaRPr lang="en-US" sz="1200" b="1">
                  <a:solidFill>
                    <a:sysClr val="windowText" lastClr="000000"/>
                  </a:solidFill>
                  <a:latin typeface="Arial" panose="020B0604020202020204" pitchFamily="34" charset="0"/>
                  <a:cs typeface="Arial" panose="020B0604020202020204" pitchFamily="34" charset="0"/>
                </a:endParaRPr>
              </a:p>
            </c:rich>
          </c:tx>
          <c:layout>
            <c:manualLayout>
              <c:xMode val="edge"/>
              <c:yMode val="edge"/>
              <c:x val="1.7798275933044089E-2"/>
              <c:y val="8.6392924296954027E-2"/>
            </c:manualLayout>
          </c:layout>
          <c:overlay val="0"/>
          <c:spPr>
            <a:noFill/>
            <a:ln>
              <a:noFill/>
            </a:ln>
            <a:effectLst/>
          </c:spPr>
          <c:txPr>
            <a:bodyPr rot="-54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55450552"/>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1924473636775302"/>
          <c:y val="5.3470136803470139E-2"/>
          <c:w val="0.75516434608153038"/>
          <c:h val="0.61415549407675396"/>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('Business EER - Standard'!$B$11,'Business EER - Standard'!$C$11,'Business EER - Standard'!$F$11,'Business EER - Standard'!$E$11)</c:f>
              <c:strCache>
                <c:ptCount val="4"/>
                <c:pt idx="0">
                  <c:v>Reported Savings</c:v>
                </c:pt>
                <c:pt idx="1">
                  <c:v>Verified Savings</c:v>
                </c:pt>
                <c:pt idx="2">
                  <c:v>Verified Savings</c:v>
                </c:pt>
                <c:pt idx="3">
                  <c:v>MEEIA 3-Year Target</c:v>
                </c:pt>
              </c:strCache>
            </c:strRef>
          </c:cat>
          <c:val>
            <c:numRef>
              <c:f>('Business EER - Standard'!$B$13,'Business EER - Standard'!$C$13,'Business EER - Standard'!$F$13,'Business EER - Standard'!$E$13)</c:f>
              <c:numCache>
                <c:formatCode>#,##0</c:formatCode>
                <c:ptCount val="4"/>
                <c:pt idx="0">
                  <c:v>11023.933500000041</c:v>
                </c:pt>
                <c:pt idx="1">
                  <c:v>8409.1230599481441</c:v>
                </c:pt>
                <c:pt idx="2">
                  <c:v>8072.7581375502177</c:v>
                </c:pt>
                <c:pt idx="3">
                  <c:v>10933.6198</c:v>
                </c:pt>
              </c:numCache>
            </c:numRef>
          </c:val>
          <c:extLst>
            <c:ext xmlns:c16="http://schemas.microsoft.com/office/drawing/2014/chart" uri="{C3380CC4-5D6E-409C-BE32-E72D297353CC}">
              <c16:uniqueId val="{00000000-464A-4999-9A04-2DD9B7DDDAED}"/>
            </c:ext>
          </c:extLst>
        </c:ser>
        <c:dLbls>
          <c:dLblPos val="outEnd"/>
          <c:showLegendKey val="0"/>
          <c:showVal val="1"/>
          <c:showCatName val="0"/>
          <c:showSerName val="0"/>
          <c:showPercent val="0"/>
          <c:showBubbleSize val="0"/>
        </c:dLbls>
        <c:gapWidth val="219"/>
        <c:overlap val="-27"/>
        <c:axId val="550414896"/>
        <c:axId val="550415680"/>
      </c:barChart>
      <c:catAx>
        <c:axId val="5504148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50415680"/>
        <c:crosses val="autoZero"/>
        <c:auto val="1"/>
        <c:lblAlgn val="ctr"/>
        <c:lblOffset val="100"/>
        <c:noMultiLvlLbl val="0"/>
      </c:catAx>
      <c:valAx>
        <c:axId val="5504156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a:t>
                </a:r>
              </a:p>
            </c:rich>
          </c:tx>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50414896"/>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26387183521202523"/>
          <c:y val="4.6306805493157202E-2"/>
          <c:w val="0.69749047877249704"/>
          <c:h val="0.60833627016404856"/>
        </c:manualLayout>
      </c:layout>
      <c:barChart>
        <c:barDir val="col"/>
        <c:grouping val="clustered"/>
        <c:varyColors val="0"/>
        <c:ser>
          <c:idx val="0"/>
          <c:order val="0"/>
          <c:spPr>
            <a:solidFill>
              <a:srgbClr val="95D600"/>
            </a:solidFill>
          </c:spPr>
          <c:invertIfNegative val="0"/>
          <c:cat>
            <c:strLit>
              <c:ptCount val="8"/>
              <c:pt idx="0">
                <c:v>Lighting</c:v>
              </c:pt>
              <c:pt idx="1">
                <c:v>Outlier Projects</c:v>
              </c:pt>
              <c:pt idx="2">
                <c:v>KCP&amp;L Standard Measure</c:v>
              </c:pt>
              <c:pt idx="3">
                <c:v>VFD</c:v>
              </c:pt>
              <c:pt idx="4">
                <c:v>HVAC</c:v>
              </c:pt>
              <c:pt idx="5">
                <c:v>PC Power Management</c:v>
              </c:pt>
              <c:pt idx="6">
                <c:v>Refrigeration</c:v>
              </c:pt>
              <c:pt idx="7">
                <c:v>Envelope</c:v>
              </c:pt>
            </c:strLit>
          </c:cat>
          <c:val>
            <c:numLit>
              <c:formatCode>General</c:formatCode>
              <c:ptCount val="8"/>
              <c:pt idx="0">
                <c:v>1556978</c:v>
              </c:pt>
              <c:pt idx="1">
                <c:v>742274</c:v>
              </c:pt>
              <c:pt idx="2">
                <c:v>681854</c:v>
              </c:pt>
              <c:pt idx="3">
                <c:v>520170</c:v>
              </c:pt>
              <c:pt idx="4">
                <c:v>379672</c:v>
              </c:pt>
              <c:pt idx="5">
                <c:v>77625</c:v>
              </c:pt>
              <c:pt idx="6">
                <c:v>43081</c:v>
              </c:pt>
              <c:pt idx="7">
                <c:v>25680</c:v>
              </c:pt>
            </c:numLit>
          </c:val>
          <c:extLst>
            <c:ext xmlns:c16="http://schemas.microsoft.com/office/drawing/2014/chart" uri="{C3380CC4-5D6E-409C-BE32-E72D297353CC}">
              <c16:uniqueId val="{00000000-937F-4FEF-94FD-19D5A8F16BF0}"/>
            </c:ext>
          </c:extLst>
        </c:ser>
        <c:dLbls>
          <c:showLegendKey val="0"/>
          <c:showVal val="0"/>
          <c:showCatName val="0"/>
          <c:showSerName val="0"/>
          <c:showPercent val="0"/>
          <c:showBubbleSize val="0"/>
        </c:dLbls>
        <c:gapWidth val="150"/>
        <c:axId val="555461136"/>
        <c:axId val="555461920"/>
      </c:barChart>
      <c:catAx>
        <c:axId val="555461136"/>
        <c:scaling>
          <c:orientation val="minMax"/>
        </c:scaling>
        <c:delete val="0"/>
        <c:axPos val="b"/>
        <c:numFmt formatCode="General" sourceLinked="1"/>
        <c:majorTickMark val="out"/>
        <c:minorTickMark val="none"/>
        <c:tickLblPos val="nextTo"/>
        <c:txPr>
          <a:bodyPr rot="-1380000" vert="horz"/>
          <a:lstStyle/>
          <a:p>
            <a:pPr>
              <a:defRPr/>
            </a:pPr>
            <a:endParaRPr lang="en-US"/>
          </a:p>
        </c:txPr>
        <c:crossAx val="555461920"/>
        <c:crosses val="autoZero"/>
        <c:auto val="1"/>
        <c:lblAlgn val="ctr"/>
        <c:lblOffset val="100"/>
        <c:noMultiLvlLbl val="0"/>
      </c:catAx>
      <c:valAx>
        <c:axId val="555461920"/>
        <c:scaling>
          <c:orientation val="minMax"/>
        </c:scaling>
        <c:delete val="0"/>
        <c:axPos val="l"/>
        <c:majorGridlines>
          <c:spPr>
            <a:ln>
              <a:solidFill>
                <a:srgbClr val="7F7F7F"/>
              </a:solidFill>
            </a:ln>
          </c:spPr>
        </c:majorGridlines>
        <c:title>
          <c:tx>
            <c:rich>
              <a:bodyPr rot="-5400000" vert="horz"/>
              <a:lstStyle/>
              <a:p>
                <a:pPr>
                  <a:defRPr/>
                </a:pPr>
                <a:r>
                  <a:rPr lang="en-US"/>
                  <a:t>(Energy Savings [kWh])</a:t>
                </a:r>
              </a:p>
            </c:rich>
          </c:tx>
          <c:layout>
            <c:manualLayout>
              <c:xMode val="edge"/>
              <c:yMode val="edge"/>
              <c:x val="1.0657042869641293E-2"/>
              <c:y val="9.7903543307086616E-2"/>
            </c:manualLayout>
          </c:layout>
          <c:overlay val="0"/>
        </c:title>
        <c:numFmt formatCode="_(* #,##0_);_(* \(#,##0\);_(* &quot;-&quot;_);_(@_)" sourceLinked="0"/>
        <c:majorTickMark val="out"/>
        <c:minorTickMark val="none"/>
        <c:tickLblPos val="nextTo"/>
        <c:txPr>
          <a:bodyPr rot="0" vert="horz"/>
          <a:lstStyle/>
          <a:p>
            <a:pPr>
              <a:defRPr/>
            </a:pPr>
            <a:endParaRPr lang="en-US"/>
          </a:p>
        </c:txPr>
        <c:crossAx val="555461136"/>
        <c:crosses val="autoZero"/>
        <c:crossBetween val="between"/>
      </c:valAx>
      <c:spPr>
        <a:noFill/>
        <a:ln w="25400">
          <a:noFill/>
        </a:ln>
      </c:spPr>
    </c:plotArea>
    <c:plotVisOnly val="1"/>
    <c:dispBlanksAs val="gap"/>
    <c:showDLblsOverMax val="0"/>
  </c:chart>
  <c:spPr>
    <a:ln>
      <a:noFill/>
    </a:ln>
  </c:spPr>
  <c:txPr>
    <a:bodyPr/>
    <a:lstStyle/>
    <a:p>
      <a:pPr>
        <a:defRPr sz="1200" b="1" i="0" u="none" strike="noStrike" baseline="0">
          <a:solidFill>
            <a:srgbClr val="000000"/>
          </a:solidFill>
          <a:latin typeface="Arial"/>
          <a:ea typeface="Arial"/>
          <a:cs typeface="Arial"/>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418606647736458"/>
          <c:y val="3.1202202251577646E-2"/>
          <c:w val="0.85029559804146315"/>
          <c:h val="0.81224435180896504"/>
        </c:manualLayout>
      </c:layout>
      <c:barChart>
        <c:barDir val="col"/>
        <c:grouping val="clustered"/>
        <c:varyColors val="0"/>
        <c:ser>
          <c:idx val="0"/>
          <c:order val="0"/>
          <c:spPr>
            <a:solidFill>
              <a:schemeClr val="accent1"/>
            </a:solidFill>
            <a:ln>
              <a:noFill/>
            </a:ln>
            <a:effectLst/>
          </c:spPr>
          <c:invertIfNegative val="0"/>
          <c:cat>
            <c:strRef>
              <c:f>'Whole House Efficiency'!$A$34:$A$36</c:f>
              <c:strCache>
                <c:ptCount val="3"/>
                <c:pt idx="0">
                  <c:v>Tier 1: Energy Savings Kit</c:v>
                </c:pt>
                <c:pt idx="1">
                  <c:v>Tier 2: Building Shell Measures</c:v>
                </c:pt>
                <c:pt idx="2">
                  <c:v>Tier 3: HVAC Measures</c:v>
                </c:pt>
              </c:strCache>
            </c:strRef>
          </c:cat>
          <c:val>
            <c:numRef>
              <c:f>'Whole House Efficiency'!$F$34:$F$36</c:f>
              <c:numCache>
                <c:formatCode>_(* #,##0_);_(* \(#,##0\);_(* "-"_);_(@_)</c:formatCode>
                <c:ptCount val="3"/>
                <c:pt idx="0">
                  <c:v>45.294399999999996</c:v>
                </c:pt>
                <c:pt idx="1">
                  <c:v>169.83750000000001</c:v>
                </c:pt>
                <c:pt idx="2">
                  <c:v>2161.4946000000232</c:v>
                </c:pt>
              </c:numCache>
            </c:numRef>
          </c:val>
          <c:extLst>
            <c:ext xmlns:c16="http://schemas.microsoft.com/office/drawing/2014/chart" uri="{C3380CC4-5D6E-409C-BE32-E72D297353CC}">
              <c16:uniqueId val="{00000000-AE1E-4B3A-91C1-B19648798EC9}"/>
            </c:ext>
          </c:extLst>
        </c:ser>
        <c:dLbls>
          <c:showLegendKey val="0"/>
          <c:showVal val="0"/>
          <c:showCatName val="0"/>
          <c:showSerName val="0"/>
          <c:showPercent val="0"/>
          <c:showBubbleSize val="0"/>
        </c:dLbls>
        <c:gapWidth val="150"/>
        <c:axId val="555462704"/>
        <c:axId val="555463096"/>
      </c:barChart>
      <c:catAx>
        <c:axId val="555462704"/>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55463096"/>
        <c:crosses val="autoZero"/>
        <c:auto val="1"/>
        <c:lblAlgn val="ctr"/>
        <c:lblOffset val="100"/>
        <c:noMultiLvlLbl val="0"/>
      </c:catAx>
      <c:valAx>
        <c:axId val="555463096"/>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5546270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6452930297448163"/>
          <c:y val="5.3470136803470139E-2"/>
          <c:w val="0.70987977947480185"/>
          <c:h val="0.62666800658926647"/>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('Income-Eligible Multi-Family'!$B$11,'Income-Eligible Multi-Family'!$C$11,'Income-Eligible Multi-Family'!$F$11,'Income-Eligible Multi-Family'!$E$11)</c:f>
              <c:strCache>
                <c:ptCount val="4"/>
                <c:pt idx="0">
                  <c:v>Reported Savings</c:v>
                </c:pt>
                <c:pt idx="1">
                  <c:v>Verified Savings</c:v>
                </c:pt>
                <c:pt idx="2">
                  <c:v>Verified Savings</c:v>
                </c:pt>
                <c:pt idx="3">
                  <c:v>MEEIA 3-Year Target</c:v>
                </c:pt>
              </c:strCache>
            </c:strRef>
          </c:cat>
          <c:val>
            <c:numRef>
              <c:f>('Income-Eligible Multi-Family'!$B$12,'Income-Eligible Multi-Family'!$C$12,'Income-Eligible Multi-Family'!$F$12,'Income-Eligible Multi-Family'!$E$12)</c:f>
              <c:numCache>
                <c:formatCode>#,##0</c:formatCode>
                <c:ptCount val="4"/>
                <c:pt idx="0">
                  <c:v>5333998.4000091599</c:v>
                </c:pt>
                <c:pt idx="1">
                  <c:v>4183845.831272793</c:v>
                </c:pt>
                <c:pt idx="2">
                  <c:v>4183846</c:v>
                </c:pt>
                <c:pt idx="3">
                  <c:v>10577131.688000111</c:v>
                </c:pt>
              </c:numCache>
            </c:numRef>
          </c:val>
          <c:extLst>
            <c:ext xmlns:c16="http://schemas.microsoft.com/office/drawing/2014/chart" uri="{C3380CC4-5D6E-409C-BE32-E72D297353CC}">
              <c16:uniqueId val="{00000000-38CB-4EFD-8470-07D895442C15}"/>
            </c:ext>
          </c:extLst>
        </c:ser>
        <c:dLbls>
          <c:dLblPos val="outEnd"/>
          <c:showLegendKey val="0"/>
          <c:showVal val="1"/>
          <c:showCatName val="0"/>
          <c:showSerName val="0"/>
          <c:showPercent val="0"/>
          <c:showBubbleSize val="0"/>
        </c:dLbls>
        <c:gapWidth val="219"/>
        <c:overlap val="-27"/>
        <c:axId val="770083560"/>
        <c:axId val="770080424"/>
      </c:barChart>
      <c:catAx>
        <c:axId val="7700835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70080424"/>
        <c:crosses val="autoZero"/>
        <c:auto val="1"/>
        <c:lblAlgn val="ctr"/>
        <c:lblOffset val="100"/>
        <c:noMultiLvlLbl val="0"/>
      </c:catAx>
      <c:valAx>
        <c:axId val="7700804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(kWh)</a:t>
                </a:r>
              </a:p>
            </c:rich>
          </c:tx>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7008356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113325449059236"/>
          <c:y val="5.3470136803470139E-2"/>
          <c:w val="0.7732758279586911"/>
          <c:h val="0.63500968159760807"/>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('Income-Eligible Multi-Family'!$B$11,'Income-Eligible Multi-Family'!$C$11,'Income-Eligible Multi-Family'!$F$11,'Income-Eligible Multi-Family'!$E$11)</c:f>
              <c:strCache>
                <c:ptCount val="4"/>
                <c:pt idx="0">
                  <c:v>Reported Savings</c:v>
                </c:pt>
                <c:pt idx="1">
                  <c:v>Verified Savings</c:v>
                </c:pt>
                <c:pt idx="2">
                  <c:v>Verified Savings</c:v>
                </c:pt>
                <c:pt idx="3">
                  <c:v>MEEIA 3-Year Target</c:v>
                </c:pt>
              </c:strCache>
            </c:strRef>
          </c:cat>
          <c:val>
            <c:numRef>
              <c:f>('Income-Eligible Multi-Family'!$B$13,'Income-Eligible Multi-Family'!$C$13,'Income-Eligible Multi-Family'!$F$13,'Income-Eligible Multi-Family'!$E$13)</c:f>
              <c:numCache>
                <c:formatCode>#,##0</c:formatCode>
                <c:ptCount val="4"/>
                <c:pt idx="0">
                  <c:v>547.14120631944377</c:v>
                </c:pt>
                <c:pt idx="1">
                  <c:v>458</c:v>
                </c:pt>
                <c:pt idx="2">
                  <c:v>458</c:v>
                </c:pt>
                <c:pt idx="3">
                  <c:v>1542.9512273037219</c:v>
                </c:pt>
              </c:numCache>
            </c:numRef>
          </c:val>
          <c:extLst>
            <c:ext xmlns:c16="http://schemas.microsoft.com/office/drawing/2014/chart" uri="{C3380CC4-5D6E-409C-BE32-E72D297353CC}">
              <c16:uniqueId val="{00000000-2F48-4A48-ADA5-B52228AB1B1A}"/>
            </c:ext>
          </c:extLst>
        </c:ser>
        <c:dLbls>
          <c:dLblPos val="outEnd"/>
          <c:showLegendKey val="0"/>
          <c:showVal val="1"/>
          <c:showCatName val="0"/>
          <c:showSerName val="0"/>
          <c:showPercent val="0"/>
          <c:showBubbleSize val="0"/>
        </c:dLbls>
        <c:gapWidth val="219"/>
        <c:overlap val="-27"/>
        <c:axId val="770081208"/>
        <c:axId val="770082384"/>
      </c:barChart>
      <c:catAx>
        <c:axId val="7700812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70082384"/>
        <c:crosses val="autoZero"/>
        <c:auto val="1"/>
        <c:lblAlgn val="ctr"/>
        <c:lblOffset val="100"/>
        <c:noMultiLvlLbl val="0"/>
      </c:catAx>
      <c:valAx>
        <c:axId val="77008238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a:t>
                </a:r>
              </a:p>
            </c:rich>
          </c:tx>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7008120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5"/>
              </a:solidFill>
              <a:ln>
                <a:noFill/>
              </a:ln>
              <a:effectLst/>
            </c:spPr>
            <c:extLst>
              <c:ext xmlns:c16="http://schemas.microsoft.com/office/drawing/2014/chart" uri="{C3380CC4-5D6E-409C-BE32-E72D297353CC}">
                <c16:uniqueId val="{00000007-C2E7-46CB-B522-CF5873C0155C}"/>
              </c:ext>
            </c:extLst>
          </c:dPt>
          <c:dLbls>
            <c:dLbl>
              <c:idx val="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2E7-46CB-B522-CF5873C0155C}"/>
                </c:ext>
              </c:extLst>
            </c:dLbl>
            <c:dLbl>
              <c:idx val="1"/>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2E7-46CB-B522-CF5873C0155C}"/>
                </c:ext>
              </c:extLst>
            </c:dLbl>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'Home Lighting Rebate'!$A$70:$A$71</c:f>
              <c:strCache>
                <c:ptCount val="2"/>
                <c:pt idx="0">
                  <c:v>Standard LEDs</c:v>
                </c:pt>
                <c:pt idx="1">
                  <c:v>Specialty LEDs</c:v>
                </c:pt>
              </c:strCache>
            </c:strRef>
          </c:cat>
          <c:val>
            <c:numRef>
              <c:f>'Home Lighting Rebate'!$B$70:$B$71</c:f>
              <c:numCache>
                <c:formatCode>#,##0</c:formatCode>
                <c:ptCount val="2"/>
                <c:pt idx="0">
                  <c:v>3617332.69</c:v>
                </c:pt>
                <c:pt idx="1">
                  <c:v>2090389</c:v>
                </c:pt>
              </c:numCache>
            </c:numRef>
          </c:val>
          <c:extLst>
            <c:ext xmlns:c16="http://schemas.microsoft.com/office/drawing/2014/chart" uri="{C3380CC4-5D6E-409C-BE32-E72D297353CC}">
              <c16:uniqueId val="{00000000-C2E7-46CB-B522-CF5873C0155C}"/>
            </c:ext>
          </c:extLst>
        </c:ser>
        <c:dLbls>
          <c:showLegendKey val="0"/>
          <c:showVal val="0"/>
          <c:showCatName val="0"/>
          <c:showSerName val="0"/>
          <c:showPercent val="0"/>
          <c:showBubbleSize val="0"/>
        </c:dLbls>
        <c:gapWidth val="219"/>
        <c:overlap val="-27"/>
        <c:axId val="547629464"/>
        <c:axId val="547633776"/>
      </c:barChart>
      <c:catAx>
        <c:axId val="5476294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47633776"/>
        <c:crosses val="autoZero"/>
        <c:auto val="1"/>
        <c:lblAlgn val="ctr"/>
        <c:lblOffset val="100"/>
        <c:noMultiLvlLbl val="0"/>
      </c:catAx>
      <c:valAx>
        <c:axId val="54763377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sz="1400" b="1">
                    <a:solidFill>
                      <a:sysClr val="windowText" lastClr="000000"/>
                    </a:solidFill>
                    <a:latin typeface="Arial" panose="020B0604020202020204" pitchFamily="34" charset="0"/>
                    <a:cs typeface="Arial" panose="020B0604020202020204" pitchFamily="34" charset="0"/>
                  </a:rPr>
                  <a:t>(kWh)</a:t>
                </a:r>
              </a:p>
            </c:rich>
          </c:tx>
          <c:layout>
            <c:manualLayout>
              <c:xMode val="edge"/>
              <c:yMode val="edge"/>
              <c:x val="8.3333333333333332E-3"/>
              <c:y val="0.40983012540099156"/>
            </c:manualLayout>
          </c:layout>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4762946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8262906102398844"/>
          <c:y val="5.3470136803470139E-2"/>
          <c:w val="0.69178002142529504"/>
          <c:h val="0.65586386911846228"/>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('Home Lighting Rebate'!$B$11,'Home Lighting Rebate'!$C$11,'Home Lighting Rebate'!$F$11,'Home Lighting Rebate'!$E$11)</c:f>
              <c:strCache>
                <c:ptCount val="4"/>
                <c:pt idx="0">
                  <c:v>Reported Savings</c:v>
                </c:pt>
                <c:pt idx="1">
                  <c:v>Verified Savings</c:v>
                </c:pt>
                <c:pt idx="2">
                  <c:v>Verified Savings</c:v>
                </c:pt>
                <c:pt idx="3">
                  <c:v>MEEIA 3-Year Target</c:v>
                </c:pt>
              </c:strCache>
            </c:strRef>
          </c:cat>
          <c:val>
            <c:numRef>
              <c:f>('Home Lighting Rebate'!$B$12,'Home Lighting Rebate'!$C$12,'Home Lighting Rebate'!$F$12,'Home Lighting Rebate'!$E$12)</c:f>
              <c:numCache>
                <c:formatCode>#,##0</c:formatCode>
                <c:ptCount val="4"/>
                <c:pt idx="0">
                  <c:v>12300089.52</c:v>
                </c:pt>
                <c:pt idx="1">
                  <c:v>11766279</c:v>
                </c:pt>
                <c:pt idx="2">
                  <c:v>9667740</c:v>
                </c:pt>
                <c:pt idx="3">
                  <c:v>24692870.250000037</c:v>
                </c:pt>
              </c:numCache>
            </c:numRef>
          </c:val>
          <c:extLst>
            <c:ext xmlns:c16="http://schemas.microsoft.com/office/drawing/2014/chart" uri="{C3380CC4-5D6E-409C-BE32-E72D297353CC}">
              <c16:uniqueId val="{00000000-82F5-4349-A858-0218BF745DEE}"/>
            </c:ext>
          </c:extLst>
        </c:ser>
        <c:dLbls>
          <c:dLblPos val="outEnd"/>
          <c:showLegendKey val="0"/>
          <c:showVal val="1"/>
          <c:showCatName val="0"/>
          <c:showSerName val="0"/>
          <c:showPercent val="0"/>
          <c:showBubbleSize val="0"/>
        </c:dLbls>
        <c:gapWidth val="219"/>
        <c:overlap val="-27"/>
        <c:axId val="547634168"/>
        <c:axId val="547630248"/>
      </c:barChart>
      <c:catAx>
        <c:axId val="5476341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47630248"/>
        <c:crosses val="autoZero"/>
        <c:auto val="1"/>
        <c:lblAlgn val="ctr"/>
        <c:lblOffset val="100"/>
        <c:noMultiLvlLbl val="0"/>
      </c:catAx>
      <c:valAx>
        <c:axId val="54763024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(kWh)</a:t>
                </a:r>
              </a:p>
            </c:rich>
          </c:tx>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4763416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113325449059236"/>
          <c:y val="5.4437367303609339E-2"/>
          <c:w val="0.7732758279586911"/>
          <c:h val="0.63265359346005323"/>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('Home Lighting Rebate'!$B$11,'Home Lighting Rebate'!$C$11,'Home Lighting Rebate'!$F$11,'Home Lighting Rebate'!$E$11)</c:f>
              <c:strCache>
                <c:ptCount val="4"/>
                <c:pt idx="0">
                  <c:v>Reported Savings</c:v>
                </c:pt>
                <c:pt idx="1">
                  <c:v>Verified Savings</c:v>
                </c:pt>
                <c:pt idx="2">
                  <c:v>Verified Savings</c:v>
                </c:pt>
                <c:pt idx="3">
                  <c:v>MEEIA 3-Year Target</c:v>
                </c:pt>
              </c:strCache>
            </c:strRef>
          </c:cat>
          <c:val>
            <c:numRef>
              <c:f>('Home Lighting Rebate'!$B$13,'Home Lighting Rebate'!$C$13,'Home Lighting Rebate'!$F$13,'Home Lighting Rebate'!$E$13)</c:f>
              <c:numCache>
                <c:formatCode>#,##0</c:formatCode>
                <c:ptCount val="4"/>
                <c:pt idx="0">
                  <c:v>1231.9000000000001</c:v>
                </c:pt>
                <c:pt idx="1">
                  <c:v>1315.33</c:v>
                </c:pt>
                <c:pt idx="2">
                  <c:v>1087</c:v>
                </c:pt>
                <c:pt idx="3">
                  <c:v>2497.6875</c:v>
                </c:pt>
              </c:numCache>
            </c:numRef>
          </c:val>
          <c:extLst>
            <c:ext xmlns:c16="http://schemas.microsoft.com/office/drawing/2014/chart" uri="{C3380CC4-5D6E-409C-BE32-E72D297353CC}">
              <c16:uniqueId val="{00000000-2ACA-4E3C-AC33-3E0E53C83EBF}"/>
            </c:ext>
          </c:extLst>
        </c:ser>
        <c:dLbls>
          <c:dLblPos val="outEnd"/>
          <c:showLegendKey val="0"/>
          <c:showVal val="1"/>
          <c:showCatName val="0"/>
          <c:showSerName val="0"/>
          <c:showPercent val="0"/>
          <c:showBubbleSize val="0"/>
        </c:dLbls>
        <c:gapWidth val="219"/>
        <c:overlap val="-27"/>
        <c:axId val="547630640"/>
        <c:axId val="547631816"/>
      </c:barChart>
      <c:catAx>
        <c:axId val="5476306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47631816"/>
        <c:crosses val="autoZero"/>
        <c:auto val="1"/>
        <c:lblAlgn val="ctr"/>
        <c:lblOffset val="100"/>
        <c:noMultiLvlLbl val="0"/>
      </c:catAx>
      <c:valAx>
        <c:axId val="54763181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a:t>
                </a:r>
              </a:p>
            </c:rich>
          </c:tx>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4763064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5"/>
              </a:solidFill>
              <a:ln>
                <a:noFill/>
              </a:ln>
              <a:effectLst/>
            </c:spPr>
            <c:extLst>
              <c:ext xmlns:c16="http://schemas.microsoft.com/office/drawing/2014/chart" uri="{C3380CC4-5D6E-409C-BE32-E72D297353CC}">
                <c16:uniqueId val="{00000001-D422-42F1-ACAF-C2AD870D6882}"/>
              </c:ext>
            </c:extLst>
          </c:dPt>
          <c:dLbls>
            <c:dLbl>
              <c:idx val="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422-42F1-ACAF-C2AD870D6882}"/>
                </c:ext>
              </c:extLst>
            </c:dLbl>
            <c:dLbl>
              <c:idx val="1"/>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422-42F1-ACAF-C2AD870D6882}"/>
                </c:ext>
              </c:extLst>
            </c:dLbl>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'Home Lighting Rebate'!$A$70:$A$71</c:f>
              <c:strCache>
                <c:ptCount val="2"/>
                <c:pt idx="0">
                  <c:v>Standard LEDs</c:v>
                </c:pt>
                <c:pt idx="1">
                  <c:v>Specialty LEDs</c:v>
                </c:pt>
              </c:strCache>
            </c:strRef>
          </c:cat>
          <c:val>
            <c:numRef>
              <c:f>'Home Lighting Rebate'!$B$70:$B$71</c:f>
              <c:numCache>
                <c:formatCode>#,##0</c:formatCode>
                <c:ptCount val="2"/>
                <c:pt idx="0">
                  <c:v>3617332.69</c:v>
                </c:pt>
                <c:pt idx="1">
                  <c:v>2090389</c:v>
                </c:pt>
              </c:numCache>
            </c:numRef>
          </c:val>
          <c:extLst>
            <c:ext xmlns:c16="http://schemas.microsoft.com/office/drawing/2014/chart" uri="{C3380CC4-5D6E-409C-BE32-E72D297353CC}">
              <c16:uniqueId val="{00000003-D422-42F1-ACAF-C2AD870D6882}"/>
            </c:ext>
          </c:extLst>
        </c:ser>
        <c:dLbls>
          <c:showLegendKey val="0"/>
          <c:showVal val="0"/>
          <c:showCatName val="0"/>
          <c:showSerName val="0"/>
          <c:showPercent val="0"/>
          <c:showBubbleSize val="0"/>
        </c:dLbls>
        <c:gapWidth val="219"/>
        <c:overlap val="-27"/>
        <c:axId val="547629464"/>
        <c:axId val="547633776"/>
      </c:barChart>
      <c:catAx>
        <c:axId val="5476294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47633776"/>
        <c:crosses val="autoZero"/>
        <c:auto val="1"/>
        <c:lblAlgn val="ctr"/>
        <c:lblOffset val="100"/>
        <c:noMultiLvlLbl val="0"/>
      </c:catAx>
      <c:valAx>
        <c:axId val="54763377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sz="1400" b="1">
                    <a:solidFill>
                      <a:sysClr val="windowText" lastClr="000000"/>
                    </a:solidFill>
                    <a:latin typeface="Arial" panose="020B0604020202020204" pitchFamily="34" charset="0"/>
                    <a:cs typeface="Arial" panose="020B0604020202020204" pitchFamily="34" charset="0"/>
                  </a:rPr>
                  <a:t>(kWh)</a:t>
                </a:r>
              </a:p>
            </c:rich>
          </c:tx>
          <c:layout>
            <c:manualLayout>
              <c:xMode val="edge"/>
              <c:yMode val="edge"/>
              <c:x val="8.3333333333333332E-3"/>
              <c:y val="0.40983012540099156"/>
            </c:manualLayout>
          </c:layout>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4762946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6452930297448163"/>
          <c:y val="5.3470136803470139E-2"/>
          <c:w val="0.70987977947480185"/>
          <c:h val="0.60164298156424134"/>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(HER!$B$11,HER!$C$11,HER!$F$11,HER!$E$11)</c:f>
              <c:strCache>
                <c:ptCount val="4"/>
                <c:pt idx="0">
                  <c:v>Reported Savings</c:v>
                </c:pt>
                <c:pt idx="1">
                  <c:v>Verified Savings</c:v>
                </c:pt>
                <c:pt idx="2">
                  <c:v>Verified Savings</c:v>
                </c:pt>
                <c:pt idx="3">
                  <c:v>MEEIA 3-Year Target</c:v>
                </c:pt>
              </c:strCache>
            </c:strRef>
          </c:cat>
          <c:val>
            <c:numRef>
              <c:f>(HER!$B$12,HER!$C$12,HER!$F$12,HER!$E$12)</c:f>
              <c:numCache>
                <c:formatCode>#,##0</c:formatCode>
                <c:ptCount val="4"/>
                <c:pt idx="0">
                  <c:v>15858510</c:v>
                </c:pt>
                <c:pt idx="1">
                  <c:v>15858510</c:v>
                </c:pt>
                <c:pt idx="2">
                  <c:v>15858510</c:v>
                </c:pt>
                <c:pt idx="3">
                  <c:v>13861941</c:v>
                </c:pt>
              </c:numCache>
            </c:numRef>
          </c:val>
          <c:extLst>
            <c:ext xmlns:c16="http://schemas.microsoft.com/office/drawing/2014/chart" uri="{C3380CC4-5D6E-409C-BE32-E72D297353CC}">
              <c16:uniqueId val="{00000000-F62F-46B4-B4AC-3C52A687A5B9}"/>
            </c:ext>
          </c:extLst>
        </c:ser>
        <c:dLbls>
          <c:dLblPos val="outEnd"/>
          <c:showLegendKey val="0"/>
          <c:showVal val="1"/>
          <c:showCatName val="0"/>
          <c:showSerName val="0"/>
          <c:showPercent val="0"/>
          <c:showBubbleSize val="0"/>
        </c:dLbls>
        <c:gapWidth val="219"/>
        <c:overlap val="-27"/>
        <c:axId val="547632992"/>
        <c:axId val="547633384"/>
      </c:barChart>
      <c:catAx>
        <c:axId val="5476329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47633384"/>
        <c:crosses val="autoZero"/>
        <c:auto val="1"/>
        <c:lblAlgn val="ctr"/>
        <c:lblOffset val="100"/>
        <c:noMultiLvlLbl val="0"/>
      </c:catAx>
      <c:valAx>
        <c:axId val="54763338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(kWh)</a:t>
                </a:r>
              </a:p>
            </c:rich>
          </c:tx>
          <c:layout>
            <c:manualLayout>
              <c:xMode val="edge"/>
              <c:yMode val="edge"/>
              <c:x val="4.6528941001302811E-3"/>
              <c:y val="0.28533745270941946"/>
            </c:manualLayout>
          </c:layout>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47632992"/>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113325449059236"/>
          <c:y val="5.3470136803470139E-2"/>
          <c:w val="0.7732758279586911"/>
          <c:h val="0.64335135660594989"/>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(HER!$B$11,HER!$C$11,HER!$F$11,HER!$E$11)</c:f>
              <c:strCache>
                <c:ptCount val="4"/>
                <c:pt idx="0">
                  <c:v>Reported Savings</c:v>
                </c:pt>
                <c:pt idx="1">
                  <c:v>Verified Savings</c:v>
                </c:pt>
                <c:pt idx="2">
                  <c:v>Verified Savings</c:v>
                </c:pt>
                <c:pt idx="3">
                  <c:v>MEEIA 3-Year Target</c:v>
                </c:pt>
              </c:strCache>
            </c:strRef>
          </c:cat>
          <c:val>
            <c:numRef>
              <c:f>(HER!$B$13,HER!$C$13,HER!$F$13,HER!$E$13)</c:f>
              <c:numCache>
                <c:formatCode>#,##0</c:formatCode>
                <c:ptCount val="4"/>
                <c:pt idx="0">
                  <c:v>3462</c:v>
                </c:pt>
                <c:pt idx="1">
                  <c:v>3468.5625</c:v>
                </c:pt>
                <c:pt idx="2">
                  <c:v>3468.5625</c:v>
                </c:pt>
                <c:pt idx="3">
                  <c:v>2866</c:v>
                </c:pt>
              </c:numCache>
            </c:numRef>
          </c:val>
          <c:extLst>
            <c:ext xmlns:c16="http://schemas.microsoft.com/office/drawing/2014/chart" uri="{C3380CC4-5D6E-409C-BE32-E72D297353CC}">
              <c16:uniqueId val="{00000000-A419-4D0F-B67B-4B77DBF95DAE}"/>
            </c:ext>
          </c:extLst>
        </c:ser>
        <c:dLbls>
          <c:dLblPos val="outEnd"/>
          <c:showLegendKey val="0"/>
          <c:showVal val="1"/>
          <c:showCatName val="0"/>
          <c:showSerName val="0"/>
          <c:showPercent val="0"/>
          <c:showBubbleSize val="0"/>
        </c:dLbls>
        <c:gapWidth val="219"/>
        <c:overlap val="-27"/>
        <c:axId val="522454008"/>
        <c:axId val="522457928"/>
      </c:barChart>
      <c:catAx>
        <c:axId val="5224540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22457928"/>
        <c:crosses val="autoZero"/>
        <c:auto val="1"/>
        <c:lblAlgn val="ctr"/>
        <c:lblOffset val="100"/>
        <c:noMultiLvlLbl val="0"/>
      </c:catAx>
      <c:valAx>
        <c:axId val="52245792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a:t>
                </a:r>
              </a:p>
            </c:rich>
          </c:tx>
          <c:layout>
            <c:manualLayout>
              <c:xMode val="edge"/>
              <c:yMode val="edge"/>
              <c:x val="5.5555555555555558E-3"/>
              <c:y val="0.31437481773111697"/>
            </c:manualLayout>
          </c:layout>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2245400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'Business EER - Standard'!$O$77</c:f>
              <c:strCache>
                <c:ptCount val="1"/>
                <c:pt idx="0">
                  <c:v>Percentage of Verified savings kWh (%)</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9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'Business EER - Standard'!$A$78:$A$86</c:f>
              <c:strCache>
                <c:ptCount val="9"/>
                <c:pt idx="0">
                  <c:v>LED High Bay 176-350W</c:v>
                </c:pt>
                <c:pt idx="1">
                  <c:v>LED Linear Lamp Replacing 4ft T8, T12, or T5 Lamp</c:v>
                </c:pt>
                <c:pt idx="2">
                  <c:v>Exterior LED replacing &gt; 400W Fixture or Mogul Screw‐Base Lamp</c:v>
                </c:pt>
                <c:pt idx="3">
                  <c:v>LED Low/High Bay Fixture replacing 301W‐450W fixture</c:v>
                </c:pt>
                <c:pt idx="4">
                  <c:v>LED 2X4 Retrofit Kit replacing T8, T12 or T5/T5HO fixture</c:v>
                </c:pt>
                <c:pt idx="5">
                  <c:v>LED High Bay fixture replacing &gt; 750W fixture</c:v>
                </c:pt>
                <c:pt idx="6">
                  <c:v>Occupancy or Vacancy Sensor Replacing No Controls</c:v>
                </c:pt>
                <c:pt idx="7">
                  <c:v>LED 2X4 Troffer or Linear Ambient replacing T8, T12 or T5/T5HO fixture</c:v>
                </c:pt>
                <c:pt idx="8">
                  <c:v>Other Measures</c:v>
                </c:pt>
              </c:strCache>
            </c:strRef>
          </c:cat>
          <c:val>
            <c:numRef>
              <c:f>'Business EER - Standard'!$O$78:$O$86</c:f>
              <c:numCache>
                <c:formatCode>0%</c:formatCode>
                <c:ptCount val="9"/>
                <c:pt idx="0">
                  <c:v>0.31620383223363541</c:v>
                </c:pt>
                <c:pt idx="1">
                  <c:v>9.9448138937692873E-2</c:v>
                </c:pt>
                <c:pt idx="2">
                  <c:v>0.13186901969351078</c:v>
                </c:pt>
                <c:pt idx="3">
                  <c:v>4.0209369132421208E-2</c:v>
                </c:pt>
                <c:pt idx="4">
                  <c:v>3.5617590938484024E-2</c:v>
                </c:pt>
                <c:pt idx="5">
                  <c:v>2.6340017294090017E-2</c:v>
                </c:pt>
                <c:pt idx="6">
                  <c:v>2.9856288741165568E-2</c:v>
                </c:pt>
                <c:pt idx="7">
                  <c:v>2.4061614011294079E-2</c:v>
                </c:pt>
                <c:pt idx="8">
                  <c:v>0.2963941290177059</c:v>
                </c:pt>
              </c:numCache>
            </c:numRef>
          </c:val>
          <c:extLst>
            <c:ext xmlns:c16="http://schemas.microsoft.com/office/drawing/2014/chart" uri="{C3380CC4-5D6E-409C-BE32-E72D297353CC}">
              <c16:uniqueId val="{00000000-9F07-49BF-AA5F-79CE1FBFD2A5}"/>
            </c:ext>
          </c:extLst>
        </c:ser>
        <c:dLbls>
          <c:showLegendKey val="0"/>
          <c:showVal val="0"/>
          <c:showCatName val="0"/>
          <c:showSerName val="0"/>
          <c:showPercent val="0"/>
          <c:showBubbleSize val="0"/>
        </c:dLbls>
        <c:gapWidth val="219"/>
        <c:overlap val="-27"/>
        <c:axId val="1371168544"/>
        <c:axId val="1113023072"/>
      </c:barChart>
      <c:catAx>
        <c:axId val="13711685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1113023072"/>
        <c:crosses val="autoZero"/>
        <c:auto val="1"/>
        <c:lblAlgn val="ctr"/>
        <c:lblOffset val="100"/>
        <c:noMultiLvlLbl val="0"/>
      </c:catAx>
      <c:valAx>
        <c:axId val="111302307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137116854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b="1"/>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6451757914682777"/>
          <c:y val="5.3470136803470139E-2"/>
          <c:w val="0.70989150330245565"/>
          <c:h val="0.64024420235141843"/>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(IEHER!$B$11,IEHER!$C$11,IEHER!$F$11,IEHER!$E$11)</c:f>
              <c:strCache>
                <c:ptCount val="4"/>
                <c:pt idx="0">
                  <c:v>Reported Savings</c:v>
                </c:pt>
                <c:pt idx="1">
                  <c:v>Verified Savings</c:v>
                </c:pt>
                <c:pt idx="2">
                  <c:v>Verified Savings</c:v>
                </c:pt>
                <c:pt idx="3">
                  <c:v>MEEIA 3-Year Target</c:v>
                </c:pt>
              </c:strCache>
            </c:strRef>
          </c:cat>
          <c:val>
            <c:numRef>
              <c:f>(IEHER!$B$12,IEHER!$C$12,IEHER!$F$12,IEHER!$E$12)</c:f>
              <c:numCache>
                <c:formatCode>#,##0</c:formatCode>
                <c:ptCount val="4"/>
                <c:pt idx="0">
                  <c:v>2145453</c:v>
                </c:pt>
                <c:pt idx="1">
                  <c:v>2145453</c:v>
                </c:pt>
                <c:pt idx="2">
                  <c:v>2145453</c:v>
                </c:pt>
                <c:pt idx="3">
                  <c:v>1682756</c:v>
                </c:pt>
              </c:numCache>
            </c:numRef>
          </c:val>
          <c:extLst>
            <c:ext xmlns:c16="http://schemas.microsoft.com/office/drawing/2014/chart" uri="{C3380CC4-5D6E-409C-BE32-E72D297353CC}">
              <c16:uniqueId val="{00000000-520F-4020-98AC-6474B8BCDC94}"/>
            </c:ext>
          </c:extLst>
        </c:ser>
        <c:dLbls>
          <c:dLblPos val="outEnd"/>
          <c:showLegendKey val="0"/>
          <c:showVal val="1"/>
          <c:showCatName val="0"/>
          <c:showSerName val="0"/>
          <c:showPercent val="0"/>
          <c:showBubbleSize val="0"/>
        </c:dLbls>
        <c:gapWidth val="219"/>
        <c:overlap val="-27"/>
        <c:axId val="522454792"/>
        <c:axId val="522455184"/>
      </c:barChart>
      <c:catAx>
        <c:axId val="5224547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22455184"/>
        <c:crosses val="autoZero"/>
        <c:auto val="1"/>
        <c:lblAlgn val="ctr"/>
        <c:lblOffset val="100"/>
        <c:noMultiLvlLbl val="0"/>
      </c:catAx>
      <c:valAx>
        <c:axId val="52245518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(kWh)</a:t>
                </a:r>
              </a:p>
            </c:rich>
          </c:tx>
          <c:layout>
            <c:manualLayout>
              <c:xMode val="edge"/>
              <c:yMode val="edge"/>
              <c:x val="1.6285129350455983E-2"/>
              <c:y val="0.22620472440944886"/>
            </c:manualLayout>
          </c:layout>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22454792"/>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587213553917151"/>
          <c:y val="5.3470136803470139E-2"/>
          <c:w val="0.81853694691011192"/>
          <c:h val="0.61029437986918311"/>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(IEHER!$B$11,IEHER!$C$11,IEHER!$F$11,IEHER!$E$11)</c:f>
              <c:strCache>
                <c:ptCount val="4"/>
                <c:pt idx="0">
                  <c:v>Reported Savings</c:v>
                </c:pt>
                <c:pt idx="1">
                  <c:v>Verified Savings</c:v>
                </c:pt>
                <c:pt idx="2">
                  <c:v>Verified Savings</c:v>
                </c:pt>
                <c:pt idx="3">
                  <c:v>MEEIA 3-Year Target</c:v>
                </c:pt>
              </c:strCache>
            </c:strRef>
          </c:cat>
          <c:val>
            <c:numRef>
              <c:f>(IEHER!$B$13,IEHER!$C$13,IEHER!$F$13,IEHER!$E$13)</c:f>
              <c:numCache>
                <c:formatCode>#,##0</c:formatCode>
                <c:ptCount val="4"/>
                <c:pt idx="0">
                  <c:v>319</c:v>
                </c:pt>
                <c:pt idx="1">
                  <c:v>296.47580645161293</c:v>
                </c:pt>
                <c:pt idx="2">
                  <c:v>296.47580645161293</c:v>
                </c:pt>
                <c:pt idx="3">
                  <c:v>474</c:v>
                </c:pt>
              </c:numCache>
            </c:numRef>
          </c:val>
          <c:extLst>
            <c:ext xmlns:c16="http://schemas.microsoft.com/office/drawing/2014/chart" uri="{C3380CC4-5D6E-409C-BE32-E72D297353CC}">
              <c16:uniqueId val="{00000000-A203-40D6-9080-D2943C509595}"/>
            </c:ext>
          </c:extLst>
        </c:ser>
        <c:dLbls>
          <c:dLblPos val="outEnd"/>
          <c:showLegendKey val="0"/>
          <c:showVal val="1"/>
          <c:showCatName val="0"/>
          <c:showSerName val="0"/>
          <c:showPercent val="0"/>
          <c:showBubbleSize val="0"/>
        </c:dLbls>
        <c:gapWidth val="219"/>
        <c:overlap val="-27"/>
        <c:axId val="522459496"/>
        <c:axId val="721042480"/>
      </c:barChart>
      <c:catAx>
        <c:axId val="5224594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21042480"/>
        <c:crosses val="autoZero"/>
        <c:auto val="1"/>
        <c:lblAlgn val="ctr"/>
        <c:lblOffset val="100"/>
        <c:noMultiLvlLbl val="0"/>
      </c:catAx>
      <c:valAx>
        <c:axId val="7210424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a:t>
                </a:r>
              </a:p>
            </c:rich>
          </c:tx>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22459496"/>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6451757914682777"/>
          <c:y val="5.3470136803470139E-2"/>
          <c:w val="0.70989150330245565"/>
          <c:h val="0.64335135660594989"/>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('Res Programmable Thermostat'!$B$11,'Res Programmable Thermostat'!$C$11,'Res Programmable Thermostat'!$F$11,'Res Programmable Thermostat'!$E$11)</c:f>
              <c:strCache>
                <c:ptCount val="4"/>
                <c:pt idx="0">
                  <c:v>Reported Savings</c:v>
                </c:pt>
                <c:pt idx="1">
                  <c:v>Verified Savings</c:v>
                </c:pt>
                <c:pt idx="2">
                  <c:v>Verified Savings</c:v>
                </c:pt>
                <c:pt idx="3">
                  <c:v>MEEIA 3-Year Target</c:v>
                </c:pt>
              </c:strCache>
            </c:strRef>
          </c:cat>
          <c:val>
            <c:numRef>
              <c:f>('Res Programmable Thermostat'!$B$12,'Res Programmable Thermostat'!$C$12,'Res Programmable Thermostat'!$F$12,'Res Programmable Thermostat'!$E$12)</c:f>
              <c:numCache>
                <c:formatCode>#,##0</c:formatCode>
                <c:ptCount val="4"/>
                <c:pt idx="0">
                  <c:v>4798794</c:v>
                </c:pt>
                <c:pt idx="1">
                  <c:v>2960386</c:v>
                </c:pt>
                <c:pt idx="2">
                  <c:v>2960386</c:v>
                </c:pt>
                <c:pt idx="3">
                  <c:v>4388076.0000000037</c:v>
                </c:pt>
              </c:numCache>
            </c:numRef>
          </c:val>
          <c:extLst>
            <c:ext xmlns:c16="http://schemas.microsoft.com/office/drawing/2014/chart" uri="{C3380CC4-5D6E-409C-BE32-E72D297353CC}">
              <c16:uniqueId val="{00000000-8495-4F97-8AD7-3FADB7ED23F9}"/>
            </c:ext>
          </c:extLst>
        </c:ser>
        <c:dLbls>
          <c:dLblPos val="outEnd"/>
          <c:showLegendKey val="0"/>
          <c:showVal val="1"/>
          <c:showCatName val="0"/>
          <c:showSerName val="0"/>
          <c:showPercent val="0"/>
          <c:showBubbleSize val="0"/>
        </c:dLbls>
        <c:gapWidth val="219"/>
        <c:overlap val="-27"/>
        <c:axId val="550596944"/>
        <c:axId val="550585576"/>
      </c:barChart>
      <c:catAx>
        <c:axId val="5505969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50585576"/>
        <c:crosses val="autoZero"/>
        <c:auto val="1"/>
        <c:lblAlgn val="ctr"/>
        <c:lblOffset val="100"/>
        <c:noMultiLvlLbl val="0"/>
      </c:catAx>
      <c:valAx>
        <c:axId val="55058557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(kWh)</a:t>
                </a:r>
              </a:p>
            </c:rich>
          </c:tx>
          <c:layout>
            <c:manualLayout>
              <c:xMode val="edge"/>
              <c:yMode val="edge"/>
              <c:x val="2.3264470500651406E-3"/>
              <c:y val="0.33579379904839224"/>
            </c:manualLayout>
          </c:layout>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5059694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1924473636775302"/>
          <c:y val="5.3470136803470139E-2"/>
          <c:w val="0.75516434608153038"/>
          <c:h val="0.64752219411012069"/>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('Res Programmable Thermostat'!$B$11,'Res Programmable Thermostat'!$C$11,'Res Programmable Thermostat'!$F$11,'Res Programmable Thermostat'!$E$11)</c:f>
              <c:strCache>
                <c:ptCount val="4"/>
                <c:pt idx="0">
                  <c:v>Reported Savings</c:v>
                </c:pt>
                <c:pt idx="1">
                  <c:v>Verified Savings</c:v>
                </c:pt>
                <c:pt idx="2">
                  <c:v>Verified Savings</c:v>
                </c:pt>
                <c:pt idx="3">
                  <c:v>MEEIA 3-Year Target</c:v>
                </c:pt>
              </c:strCache>
            </c:strRef>
          </c:cat>
          <c:val>
            <c:numRef>
              <c:f>('Res Programmable Thermostat'!$B$13,'Res Programmable Thermostat'!$C$13,'Res Programmable Thermostat'!$F$13,'Res Programmable Thermostat'!$E$13)</c:f>
              <c:numCache>
                <c:formatCode>#,##0</c:formatCode>
                <c:ptCount val="4"/>
                <c:pt idx="0">
                  <c:v>13120.38</c:v>
                </c:pt>
                <c:pt idx="1">
                  <c:v>14294</c:v>
                </c:pt>
                <c:pt idx="2">
                  <c:v>14294</c:v>
                </c:pt>
                <c:pt idx="3">
                  <c:v>11967.479999999998</c:v>
                </c:pt>
              </c:numCache>
            </c:numRef>
          </c:val>
          <c:extLst>
            <c:ext xmlns:c16="http://schemas.microsoft.com/office/drawing/2014/chart" uri="{C3380CC4-5D6E-409C-BE32-E72D297353CC}">
              <c16:uniqueId val="{00000000-0537-481A-B936-765B47A27364}"/>
            </c:ext>
          </c:extLst>
        </c:ser>
        <c:dLbls>
          <c:dLblPos val="outEnd"/>
          <c:showLegendKey val="0"/>
          <c:showVal val="1"/>
          <c:showCatName val="0"/>
          <c:showSerName val="0"/>
          <c:showPercent val="0"/>
          <c:showBubbleSize val="0"/>
        </c:dLbls>
        <c:gapWidth val="219"/>
        <c:overlap val="-27"/>
        <c:axId val="550588712"/>
        <c:axId val="550585968"/>
      </c:barChart>
      <c:catAx>
        <c:axId val="550588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50585968"/>
        <c:crosses val="autoZero"/>
        <c:auto val="1"/>
        <c:lblAlgn val="ctr"/>
        <c:lblOffset val="100"/>
        <c:noMultiLvlLbl val="0"/>
      </c:catAx>
      <c:valAx>
        <c:axId val="55058596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a:t>
                </a:r>
              </a:p>
            </c:rich>
          </c:tx>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50588712"/>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percentStacked"/>
        <c:varyColors val="0"/>
        <c:ser>
          <c:idx val="0"/>
          <c:order val="0"/>
          <c:tx>
            <c:v>Very satisfied (5)</c:v>
          </c:tx>
          <c:spPr>
            <a:solidFill>
              <a:schemeClr val="accent1"/>
            </a:solidFill>
            <a:ln>
              <a:noFill/>
            </a:ln>
            <a:effectLst/>
          </c:spPr>
          <c:invertIfNegative val="0"/>
          <c:cat>
            <c:strLit>
              <c:ptCount val="11"/>
              <c:pt idx="0">
                <c:v>Overall experience with Seasonal Savings program</c:v>
              </c:pt>
              <c:pt idx="1">
                <c:v>Energy savings you achieved in Seasonal Savings program</c:v>
              </c:pt>
              <c:pt idx="2">
                <c:v>Overall experience with Rush Hour Rewards program</c:v>
              </c:pt>
              <c:pt idx="3">
                <c:v>Length of Rush Hour Rewards events</c:v>
              </c:pt>
              <c:pt idx="4">
                <c:v>Number of Rush Hour Rewards events this summer</c:v>
              </c:pt>
              <c:pt idx="5">
                <c:v>Rush Hour Rewards event notifications</c:v>
              </c:pt>
              <c:pt idx="6">
                <c:v>Your comfort level on hot summer days</c:v>
              </c:pt>
              <c:pt idx="7">
                <c:v>The Nest thermostat itself</c:v>
              </c:pt>
              <c:pt idx="8">
                <c:v>The Nest thermostat installation process</c:v>
              </c:pt>
              <c:pt idx="9">
                <c:v>Receiving your Nest thermostat for free</c:v>
              </c:pt>
              <c:pt idx="10">
                <c:v>Program enrollment process</c:v>
              </c:pt>
            </c:strLit>
          </c:cat>
          <c:val>
            <c:numLit>
              <c:formatCode>General</c:formatCode>
              <c:ptCount val="11"/>
              <c:pt idx="0">
                <c:v>0.35616438356164382</c:v>
              </c:pt>
              <c:pt idx="1">
                <c:v>0.27397260273972601</c:v>
              </c:pt>
              <c:pt idx="2">
                <c:v>0.46524064171122992</c:v>
              </c:pt>
              <c:pt idx="3">
                <c:v>0.37967914438502676</c:v>
              </c:pt>
              <c:pt idx="4">
                <c:v>0.40106951871657759</c:v>
              </c:pt>
              <c:pt idx="5">
                <c:v>0.41711229946524064</c:v>
              </c:pt>
              <c:pt idx="6">
                <c:v>0.32978723404255317</c:v>
              </c:pt>
              <c:pt idx="7">
                <c:v>0.72340425531914898</c:v>
              </c:pt>
              <c:pt idx="8">
                <c:v>0.68085106382978722</c:v>
              </c:pt>
              <c:pt idx="9">
                <c:v>0.92021276595744683</c:v>
              </c:pt>
              <c:pt idx="10">
                <c:v>0.69680851063829796</c:v>
              </c:pt>
            </c:numLit>
          </c:val>
          <c:extLst>
            <c:ext xmlns:c16="http://schemas.microsoft.com/office/drawing/2014/chart" uri="{C3380CC4-5D6E-409C-BE32-E72D297353CC}">
              <c16:uniqueId val="{00000000-498D-482E-95A5-E9EBCA5C1177}"/>
            </c:ext>
          </c:extLst>
        </c:ser>
        <c:ser>
          <c:idx val="1"/>
          <c:order val="1"/>
          <c:tx>
            <c:v>4</c:v>
          </c:tx>
          <c:spPr>
            <a:solidFill>
              <a:schemeClr val="accent2"/>
            </a:solidFill>
            <a:ln>
              <a:noFill/>
            </a:ln>
            <a:effectLst/>
          </c:spPr>
          <c:invertIfNegative val="0"/>
          <c:cat>
            <c:strLit>
              <c:ptCount val="11"/>
              <c:pt idx="0">
                <c:v>Overall experience with Seasonal Savings program</c:v>
              </c:pt>
              <c:pt idx="1">
                <c:v>Energy savings you achieved in Seasonal Savings program</c:v>
              </c:pt>
              <c:pt idx="2">
                <c:v>Overall experience with Rush Hour Rewards program</c:v>
              </c:pt>
              <c:pt idx="3">
                <c:v>Length of Rush Hour Rewards events</c:v>
              </c:pt>
              <c:pt idx="4">
                <c:v>Number of Rush Hour Rewards events this summer</c:v>
              </c:pt>
              <c:pt idx="5">
                <c:v>Rush Hour Rewards event notifications</c:v>
              </c:pt>
              <c:pt idx="6">
                <c:v>Your comfort level on hot summer days</c:v>
              </c:pt>
              <c:pt idx="7">
                <c:v>The Nest thermostat itself</c:v>
              </c:pt>
              <c:pt idx="8">
                <c:v>The Nest thermostat installation process</c:v>
              </c:pt>
              <c:pt idx="9">
                <c:v>Receiving your Nest thermostat for free</c:v>
              </c:pt>
              <c:pt idx="10">
                <c:v>Program enrollment process</c:v>
              </c:pt>
            </c:strLit>
          </c:cat>
          <c:val>
            <c:numLit>
              <c:formatCode>General</c:formatCode>
              <c:ptCount val="11"/>
              <c:pt idx="0">
                <c:v>0.27397260273972601</c:v>
              </c:pt>
              <c:pt idx="1">
                <c:v>0.24657534246575341</c:v>
              </c:pt>
              <c:pt idx="2">
                <c:v>0.28877005347593582</c:v>
              </c:pt>
              <c:pt idx="3">
                <c:v>0.29411764705882354</c:v>
              </c:pt>
              <c:pt idx="4">
                <c:v>0.28342245989304815</c:v>
              </c:pt>
              <c:pt idx="5">
                <c:v>0.27272727272727271</c:v>
              </c:pt>
              <c:pt idx="6">
                <c:v>0.47872340425531917</c:v>
              </c:pt>
              <c:pt idx="7">
                <c:v>0.19680851063829788</c:v>
              </c:pt>
              <c:pt idx="8">
                <c:v>0.18085106382978725</c:v>
              </c:pt>
              <c:pt idx="9">
                <c:v>3.1914893617021274E-2</c:v>
              </c:pt>
              <c:pt idx="10">
                <c:v>0.20744680851063829</c:v>
              </c:pt>
            </c:numLit>
          </c:val>
          <c:extLst>
            <c:ext xmlns:c16="http://schemas.microsoft.com/office/drawing/2014/chart" uri="{C3380CC4-5D6E-409C-BE32-E72D297353CC}">
              <c16:uniqueId val="{00000001-498D-482E-95A5-E9EBCA5C1177}"/>
            </c:ext>
          </c:extLst>
        </c:ser>
        <c:ser>
          <c:idx val="2"/>
          <c:order val="2"/>
          <c:tx>
            <c:v>3</c:v>
          </c:tx>
          <c:spPr>
            <a:solidFill>
              <a:schemeClr val="accent3"/>
            </a:solidFill>
            <a:ln>
              <a:noFill/>
            </a:ln>
            <a:effectLst/>
          </c:spPr>
          <c:invertIfNegative val="0"/>
          <c:cat>
            <c:strLit>
              <c:ptCount val="11"/>
              <c:pt idx="0">
                <c:v>Overall experience with Seasonal Savings program</c:v>
              </c:pt>
              <c:pt idx="1">
                <c:v>Energy savings you achieved in Seasonal Savings program</c:v>
              </c:pt>
              <c:pt idx="2">
                <c:v>Overall experience with Rush Hour Rewards program</c:v>
              </c:pt>
              <c:pt idx="3">
                <c:v>Length of Rush Hour Rewards events</c:v>
              </c:pt>
              <c:pt idx="4">
                <c:v>Number of Rush Hour Rewards events this summer</c:v>
              </c:pt>
              <c:pt idx="5">
                <c:v>Rush Hour Rewards event notifications</c:v>
              </c:pt>
              <c:pt idx="6">
                <c:v>Your comfort level on hot summer days</c:v>
              </c:pt>
              <c:pt idx="7">
                <c:v>The Nest thermostat itself</c:v>
              </c:pt>
              <c:pt idx="8">
                <c:v>The Nest thermostat installation process</c:v>
              </c:pt>
              <c:pt idx="9">
                <c:v>Receiving your Nest thermostat for free</c:v>
              </c:pt>
              <c:pt idx="10">
                <c:v>Program enrollment process</c:v>
              </c:pt>
            </c:strLit>
          </c:cat>
          <c:val>
            <c:numLit>
              <c:formatCode>General</c:formatCode>
              <c:ptCount val="11"/>
              <c:pt idx="0">
                <c:v>0.21917808219178081</c:v>
              </c:pt>
              <c:pt idx="1">
                <c:v>0.26027397260273971</c:v>
              </c:pt>
              <c:pt idx="2">
                <c:v>0.13903743315508021</c:v>
              </c:pt>
              <c:pt idx="3">
                <c:v>0.16577540106951871</c:v>
              </c:pt>
              <c:pt idx="4">
                <c:v>0.18181818181818182</c:v>
              </c:pt>
              <c:pt idx="5">
                <c:v>0.18716577540106949</c:v>
              </c:pt>
              <c:pt idx="6">
                <c:v>0.13297872340425532</c:v>
              </c:pt>
              <c:pt idx="7">
                <c:v>5.3191489361702128E-2</c:v>
              </c:pt>
              <c:pt idx="8">
                <c:v>7.4468085106382975E-2</c:v>
              </c:pt>
              <c:pt idx="9">
                <c:v>2.6595744680851064E-2</c:v>
              </c:pt>
              <c:pt idx="10">
                <c:v>7.9787234042553196E-2</c:v>
              </c:pt>
            </c:numLit>
          </c:val>
          <c:extLst>
            <c:ext xmlns:c16="http://schemas.microsoft.com/office/drawing/2014/chart" uri="{C3380CC4-5D6E-409C-BE32-E72D297353CC}">
              <c16:uniqueId val="{00000002-498D-482E-95A5-E9EBCA5C1177}"/>
            </c:ext>
          </c:extLst>
        </c:ser>
        <c:ser>
          <c:idx val="3"/>
          <c:order val="3"/>
          <c:tx>
            <c:v>2</c:v>
          </c:tx>
          <c:spPr>
            <a:solidFill>
              <a:schemeClr val="accent4"/>
            </a:solidFill>
            <a:ln>
              <a:noFill/>
            </a:ln>
            <a:effectLst/>
          </c:spPr>
          <c:invertIfNegative val="0"/>
          <c:cat>
            <c:strLit>
              <c:ptCount val="11"/>
              <c:pt idx="0">
                <c:v>Overall experience with Seasonal Savings program</c:v>
              </c:pt>
              <c:pt idx="1">
                <c:v>Energy savings you achieved in Seasonal Savings program</c:v>
              </c:pt>
              <c:pt idx="2">
                <c:v>Overall experience with Rush Hour Rewards program</c:v>
              </c:pt>
              <c:pt idx="3">
                <c:v>Length of Rush Hour Rewards events</c:v>
              </c:pt>
              <c:pt idx="4">
                <c:v>Number of Rush Hour Rewards events this summer</c:v>
              </c:pt>
              <c:pt idx="5">
                <c:v>Rush Hour Rewards event notifications</c:v>
              </c:pt>
              <c:pt idx="6">
                <c:v>Your comfort level on hot summer days</c:v>
              </c:pt>
              <c:pt idx="7">
                <c:v>The Nest thermostat itself</c:v>
              </c:pt>
              <c:pt idx="8">
                <c:v>The Nest thermostat installation process</c:v>
              </c:pt>
              <c:pt idx="9">
                <c:v>Receiving your Nest thermostat for free</c:v>
              </c:pt>
              <c:pt idx="10">
                <c:v>Program enrollment process</c:v>
              </c:pt>
            </c:strLit>
          </c:cat>
          <c:val>
            <c:numLit>
              <c:formatCode>General</c:formatCode>
              <c:ptCount val="11"/>
              <c:pt idx="0">
                <c:v>6.8493150684931503E-2</c:v>
              </c:pt>
              <c:pt idx="1">
                <c:v>9.5890410958904104E-2</c:v>
              </c:pt>
              <c:pt idx="2">
                <c:v>4.2780748663101595E-2</c:v>
              </c:pt>
              <c:pt idx="3">
                <c:v>5.3475935828877004E-2</c:v>
              </c:pt>
              <c:pt idx="4">
                <c:v>3.2085561497326207E-2</c:v>
              </c:pt>
              <c:pt idx="5">
                <c:v>4.8128342245989303E-2</c:v>
              </c:pt>
              <c:pt idx="6">
                <c:v>4.2553191489361701E-2</c:v>
              </c:pt>
              <c:pt idx="7">
                <c:v>5.3191489361702126E-3</c:v>
              </c:pt>
              <c:pt idx="8">
                <c:v>3.1914893617021274E-2</c:v>
              </c:pt>
              <c:pt idx="9">
                <c:v>0</c:v>
              </c:pt>
              <c:pt idx="10">
                <c:v>5.3191489361702126E-3</c:v>
              </c:pt>
            </c:numLit>
          </c:val>
          <c:extLst>
            <c:ext xmlns:c16="http://schemas.microsoft.com/office/drawing/2014/chart" uri="{C3380CC4-5D6E-409C-BE32-E72D297353CC}">
              <c16:uniqueId val="{00000003-498D-482E-95A5-E9EBCA5C1177}"/>
            </c:ext>
          </c:extLst>
        </c:ser>
        <c:ser>
          <c:idx val="4"/>
          <c:order val="4"/>
          <c:tx>
            <c:v>Very dissatisfied (1)</c:v>
          </c:tx>
          <c:spPr>
            <a:solidFill>
              <a:schemeClr val="accent5"/>
            </a:solidFill>
            <a:ln>
              <a:noFill/>
            </a:ln>
            <a:effectLst/>
          </c:spPr>
          <c:invertIfNegative val="0"/>
          <c:cat>
            <c:strLit>
              <c:ptCount val="11"/>
              <c:pt idx="0">
                <c:v>Overall experience with Seasonal Savings program</c:v>
              </c:pt>
              <c:pt idx="1">
                <c:v>Energy savings you achieved in Seasonal Savings program</c:v>
              </c:pt>
              <c:pt idx="2">
                <c:v>Overall experience with Rush Hour Rewards program</c:v>
              </c:pt>
              <c:pt idx="3">
                <c:v>Length of Rush Hour Rewards events</c:v>
              </c:pt>
              <c:pt idx="4">
                <c:v>Number of Rush Hour Rewards events this summer</c:v>
              </c:pt>
              <c:pt idx="5">
                <c:v>Rush Hour Rewards event notifications</c:v>
              </c:pt>
              <c:pt idx="6">
                <c:v>Your comfort level on hot summer days</c:v>
              </c:pt>
              <c:pt idx="7">
                <c:v>The Nest thermostat itself</c:v>
              </c:pt>
              <c:pt idx="8">
                <c:v>The Nest thermostat installation process</c:v>
              </c:pt>
              <c:pt idx="9">
                <c:v>Receiving your Nest thermostat for free</c:v>
              </c:pt>
              <c:pt idx="10">
                <c:v>Program enrollment process</c:v>
              </c:pt>
            </c:strLit>
          </c:cat>
          <c:val>
            <c:numLit>
              <c:formatCode>General</c:formatCode>
              <c:ptCount val="11"/>
              <c:pt idx="0">
                <c:v>2.7397260273972601E-2</c:v>
              </c:pt>
              <c:pt idx="1">
                <c:v>4.1095890410958902E-2</c:v>
              </c:pt>
              <c:pt idx="2">
                <c:v>1.6042780748663103E-2</c:v>
              </c:pt>
              <c:pt idx="3">
                <c:v>1.6042780748663103E-2</c:v>
              </c:pt>
              <c:pt idx="4">
                <c:v>1.6042780748663103E-2</c:v>
              </c:pt>
              <c:pt idx="5">
                <c:v>2.6737967914438502E-2</c:v>
              </c:pt>
              <c:pt idx="6">
                <c:v>1.0638297872340425E-2</c:v>
              </c:pt>
              <c:pt idx="7">
                <c:v>2.1276595744680851E-2</c:v>
              </c:pt>
              <c:pt idx="8">
                <c:v>2.1276595744680851E-2</c:v>
              </c:pt>
              <c:pt idx="9">
                <c:v>1.5957446808510637E-2</c:v>
              </c:pt>
              <c:pt idx="10">
                <c:v>1.0638297872340425E-2</c:v>
              </c:pt>
            </c:numLit>
          </c:val>
          <c:extLst>
            <c:ext xmlns:c16="http://schemas.microsoft.com/office/drawing/2014/chart" uri="{C3380CC4-5D6E-409C-BE32-E72D297353CC}">
              <c16:uniqueId val="{00000004-498D-482E-95A5-E9EBCA5C1177}"/>
            </c:ext>
          </c:extLst>
        </c:ser>
        <c:ser>
          <c:idx val="5"/>
          <c:order val="5"/>
          <c:tx>
            <c:v>Don't know</c:v>
          </c:tx>
          <c:spPr>
            <a:solidFill>
              <a:schemeClr val="accent6"/>
            </a:solidFill>
            <a:ln>
              <a:noFill/>
            </a:ln>
            <a:effectLst/>
          </c:spPr>
          <c:invertIfNegative val="0"/>
          <c:cat>
            <c:strLit>
              <c:ptCount val="11"/>
              <c:pt idx="0">
                <c:v>Overall experience with Seasonal Savings program</c:v>
              </c:pt>
              <c:pt idx="1">
                <c:v>Energy savings you achieved in Seasonal Savings program</c:v>
              </c:pt>
              <c:pt idx="2">
                <c:v>Overall experience with Rush Hour Rewards program</c:v>
              </c:pt>
              <c:pt idx="3">
                <c:v>Length of Rush Hour Rewards events</c:v>
              </c:pt>
              <c:pt idx="4">
                <c:v>Number of Rush Hour Rewards events this summer</c:v>
              </c:pt>
              <c:pt idx="5">
                <c:v>Rush Hour Rewards event notifications</c:v>
              </c:pt>
              <c:pt idx="6">
                <c:v>Your comfort level on hot summer days</c:v>
              </c:pt>
              <c:pt idx="7">
                <c:v>The Nest thermostat itself</c:v>
              </c:pt>
              <c:pt idx="8">
                <c:v>The Nest thermostat installation process</c:v>
              </c:pt>
              <c:pt idx="9">
                <c:v>Receiving your Nest thermostat for free</c:v>
              </c:pt>
              <c:pt idx="10">
                <c:v>Program enrollment process</c:v>
              </c:pt>
            </c:strLit>
          </c:cat>
          <c:val>
            <c:numLit>
              <c:formatCode>General</c:formatCode>
              <c:ptCount val="11"/>
              <c:pt idx="0">
                <c:v>5.4794520547945313E-2</c:v>
              </c:pt>
              <c:pt idx="1">
                <c:v>8.2191780821917915E-2</c:v>
              </c:pt>
              <c:pt idx="2">
                <c:v>4.8128342245989386E-2</c:v>
              </c:pt>
              <c:pt idx="3">
                <c:v>9.0909090909090828E-2</c:v>
              </c:pt>
              <c:pt idx="4">
                <c:v>8.5561497326203106E-2</c:v>
              </c:pt>
              <c:pt idx="5">
                <c:v>4.8128342245989386E-2</c:v>
              </c:pt>
              <c:pt idx="6">
                <c:v>5.3191489361702482E-3</c:v>
              </c:pt>
              <c:pt idx="7">
                <c:v>0</c:v>
              </c:pt>
              <c:pt idx="8">
                <c:v>1.0638297872340496E-2</c:v>
              </c:pt>
              <c:pt idx="9">
                <c:v>5.3191489361701372E-3</c:v>
              </c:pt>
              <c:pt idx="10">
                <c:v>0</c:v>
              </c:pt>
            </c:numLit>
          </c:val>
          <c:extLst>
            <c:ext xmlns:c16="http://schemas.microsoft.com/office/drawing/2014/chart" uri="{C3380CC4-5D6E-409C-BE32-E72D297353CC}">
              <c16:uniqueId val="{00000005-498D-482E-95A5-E9EBCA5C1177}"/>
            </c:ext>
          </c:extLst>
        </c:ser>
        <c:dLbls>
          <c:showLegendKey val="0"/>
          <c:showVal val="0"/>
          <c:showCatName val="0"/>
          <c:showSerName val="0"/>
          <c:showPercent val="0"/>
          <c:showBubbleSize val="0"/>
        </c:dLbls>
        <c:gapWidth val="150"/>
        <c:overlap val="100"/>
        <c:axId val="948103807"/>
        <c:axId val="949700015"/>
      </c:barChart>
      <c:catAx>
        <c:axId val="948103807"/>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9700015"/>
        <c:crosses val="autoZero"/>
        <c:auto val="1"/>
        <c:lblAlgn val="ctr"/>
        <c:lblOffset val="100"/>
        <c:noMultiLvlLbl val="0"/>
      </c:catAx>
      <c:valAx>
        <c:axId val="949700015"/>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810380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Wednesday, July 12th N= 368</c:v>
          </c:tx>
          <c:spPr>
            <a:solidFill>
              <a:schemeClr val="accent1"/>
            </a:solidFill>
            <a:ln>
              <a:noFill/>
            </a:ln>
            <a:effectLst/>
          </c:spPr>
          <c:invertIfNegative val="0"/>
          <c:cat>
            <c:strLit>
              <c:ptCount val="7"/>
              <c:pt idx="0">
                <c:v>I saw the notification on the Nest Thermostat</c:v>
              </c:pt>
              <c:pt idx="1">
                <c:v>I received an email</c:v>
              </c:pt>
              <c:pt idx="2">
                <c:v>I received a text</c:v>
              </c:pt>
              <c:pt idx="3">
                <c:v>I assumed it was an event because it was hot</c:v>
              </c:pt>
              <c:pt idx="4">
                <c:v>Other (please describe)</c:v>
              </c:pt>
              <c:pt idx="5">
                <c:v>Someone else in my home/business told me</c:v>
              </c:pt>
              <c:pt idx="6">
                <c:v>I checked the KCP&amp;L website</c:v>
              </c:pt>
            </c:strLit>
          </c:cat>
          <c:val>
            <c:numLit>
              <c:formatCode>General</c:formatCode>
              <c:ptCount val="7"/>
              <c:pt idx="0">
                <c:v>0.64945652173913049</c:v>
              </c:pt>
              <c:pt idx="1">
                <c:v>0.25543478260869568</c:v>
              </c:pt>
              <c:pt idx="2">
                <c:v>0.16304347826086957</c:v>
              </c:pt>
              <c:pt idx="3">
                <c:v>0.11684782608695653</c:v>
              </c:pt>
              <c:pt idx="4">
                <c:v>0.18206521739130432</c:v>
              </c:pt>
              <c:pt idx="5">
                <c:v>6.7934782608695649E-2</c:v>
              </c:pt>
              <c:pt idx="6">
                <c:v>5.434782608695652E-3</c:v>
              </c:pt>
            </c:numLit>
          </c:val>
          <c:extLst>
            <c:ext xmlns:c16="http://schemas.microsoft.com/office/drawing/2014/chart" uri="{C3380CC4-5D6E-409C-BE32-E72D297353CC}">
              <c16:uniqueId val="{00000000-C6F8-4AE7-BE13-CEC4D7A50040}"/>
            </c:ext>
          </c:extLst>
        </c:ser>
        <c:ser>
          <c:idx val="1"/>
          <c:order val="1"/>
          <c:tx>
            <c:v>Thursday, July 20th N = 120</c:v>
          </c:tx>
          <c:spPr>
            <a:solidFill>
              <a:schemeClr val="accent2"/>
            </a:solidFill>
            <a:ln>
              <a:noFill/>
            </a:ln>
            <a:effectLst/>
          </c:spPr>
          <c:invertIfNegative val="0"/>
          <c:cat>
            <c:strLit>
              <c:ptCount val="7"/>
              <c:pt idx="0">
                <c:v>I saw the notification on the Nest Thermostat</c:v>
              </c:pt>
              <c:pt idx="1">
                <c:v>I received an email</c:v>
              </c:pt>
              <c:pt idx="2">
                <c:v>I received a text</c:v>
              </c:pt>
              <c:pt idx="3">
                <c:v>I assumed it was an event because it was hot</c:v>
              </c:pt>
              <c:pt idx="4">
                <c:v>Other (please describe)</c:v>
              </c:pt>
              <c:pt idx="5">
                <c:v>Someone else in my home/business told me</c:v>
              </c:pt>
              <c:pt idx="6">
                <c:v>I checked the KCP&amp;L website</c:v>
              </c:pt>
            </c:strLit>
          </c:cat>
          <c:val>
            <c:numLit>
              <c:formatCode>General</c:formatCode>
              <c:ptCount val="7"/>
              <c:pt idx="0">
                <c:v>0.52500000000000002</c:v>
              </c:pt>
              <c:pt idx="1">
                <c:v>0.21666666666666667</c:v>
              </c:pt>
              <c:pt idx="2">
                <c:v>0.2</c:v>
              </c:pt>
              <c:pt idx="3">
                <c:v>0.15</c:v>
              </c:pt>
              <c:pt idx="4">
                <c:v>0.10833333333333334</c:v>
              </c:pt>
              <c:pt idx="5">
                <c:v>4.1666666666666671E-2</c:v>
              </c:pt>
              <c:pt idx="6">
                <c:v>8.3333333333333332E-3</c:v>
              </c:pt>
            </c:numLit>
          </c:val>
          <c:extLst>
            <c:ext xmlns:c16="http://schemas.microsoft.com/office/drawing/2014/chart" uri="{C3380CC4-5D6E-409C-BE32-E72D297353CC}">
              <c16:uniqueId val="{00000001-C6F8-4AE7-BE13-CEC4D7A50040}"/>
            </c:ext>
          </c:extLst>
        </c:ser>
        <c:ser>
          <c:idx val="2"/>
          <c:order val="2"/>
          <c:tx>
            <c:v>Friday, July 21st N = 140</c:v>
          </c:tx>
          <c:spPr>
            <a:solidFill>
              <a:schemeClr val="accent3"/>
            </a:solidFill>
            <a:ln>
              <a:noFill/>
            </a:ln>
            <a:effectLst/>
          </c:spPr>
          <c:invertIfNegative val="0"/>
          <c:cat>
            <c:strLit>
              <c:ptCount val="7"/>
              <c:pt idx="0">
                <c:v>I saw the notification on the Nest Thermostat</c:v>
              </c:pt>
              <c:pt idx="1">
                <c:v>I received an email</c:v>
              </c:pt>
              <c:pt idx="2">
                <c:v>I received a text</c:v>
              </c:pt>
              <c:pt idx="3">
                <c:v>I assumed it was an event because it was hot</c:v>
              </c:pt>
              <c:pt idx="4">
                <c:v>Other (please describe)</c:v>
              </c:pt>
              <c:pt idx="5">
                <c:v>Someone else in my home/business told me</c:v>
              </c:pt>
              <c:pt idx="6">
                <c:v>I checked the KCP&amp;L website</c:v>
              </c:pt>
            </c:strLit>
          </c:cat>
          <c:val>
            <c:numLit>
              <c:formatCode>General</c:formatCode>
              <c:ptCount val="7"/>
              <c:pt idx="0">
                <c:v>0.6785714285714286</c:v>
              </c:pt>
              <c:pt idx="1">
                <c:v>0.17142857142857143</c:v>
              </c:pt>
              <c:pt idx="2">
                <c:v>0.17857142857142858</c:v>
              </c:pt>
              <c:pt idx="3">
                <c:v>0.1357142857142857</c:v>
              </c:pt>
              <c:pt idx="4">
                <c:v>0.12142857142857143</c:v>
              </c:pt>
              <c:pt idx="5">
                <c:v>1.4285714285714285E-2</c:v>
              </c:pt>
              <c:pt idx="6">
                <c:v>1.4285714285714285E-2</c:v>
              </c:pt>
            </c:numLit>
          </c:val>
          <c:extLst>
            <c:ext xmlns:c16="http://schemas.microsoft.com/office/drawing/2014/chart" uri="{C3380CC4-5D6E-409C-BE32-E72D297353CC}">
              <c16:uniqueId val="{00000002-C6F8-4AE7-BE13-CEC4D7A50040}"/>
            </c:ext>
          </c:extLst>
        </c:ser>
        <c:dLbls>
          <c:showLegendKey val="0"/>
          <c:showVal val="0"/>
          <c:showCatName val="0"/>
          <c:showSerName val="0"/>
          <c:showPercent val="0"/>
          <c:showBubbleSize val="0"/>
        </c:dLbls>
        <c:gapWidth val="219"/>
        <c:overlap val="-27"/>
        <c:axId val="562048688"/>
        <c:axId val="639825264"/>
      </c:barChart>
      <c:catAx>
        <c:axId val="5620486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9825264"/>
        <c:crosses val="autoZero"/>
        <c:auto val="1"/>
        <c:lblAlgn val="ctr"/>
        <c:lblOffset val="100"/>
        <c:noMultiLvlLbl val="0"/>
      </c:catAx>
      <c:valAx>
        <c:axId val="63982526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6204868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a:t>At any point before or during the hours of the event, did you or a member of your household adjust your thermostat?</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v>Wednesday, July 12th, n = 390</c:v>
          </c:tx>
          <c:spPr>
            <a:solidFill>
              <a:schemeClr val="accent1"/>
            </a:solidFill>
            <a:ln>
              <a:noFill/>
            </a:ln>
            <a:effectLst/>
          </c:spPr>
          <c:invertIfNegative val="0"/>
          <c:cat>
            <c:strLit>
              <c:ptCount val="4"/>
              <c:pt idx="0">
                <c:v>Yes, adjusted thermostat before event</c:v>
              </c:pt>
              <c:pt idx="1">
                <c:v>Yes, adjusted thermostat during the event hours</c:v>
              </c:pt>
              <c:pt idx="2">
                <c:v>No</c:v>
              </c:pt>
              <c:pt idx="3">
                <c:v>Don't Know</c:v>
              </c:pt>
            </c:strLit>
          </c:cat>
          <c:val>
            <c:numLit>
              <c:formatCode>General</c:formatCode>
              <c:ptCount val="4"/>
              <c:pt idx="0">
                <c:v>8.9743589743589744E-2</c:v>
              </c:pt>
              <c:pt idx="1">
                <c:v>0.15641025641025641</c:v>
              </c:pt>
              <c:pt idx="2">
                <c:v>0.6333333333333333</c:v>
              </c:pt>
              <c:pt idx="3">
                <c:v>0.12051282051282051</c:v>
              </c:pt>
            </c:numLit>
          </c:val>
          <c:extLst>
            <c:ext xmlns:c16="http://schemas.microsoft.com/office/drawing/2014/chart" uri="{C3380CC4-5D6E-409C-BE32-E72D297353CC}">
              <c16:uniqueId val="{00000000-028A-4C15-97F5-33193F251F5A}"/>
            </c:ext>
          </c:extLst>
        </c:ser>
        <c:ser>
          <c:idx val="1"/>
          <c:order val="1"/>
          <c:tx>
            <c:v>Thursday, July 20th, n = 115</c:v>
          </c:tx>
          <c:spPr>
            <a:solidFill>
              <a:schemeClr val="accent2"/>
            </a:solidFill>
            <a:ln>
              <a:noFill/>
            </a:ln>
            <a:effectLst/>
          </c:spPr>
          <c:invertIfNegative val="0"/>
          <c:cat>
            <c:strLit>
              <c:ptCount val="4"/>
              <c:pt idx="0">
                <c:v>Yes, adjusted thermostat before event</c:v>
              </c:pt>
              <c:pt idx="1">
                <c:v>Yes, adjusted thermostat during the event hours</c:v>
              </c:pt>
              <c:pt idx="2">
                <c:v>No</c:v>
              </c:pt>
              <c:pt idx="3">
                <c:v>Don't Know</c:v>
              </c:pt>
            </c:strLit>
          </c:cat>
          <c:val>
            <c:numLit>
              <c:formatCode>General</c:formatCode>
              <c:ptCount val="4"/>
              <c:pt idx="0">
                <c:v>0.10434782608695652</c:v>
              </c:pt>
              <c:pt idx="1">
                <c:v>0.10434782608695652</c:v>
              </c:pt>
              <c:pt idx="2">
                <c:v>0.70434782608695656</c:v>
              </c:pt>
              <c:pt idx="3">
                <c:v>8.6956521739130432E-2</c:v>
              </c:pt>
            </c:numLit>
          </c:val>
          <c:extLst>
            <c:ext xmlns:c16="http://schemas.microsoft.com/office/drawing/2014/chart" uri="{C3380CC4-5D6E-409C-BE32-E72D297353CC}">
              <c16:uniqueId val="{00000001-028A-4C15-97F5-33193F251F5A}"/>
            </c:ext>
          </c:extLst>
        </c:ser>
        <c:ser>
          <c:idx val="2"/>
          <c:order val="2"/>
          <c:tx>
            <c:v>Friday, July 21st, n = 161</c:v>
          </c:tx>
          <c:spPr>
            <a:solidFill>
              <a:schemeClr val="accent3"/>
            </a:solidFill>
            <a:ln>
              <a:noFill/>
            </a:ln>
            <a:effectLst/>
          </c:spPr>
          <c:invertIfNegative val="0"/>
          <c:cat>
            <c:strLit>
              <c:ptCount val="4"/>
              <c:pt idx="0">
                <c:v>Yes, adjusted thermostat before event</c:v>
              </c:pt>
              <c:pt idx="1">
                <c:v>Yes, adjusted thermostat during the event hours</c:v>
              </c:pt>
              <c:pt idx="2">
                <c:v>No</c:v>
              </c:pt>
              <c:pt idx="3">
                <c:v>Don't Know</c:v>
              </c:pt>
            </c:strLit>
          </c:cat>
          <c:val>
            <c:numLit>
              <c:formatCode>General</c:formatCode>
              <c:ptCount val="4"/>
              <c:pt idx="0">
                <c:v>0.13043478260869565</c:v>
              </c:pt>
              <c:pt idx="1">
                <c:v>0.20496894409937888</c:v>
              </c:pt>
              <c:pt idx="2">
                <c:v>0.55900621118012417</c:v>
              </c:pt>
              <c:pt idx="3">
                <c:v>0.10559006211180125</c:v>
              </c:pt>
            </c:numLit>
          </c:val>
          <c:extLst>
            <c:ext xmlns:c16="http://schemas.microsoft.com/office/drawing/2014/chart" uri="{C3380CC4-5D6E-409C-BE32-E72D297353CC}">
              <c16:uniqueId val="{00000002-028A-4C15-97F5-33193F251F5A}"/>
            </c:ext>
          </c:extLst>
        </c:ser>
        <c:dLbls>
          <c:showLegendKey val="0"/>
          <c:showVal val="0"/>
          <c:showCatName val="0"/>
          <c:showSerName val="0"/>
          <c:showPercent val="0"/>
          <c:showBubbleSize val="0"/>
        </c:dLbls>
        <c:gapWidth val="219"/>
        <c:overlap val="-27"/>
        <c:axId val="332132063"/>
        <c:axId val="1029020095"/>
      </c:barChart>
      <c:catAx>
        <c:axId val="33213206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1029020095"/>
        <c:crosses val="autoZero"/>
        <c:auto val="1"/>
        <c:lblAlgn val="ctr"/>
        <c:lblOffset val="100"/>
        <c:noMultiLvlLbl val="0"/>
      </c:catAx>
      <c:valAx>
        <c:axId val="102902009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33213206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3735621824491368"/>
          <c:y val="5.3470136803470139E-2"/>
          <c:w val="0.73705286420436977"/>
          <c:h val="0.65169303161429148"/>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('Bus Programmable Thermostat'!$B$11,'Bus Programmable Thermostat'!$C$11,'Bus Programmable Thermostat'!$F$11,'Bus Programmable Thermostat'!$E$11)</c:f>
              <c:strCache>
                <c:ptCount val="4"/>
                <c:pt idx="0">
                  <c:v>Reported Savings</c:v>
                </c:pt>
                <c:pt idx="1">
                  <c:v>Verified Savings</c:v>
                </c:pt>
                <c:pt idx="2">
                  <c:v>Verified Savings</c:v>
                </c:pt>
                <c:pt idx="3">
                  <c:v>MEEIA 3-Year Target</c:v>
                </c:pt>
              </c:strCache>
            </c:strRef>
          </c:cat>
          <c:val>
            <c:numRef>
              <c:f>('Bus Programmable Thermostat'!$B$12,'Bus Programmable Thermostat'!$C$12,'Bus Programmable Thermostat'!$F$12,'Bus Programmable Thermostat'!$E$12)</c:f>
              <c:numCache>
                <c:formatCode>#,##0</c:formatCode>
                <c:ptCount val="4"/>
                <c:pt idx="0">
                  <c:v>97944</c:v>
                </c:pt>
                <c:pt idx="1">
                  <c:v>53955</c:v>
                </c:pt>
                <c:pt idx="2">
                  <c:v>53955</c:v>
                </c:pt>
                <c:pt idx="3">
                  <c:v>98406.000000000349</c:v>
                </c:pt>
              </c:numCache>
            </c:numRef>
          </c:val>
          <c:extLst>
            <c:ext xmlns:c16="http://schemas.microsoft.com/office/drawing/2014/chart" uri="{C3380CC4-5D6E-409C-BE32-E72D297353CC}">
              <c16:uniqueId val="{00000000-F278-4681-A0B4-45F473E77D3F}"/>
            </c:ext>
          </c:extLst>
        </c:ser>
        <c:dLbls>
          <c:dLblPos val="outEnd"/>
          <c:showLegendKey val="0"/>
          <c:showVal val="1"/>
          <c:showCatName val="0"/>
          <c:showSerName val="0"/>
          <c:showPercent val="0"/>
          <c:showBubbleSize val="0"/>
        </c:dLbls>
        <c:gapWidth val="219"/>
        <c:overlap val="-27"/>
        <c:axId val="550595768"/>
        <c:axId val="550591848"/>
      </c:barChart>
      <c:catAx>
        <c:axId val="5505957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50591848"/>
        <c:crosses val="autoZero"/>
        <c:auto val="1"/>
        <c:lblAlgn val="ctr"/>
        <c:lblOffset val="100"/>
        <c:noMultiLvlLbl val="0"/>
      </c:catAx>
      <c:valAx>
        <c:axId val="55059184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(kWh)</a:t>
                </a:r>
              </a:p>
            </c:rich>
          </c:tx>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5059576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587213553917151"/>
          <c:y val="5.3470136803470139E-2"/>
          <c:w val="0.81853694691011192"/>
          <c:h val="0.63083884409343727"/>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('Bus Programmable Thermostat'!$B$11,'Bus Programmable Thermostat'!$C$11,'Bus Programmable Thermostat'!$F$11,'Bus Programmable Thermostat'!$E$11)</c:f>
              <c:strCache>
                <c:ptCount val="4"/>
                <c:pt idx="0">
                  <c:v>Reported Savings</c:v>
                </c:pt>
                <c:pt idx="1">
                  <c:v>Verified Savings</c:v>
                </c:pt>
                <c:pt idx="2">
                  <c:v>Verified Savings</c:v>
                </c:pt>
                <c:pt idx="3">
                  <c:v>MEEIA 3-Year Target</c:v>
                </c:pt>
              </c:strCache>
            </c:strRef>
          </c:cat>
          <c:val>
            <c:numRef>
              <c:f>('Bus Programmable Thermostat'!$B$13,'Bus Programmable Thermostat'!$C$13,'Bus Programmable Thermostat'!$F$13,'Bus Programmable Thermostat'!$E$13)</c:f>
              <c:numCache>
                <c:formatCode>#,##0</c:formatCode>
                <c:ptCount val="4"/>
                <c:pt idx="0">
                  <c:v>267.12</c:v>
                </c:pt>
                <c:pt idx="1">
                  <c:v>309.39999999999998</c:v>
                </c:pt>
                <c:pt idx="2">
                  <c:v>309.39999999999998</c:v>
                </c:pt>
                <c:pt idx="3">
                  <c:v>268.38</c:v>
                </c:pt>
              </c:numCache>
            </c:numRef>
          </c:val>
          <c:extLst>
            <c:ext xmlns:c16="http://schemas.microsoft.com/office/drawing/2014/chart" uri="{C3380CC4-5D6E-409C-BE32-E72D297353CC}">
              <c16:uniqueId val="{00000000-AD43-4A88-B6AA-AE5249B993CB}"/>
            </c:ext>
          </c:extLst>
        </c:ser>
        <c:dLbls>
          <c:dLblPos val="outEnd"/>
          <c:showLegendKey val="0"/>
          <c:showVal val="1"/>
          <c:showCatName val="0"/>
          <c:showSerName val="0"/>
          <c:showPercent val="0"/>
          <c:showBubbleSize val="0"/>
        </c:dLbls>
        <c:gapWidth val="219"/>
        <c:overlap val="-27"/>
        <c:axId val="550593808"/>
        <c:axId val="550586360"/>
      </c:barChart>
      <c:catAx>
        <c:axId val="5505938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50586360"/>
        <c:crosses val="autoZero"/>
        <c:auto val="1"/>
        <c:lblAlgn val="ctr"/>
        <c:lblOffset val="100"/>
        <c:noMultiLvlLbl val="0"/>
      </c:catAx>
      <c:valAx>
        <c:axId val="5505863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a:t>
                </a:r>
              </a:p>
            </c:rich>
          </c:tx>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5059380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percentStacked"/>
        <c:varyColors val="0"/>
        <c:ser>
          <c:idx val="0"/>
          <c:order val="0"/>
          <c:tx>
            <c:v>Very satisfied (5)</c:v>
          </c:tx>
          <c:spPr>
            <a:solidFill>
              <a:schemeClr val="accent1"/>
            </a:solidFill>
            <a:ln>
              <a:noFill/>
            </a:ln>
            <a:effectLst/>
          </c:spPr>
          <c:invertIfNegative val="0"/>
          <c:cat>
            <c:strLit>
              <c:ptCount val="11"/>
              <c:pt idx="0">
                <c:v>Overall experience with Seasonal Savings program</c:v>
              </c:pt>
              <c:pt idx="1">
                <c:v>Energy savings you achieved in Seasonal Savings program</c:v>
              </c:pt>
              <c:pt idx="2">
                <c:v>Overall experience with Rush Hour Rewards program</c:v>
              </c:pt>
              <c:pt idx="3">
                <c:v>Length of Rush Hour Rewards events</c:v>
              </c:pt>
              <c:pt idx="4">
                <c:v>Number of Rush Hour Rewards events this summer</c:v>
              </c:pt>
              <c:pt idx="5">
                <c:v>Rush Hour Rewards event notifications</c:v>
              </c:pt>
              <c:pt idx="6">
                <c:v>Your comfort level on hot summer days</c:v>
              </c:pt>
              <c:pt idx="7">
                <c:v>The Nest thermostat itself</c:v>
              </c:pt>
              <c:pt idx="8">
                <c:v>The Nest thermostat installation process</c:v>
              </c:pt>
              <c:pt idx="9">
                <c:v>Receiving your Nest thermostat for free</c:v>
              </c:pt>
              <c:pt idx="10">
                <c:v>Program enrollment process</c:v>
              </c:pt>
            </c:strLit>
          </c:cat>
          <c:val>
            <c:numLit>
              <c:formatCode>General</c:formatCode>
              <c:ptCount val="11"/>
              <c:pt idx="0">
                <c:v>0.35616438356164382</c:v>
              </c:pt>
              <c:pt idx="1">
                <c:v>0.27397260273972601</c:v>
              </c:pt>
              <c:pt idx="2">
                <c:v>0.46524064171122992</c:v>
              </c:pt>
              <c:pt idx="3">
                <c:v>0.37967914438502676</c:v>
              </c:pt>
              <c:pt idx="4">
                <c:v>0.40106951871657759</c:v>
              </c:pt>
              <c:pt idx="5">
                <c:v>0.41711229946524064</c:v>
              </c:pt>
              <c:pt idx="6">
                <c:v>0.32978723404255317</c:v>
              </c:pt>
              <c:pt idx="7">
                <c:v>0.72340425531914898</c:v>
              </c:pt>
              <c:pt idx="8">
                <c:v>0.68085106382978722</c:v>
              </c:pt>
              <c:pt idx="9">
                <c:v>0.92021276595744683</c:v>
              </c:pt>
              <c:pt idx="10">
                <c:v>0.69680851063829796</c:v>
              </c:pt>
            </c:numLit>
          </c:val>
          <c:extLst>
            <c:ext xmlns:c16="http://schemas.microsoft.com/office/drawing/2014/chart" uri="{C3380CC4-5D6E-409C-BE32-E72D297353CC}">
              <c16:uniqueId val="{00000000-4227-4737-90F5-A359FCCB5780}"/>
            </c:ext>
          </c:extLst>
        </c:ser>
        <c:ser>
          <c:idx val="1"/>
          <c:order val="1"/>
          <c:tx>
            <c:v>4</c:v>
          </c:tx>
          <c:spPr>
            <a:solidFill>
              <a:schemeClr val="accent2"/>
            </a:solidFill>
            <a:ln>
              <a:noFill/>
            </a:ln>
            <a:effectLst/>
          </c:spPr>
          <c:invertIfNegative val="0"/>
          <c:cat>
            <c:strLit>
              <c:ptCount val="11"/>
              <c:pt idx="0">
                <c:v>Overall experience with Seasonal Savings program</c:v>
              </c:pt>
              <c:pt idx="1">
                <c:v>Energy savings you achieved in Seasonal Savings program</c:v>
              </c:pt>
              <c:pt idx="2">
                <c:v>Overall experience with Rush Hour Rewards program</c:v>
              </c:pt>
              <c:pt idx="3">
                <c:v>Length of Rush Hour Rewards events</c:v>
              </c:pt>
              <c:pt idx="4">
                <c:v>Number of Rush Hour Rewards events this summer</c:v>
              </c:pt>
              <c:pt idx="5">
                <c:v>Rush Hour Rewards event notifications</c:v>
              </c:pt>
              <c:pt idx="6">
                <c:v>Your comfort level on hot summer days</c:v>
              </c:pt>
              <c:pt idx="7">
                <c:v>The Nest thermostat itself</c:v>
              </c:pt>
              <c:pt idx="8">
                <c:v>The Nest thermostat installation process</c:v>
              </c:pt>
              <c:pt idx="9">
                <c:v>Receiving your Nest thermostat for free</c:v>
              </c:pt>
              <c:pt idx="10">
                <c:v>Program enrollment process</c:v>
              </c:pt>
            </c:strLit>
          </c:cat>
          <c:val>
            <c:numLit>
              <c:formatCode>General</c:formatCode>
              <c:ptCount val="11"/>
              <c:pt idx="0">
                <c:v>0.27397260273972601</c:v>
              </c:pt>
              <c:pt idx="1">
                <c:v>0.24657534246575341</c:v>
              </c:pt>
              <c:pt idx="2">
                <c:v>0.28877005347593582</c:v>
              </c:pt>
              <c:pt idx="3">
                <c:v>0.29411764705882354</c:v>
              </c:pt>
              <c:pt idx="4">
                <c:v>0.28342245989304815</c:v>
              </c:pt>
              <c:pt idx="5">
                <c:v>0.27272727272727271</c:v>
              </c:pt>
              <c:pt idx="6">
                <c:v>0.47872340425531917</c:v>
              </c:pt>
              <c:pt idx="7">
                <c:v>0.19680851063829788</c:v>
              </c:pt>
              <c:pt idx="8">
                <c:v>0.18085106382978725</c:v>
              </c:pt>
              <c:pt idx="9">
                <c:v>3.1914893617021274E-2</c:v>
              </c:pt>
              <c:pt idx="10">
                <c:v>0.20744680851063829</c:v>
              </c:pt>
            </c:numLit>
          </c:val>
          <c:extLst>
            <c:ext xmlns:c16="http://schemas.microsoft.com/office/drawing/2014/chart" uri="{C3380CC4-5D6E-409C-BE32-E72D297353CC}">
              <c16:uniqueId val="{00000001-4227-4737-90F5-A359FCCB5780}"/>
            </c:ext>
          </c:extLst>
        </c:ser>
        <c:ser>
          <c:idx val="2"/>
          <c:order val="2"/>
          <c:tx>
            <c:v>3</c:v>
          </c:tx>
          <c:spPr>
            <a:solidFill>
              <a:schemeClr val="accent3"/>
            </a:solidFill>
            <a:ln>
              <a:noFill/>
            </a:ln>
            <a:effectLst/>
          </c:spPr>
          <c:invertIfNegative val="0"/>
          <c:cat>
            <c:strLit>
              <c:ptCount val="11"/>
              <c:pt idx="0">
                <c:v>Overall experience with Seasonal Savings program</c:v>
              </c:pt>
              <c:pt idx="1">
                <c:v>Energy savings you achieved in Seasonal Savings program</c:v>
              </c:pt>
              <c:pt idx="2">
                <c:v>Overall experience with Rush Hour Rewards program</c:v>
              </c:pt>
              <c:pt idx="3">
                <c:v>Length of Rush Hour Rewards events</c:v>
              </c:pt>
              <c:pt idx="4">
                <c:v>Number of Rush Hour Rewards events this summer</c:v>
              </c:pt>
              <c:pt idx="5">
                <c:v>Rush Hour Rewards event notifications</c:v>
              </c:pt>
              <c:pt idx="6">
                <c:v>Your comfort level on hot summer days</c:v>
              </c:pt>
              <c:pt idx="7">
                <c:v>The Nest thermostat itself</c:v>
              </c:pt>
              <c:pt idx="8">
                <c:v>The Nest thermostat installation process</c:v>
              </c:pt>
              <c:pt idx="9">
                <c:v>Receiving your Nest thermostat for free</c:v>
              </c:pt>
              <c:pt idx="10">
                <c:v>Program enrollment process</c:v>
              </c:pt>
            </c:strLit>
          </c:cat>
          <c:val>
            <c:numLit>
              <c:formatCode>General</c:formatCode>
              <c:ptCount val="11"/>
              <c:pt idx="0">
                <c:v>0.21917808219178081</c:v>
              </c:pt>
              <c:pt idx="1">
                <c:v>0.26027397260273971</c:v>
              </c:pt>
              <c:pt idx="2">
                <c:v>0.13903743315508021</c:v>
              </c:pt>
              <c:pt idx="3">
                <c:v>0.16577540106951871</c:v>
              </c:pt>
              <c:pt idx="4">
                <c:v>0.18181818181818182</c:v>
              </c:pt>
              <c:pt idx="5">
                <c:v>0.18716577540106949</c:v>
              </c:pt>
              <c:pt idx="6">
                <c:v>0.13297872340425532</c:v>
              </c:pt>
              <c:pt idx="7">
                <c:v>5.3191489361702128E-2</c:v>
              </c:pt>
              <c:pt idx="8">
                <c:v>7.4468085106382975E-2</c:v>
              </c:pt>
              <c:pt idx="9">
                <c:v>2.6595744680851064E-2</c:v>
              </c:pt>
              <c:pt idx="10">
                <c:v>7.9787234042553196E-2</c:v>
              </c:pt>
            </c:numLit>
          </c:val>
          <c:extLst>
            <c:ext xmlns:c16="http://schemas.microsoft.com/office/drawing/2014/chart" uri="{C3380CC4-5D6E-409C-BE32-E72D297353CC}">
              <c16:uniqueId val="{00000002-4227-4737-90F5-A359FCCB5780}"/>
            </c:ext>
          </c:extLst>
        </c:ser>
        <c:ser>
          <c:idx val="3"/>
          <c:order val="3"/>
          <c:tx>
            <c:v>2</c:v>
          </c:tx>
          <c:spPr>
            <a:solidFill>
              <a:schemeClr val="accent4"/>
            </a:solidFill>
            <a:ln>
              <a:noFill/>
            </a:ln>
            <a:effectLst/>
          </c:spPr>
          <c:invertIfNegative val="0"/>
          <c:cat>
            <c:strLit>
              <c:ptCount val="11"/>
              <c:pt idx="0">
                <c:v>Overall experience with Seasonal Savings program</c:v>
              </c:pt>
              <c:pt idx="1">
                <c:v>Energy savings you achieved in Seasonal Savings program</c:v>
              </c:pt>
              <c:pt idx="2">
                <c:v>Overall experience with Rush Hour Rewards program</c:v>
              </c:pt>
              <c:pt idx="3">
                <c:v>Length of Rush Hour Rewards events</c:v>
              </c:pt>
              <c:pt idx="4">
                <c:v>Number of Rush Hour Rewards events this summer</c:v>
              </c:pt>
              <c:pt idx="5">
                <c:v>Rush Hour Rewards event notifications</c:v>
              </c:pt>
              <c:pt idx="6">
                <c:v>Your comfort level on hot summer days</c:v>
              </c:pt>
              <c:pt idx="7">
                <c:v>The Nest thermostat itself</c:v>
              </c:pt>
              <c:pt idx="8">
                <c:v>The Nest thermostat installation process</c:v>
              </c:pt>
              <c:pt idx="9">
                <c:v>Receiving your Nest thermostat for free</c:v>
              </c:pt>
              <c:pt idx="10">
                <c:v>Program enrollment process</c:v>
              </c:pt>
            </c:strLit>
          </c:cat>
          <c:val>
            <c:numLit>
              <c:formatCode>General</c:formatCode>
              <c:ptCount val="11"/>
              <c:pt idx="0">
                <c:v>6.8493150684931503E-2</c:v>
              </c:pt>
              <c:pt idx="1">
                <c:v>9.5890410958904104E-2</c:v>
              </c:pt>
              <c:pt idx="2">
                <c:v>4.2780748663101595E-2</c:v>
              </c:pt>
              <c:pt idx="3">
                <c:v>5.3475935828877004E-2</c:v>
              </c:pt>
              <c:pt idx="4">
                <c:v>3.2085561497326207E-2</c:v>
              </c:pt>
              <c:pt idx="5">
                <c:v>4.8128342245989303E-2</c:v>
              </c:pt>
              <c:pt idx="6">
                <c:v>4.2553191489361701E-2</c:v>
              </c:pt>
              <c:pt idx="7">
                <c:v>5.3191489361702126E-3</c:v>
              </c:pt>
              <c:pt idx="8">
                <c:v>3.1914893617021274E-2</c:v>
              </c:pt>
              <c:pt idx="9">
                <c:v>0</c:v>
              </c:pt>
              <c:pt idx="10">
                <c:v>5.3191489361702126E-3</c:v>
              </c:pt>
            </c:numLit>
          </c:val>
          <c:extLst>
            <c:ext xmlns:c16="http://schemas.microsoft.com/office/drawing/2014/chart" uri="{C3380CC4-5D6E-409C-BE32-E72D297353CC}">
              <c16:uniqueId val="{00000003-4227-4737-90F5-A359FCCB5780}"/>
            </c:ext>
          </c:extLst>
        </c:ser>
        <c:ser>
          <c:idx val="4"/>
          <c:order val="4"/>
          <c:tx>
            <c:v>Very dissatisfied (1)</c:v>
          </c:tx>
          <c:spPr>
            <a:solidFill>
              <a:schemeClr val="accent5"/>
            </a:solidFill>
            <a:ln>
              <a:noFill/>
            </a:ln>
            <a:effectLst/>
          </c:spPr>
          <c:invertIfNegative val="0"/>
          <c:cat>
            <c:strLit>
              <c:ptCount val="11"/>
              <c:pt idx="0">
                <c:v>Overall experience with Seasonal Savings program</c:v>
              </c:pt>
              <c:pt idx="1">
                <c:v>Energy savings you achieved in Seasonal Savings program</c:v>
              </c:pt>
              <c:pt idx="2">
                <c:v>Overall experience with Rush Hour Rewards program</c:v>
              </c:pt>
              <c:pt idx="3">
                <c:v>Length of Rush Hour Rewards events</c:v>
              </c:pt>
              <c:pt idx="4">
                <c:v>Number of Rush Hour Rewards events this summer</c:v>
              </c:pt>
              <c:pt idx="5">
                <c:v>Rush Hour Rewards event notifications</c:v>
              </c:pt>
              <c:pt idx="6">
                <c:v>Your comfort level on hot summer days</c:v>
              </c:pt>
              <c:pt idx="7">
                <c:v>The Nest thermostat itself</c:v>
              </c:pt>
              <c:pt idx="8">
                <c:v>The Nest thermostat installation process</c:v>
              </c:pt>
              <c:pt idx="9">
                <c:v>Receiving your Nest thermostat for free</c:v>
              </c:pt>
              <c:pt idx="10">
                <c:v>Program enrollment process</c:v>
              </c:pt>
            </c:strLit>
          </c:cat>
          <c:val>
            <c:numLit>
              <c:formatCode>General</c:formatCode>
              <c:ptCount val="11"/>
              <c:pt idx="0">
                <c:v>2.7397260273972601E-2</c:v>
              </c:pt>
              <c:pt idx="1">
                <c:v>4.1095890410958902E-2</c:v>
              </c:pt>
              <c:pt idx="2">
                <c:v>1.6042780748663103E-2</c:v>
              </c:pt>
              <c:pt idx="3">
                <c:v>1.6042780748663103E-2</c:v>
              </c:pt>
              <c:pt idx="4">
                <c:v>1.6042780748663103E-2</c:v>
              </c:pt>
              <c:pt idx="5">
                <c:v>2.6737967914438502E-2</c:v>
              </c:pt>
              <c:pt idx="6">
                <c:v>1.0638297872340425E-2</c:v>
              </c:pt>
              <c:pt idx="7">
                <c:v>2.1276595744680851E-2</c:v>
              </c:pt>
              <c:pt idx="8">
                <c:v>2.1276595744680851E-2</c:v>
              </c:pt>
              <c:pt idx="9">
                <c:v>1.5957446808510637E-2</c:v>
              </c:pt>
              <c:pt idx="10">
                <c:v>1.0638297872340425E-2</c:v>
              </c:pt>
            </c:numLit>
          </c:val>
          <c:extLst>
            <c:ext xmlns:c16="http://schemas.microsoft.com/office/drawing/2014/chart" uri="{C3380CC4-5D6E-409C-BE32-E72D297353CC}">
              <c16:uniqueId val="{00000004-4227-4737-90F5-A359FCCB5780}"/>
            </c:ext>
          </c:extLst>
        </c:ser>
        <c:ser>
          <c:idx val="5"/>
          <c:order val="5"/>
          <c:tx>
            <c:v>Don't know</c:v>
          </c:tx>
          <c:spPr>
            <a:solidFill>
              <a:schemeClr val="accent6"/>
            </a:solidFill>
            <a:ln>
              <a:noFill/>
            </a:ln>
            <a:effectLst/>
          </c:spPr>
          <c:invertIfNegative val="0"/>
          <c:cat>
            <c:strLit>
              <c:ptCount val="11"/>
              <c:pt idx="0">
                <c:v>Overall experience with Seasonal Savings program</c:v>
              </c:pt>
              <c:pt idx="1">
                <c:v>Energy savings you achieved in Seasonal Savings program</c:v>
              </c:pt>
              <c:pt idx="2">
                <c:v>Overall experience with Rush Hour Rewards program</c:v>
              </c:pt>
              <c:pt idx="3">
                <c:v>Length of Rush Hour Rewards events</c:v>
              </c:pt>
              <c:pt idx="4">
                <c:v>Number of Rush Hour Rewards events this summer</c:v>
              </c:pt>
              <c:pt idx="5">
                <c:v>Rush Hour Rewards event notifications</c:v>
              </c:pt>
              <c:pt idx="6">
                <c:v>Your comfort level on hot summer days</c:v>
              </c:pt>
              <c:pt idx="7">
                <c:v>The Nest thermostat itself</c:v>
              </c:pt>
              <c:pt idx="8">
                <c:v>The Nest thermostat installation process</c:v>
              </c:pt>
              <c:pt idx="9">
                <c:v>Receiving your Nest thermostat for free</c:v>
              </c:pt>
              <c:pt idx="10">
                <c:v>Program enrollment process</c:v>
              </c:pt>
            </c:strLit>
          </c:cat>
          <c:val>
            <c:numLit>
              <c:formatCode>General</c:formatCode>
              <c:ptCount val="11"/>
              <c:pt idx="0">
                <c:v>5.4794520547945313E-2</c:v>
              </c:pt>
              <c:pt idx="1">
                <c:v>8.2191780821917915E-2</c:v>
              </c:pt>
              <c:pt idx="2">
                <c:v>4.8128342245989386E-2</c:v>
              </c:pt>
              <c:pt idx="3">
                <c:v>9.0909090909090828E-2</c:v>
              </c:pt>
              <c:pt idx="4">
                <c:v>8.5561497326203106E-2</c:v>
              </c:pt>
              <c:pt idx="5">
                <c:v>4.8128342245989386E-2</c:v>
              </c:pt>
              <c:pt idx="6">
                <c:v>5.3191489361702482E-3</c:v>
              </c:pt>
              <c:pt idx="7">
                <c:v>0</c:v>
              </c:pt>
              <c:pt idx="8">
                <c:v>1.0638297872340496E-2</c:v>
              </c:pt>
              <c:pt idx="9">
                <c:v>5.3191489361701372E-3</c:v>
              </c:pt>
              <c:pt idx="10">
                <c:v>0</c:v>
              </c:pt>
            </c:numLit>
          </c:val>
          <c:extLst>
            <c:ext xmlns:c16="http://schemas.microsoft.com/office/drawing/2014/chart" uri="{C3380CC4-5D6E-409C-BE32-E72D297353CC}">
              <c16:uniqueId val="{00000005-4227-4737-90F5-A359FCCB5780}"/>
            </c:ext>
          </c:extLst>
        </c:ser>
        <c:dLbls>
          <c:showLegendKey val="0"/>
          <c:showVal val="0"/>
          <c:showCatName val="0"/>
          <c:showSerName val="0"/>
          <c:showPercent val="0"/>
          <c:showBubbleSize val="0"/>
        </c:dLbls>
        <c:gapWidth val="150"/>
        <c:overlap val="100"/>
        <c:axId val="956385199"/>
        <c:axId val="949720319"/>
      </c:barChart>
      <c:catAx>
        <c:axId val="956385199"/>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949720319"/>
        <c:crosses val="autoZero"/>
        <c:auto val="1"/>
        <c:lblAlgn val="ctr"/>
        <c:lblOffset val="100"/>
        <c:noMultiLvlLbl val="0"/>
      </c:catAx>
      <c:valAx>
        <c:axId val="949720319"/>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95638519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b="1"/>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'Business EER - Standard'!$P$77</c:f>
              <c:strCache>
                <c:ptCount val="1"/>
                <c:pt idx="0">
                  <c:v>Percentage of Verified savings kW (%)</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9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'Business EER - Standard'!$A$78:$A$86</c:f>
              <c:strCache>
                <c:ptCount val="9"/>
                <c:pt idx="0">
                  <c:v>LED High Bay 176-350W</c:v>
                </c:pt>
                <c:pt idx="1">
                  <c:v>LED Linear Lamp Replacing 4ft T8, T12, or T5 Lamp</c:v>
                </c:pt>
                <c:pt idx="2">
                  <c:v>Exterior LED replacing &gt; 400W Fixture or Mogul Screw‐Base Lamp</c:v>
                </c:pt>
                <c:pt idx="3">
                  <c:v>LED Low/High Bay Fixture replacing 301W‐450W fixture</c:v>
                </c:pt>
                <c:pt idx="4">
                  <c:v>LED 2X4 Retrofit Kit replacing T8, T12 or T5/T5HO fixture</c:v>
                </c:pt>
                <c:pt idx="5">
                  <c:v>LED High Bay fixture replacing &gt; 750W fixture</c:v>
                </c:pt>
                <c:pt idx="6">
                  <c:v>Occupancy or Vacancy Sensor Replacing No Controls</c:v>
                </c:pt>
                <c:pt idx="7">
                  <c:v>LED 2X4 Troffer or Linear Ambient replacing T8, T12 or T5/T5HO fixture</c:v>
                </c:pt>
                <c:pt idx="8">
                  <c:v>Other Measures</c:v>
                </c:pt>
              </c:strCache>
            </c:strRef>
          </c:cat>
          <c:val>
            <c:numRef>
              <c:f>'Business EER - Standard'!$P$78:$P$86</c:f>
              <c:numCache>
                <c:formatCode>0%</c:formatCode>
                <c:ptCount val="9"/>
                <c:pt idx="0">
                  <c:v>0.3470899003989884</c:v>
                </c:pt>
                <c:pt idx="1">
                  <c:v>0.11748467297850865</c:v>
                </c:pt>
                <c:pt idx="2">
                  <c:v>0</c:v>
                </c:pt>
                <c:pt idx="3">
                  <c:v>4.2009724012634156E-2</c:v>
                </c:pt>
                <c:pt idx="4">
                  <c:v>4.1719791531592589E-2</c:v>
                </c:pt>
                <c:pt idx="5">
                  <c:v>2.8209095829702449E-2</c:v>
                </c:pt>
                <c:pt idx="6">
                  <c:v>8.8763809383092071E-2</c:v>
                </c:pt>
                <c:pt idx="7">
                  <c:v>2.9621061640641464E-2</c:v>
                </c:pt>
                <c:pt idx="8">
                  <c:v>0.30510194422484027</c:v>
                </c:pt>
              </c:numCache>
            </c:numRef>
          </c:val>
          <c:extLst>
            <c:ext xmlns:c16="http://schemas.microsoft.com/office/drawing/2014/chart" uri="{C3380CC4-5D6E-409C-BE32-E72D297353CC}">
              <c16:uniqueId val="{00000000-073E-43B8-ABA0-8AE4FC693701}"/>
            </c:ext>
          </c:extLst>
        </c:ser>
        <c:dLbls>
          <c:showLegendKey val="0"/>
          <c:showVal val="0"/>
          <c:showCatName val="0"/>
          <c:showSerName val="0"/>
          <c:showPercent val="0"/>
          <c:showBubbleSize val="0"/>
        </c:dLbls>
        <c:gapWidth val="219"/>
        <c:overlap val="-27"/>
        <c:axId val="1371178112"/>
        <c:axId val="692277168"/>
      </c:barChart>
      <c:catAx>
        <c:axId val="13711781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692277168"/>
        <c:crosses val="autoZero"/>
        <c:auto val="1"/>
        <c:lblAlgn val="ctr"/>
        <c:lblOffset val="100"/>
        <c:noMultiLvlLbl val="0"/>
      </c:catAx>
      <c:valAx>
        <c:axId val="69227716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13711781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b="1"/>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Wednesday, July 12th N= 368</c:v>
          </c:tx>
          <c:spPr>
            <a:solidFill>
              <a:schemeClr val="accent1"/>
            </a:solidFill>
            <a:ln>
              <a:noFill/>
            </a:ln>
            <a:effectLst/>
          </c:spPr>
          <c:invertIfNegative val="0"/>
          <c:cat>
            <c:strLit>
              <c:ptCount val="7"/>
              <c:pt idx="0">
                <c:v>I saw the notification on the Nest Thermostat</c:v>
              </c:pt>
              <c:pt idx="1">
                <c:v>I received an email</c:v>
              </c:pt>
              <c:pt idx="2">
                <c:v>I received a text</c:v>
              </c:pt>
              <c:pt idx="3">
                <c:v>I assumed it was an event because it was hot</c:v>
              </c:pt>
              <c:pt idx="4">
                <c:v>Other (please describe)</c:v>
              </c:pt>
              <c:pt idx="5">
                <c:v>Someone else in my home/business told me</c:v>
              </c:pt>
              <c:pt idx="6">
                <c:v>I checked the KCP&amp;L website</c:v>
              </c:pt>
            </c:strLit>
          </c:cat>
          <c:val>
            <c:numLit>
              <c:formatCode>General</c:formatCode>
              <c:ptCount val="7"/>
              <c:pt idx="0">
                <c:v>0.64945652173913049</c:v>
              </c:pt>
              <c:pt idx="1">
                <c:v>0.25543478260869568</c:v>
              </c:pt>
              <c:pt idx="2">
                <c:v>0.16304347826086957</c:v>
              </c:pt>
              <c:pt idx="3">
                <c:v>0.11684782608695653</c:v>
              </c:pt>
              <c:pt idx="4">
                <c:v>0.18206521739130432</c:v>
              </c:pt>
              <c:pt idx="5">
                <c:v>6.7934782608695649E-2</c:v>
              </c:pt>
              <c:pt idx="6">
                <c:v>5.434782608695652E-3</c:v>
              </c:pt>
            </c:numLit>
          </c:val>
          <c:extLst>
            <c:ext xmlns:c16="http://schemas.microsoft.com/office/drawing/2014/chart" uri="{C3380CC4-5D6E-409C-BE32-E72D297353CC}">
              <c16:uniqueId val="{00000000-2C6D-4094-BE66-4F2A73752F95}"/>
            </c:ext>
          </c:extLst>
        </c:ser>
        <c:ser>
          <c:idx val="1"/>
          <c:order val="1"/>
          <c:tx>
            <c:v>Thursday, July 20th N = 120</c:v>
          </c:tx>
          <c:spPr>
            <a:solidFill>
              <a:schemeClr val="accent2"/>
            </a:solidFill>
            <a:ln>
              <a:noFill/>
            </a:ln>
            <a:effectLst/>
          </c:spPr>
          <c:invertIfNegative val="0"/>
          <c:cat>
            <c:strLit>
              <c:ptCount val="7"/>
              <c:pt idx="0">
                <c:v>I saw the notification on the Nest Thermostat</c:v>
              </c:pt>
              <c:pt idx="1">
                <c:v>I received an email</c:v>
              </c:pt>
              <c:pt idx="2">
                <c:v>I received a text</c:v>
              </c:pt>
              <c:pt idx="3">
                <c:v>I assumed it was an event because it was hot</c:v>
              </c:pt>
              <c:pt idx="4">
                <c:v>Other (please describe)</c:v>
              </c:pt>
              <c:pt idx="5">
                <c:v>Someone else in my home/business told me</c:v>
              </c:pt>
              <c:pt idx="6">
                <c:v>I checked the KCP&amp;L website</c:v>
              </c:pt>
            </c:strLit>
          </c:cat>
          <c:val>
            <c:numLit>
              <c:formatCode>General</c:formatCode>
              <c:ptCount val="7"/>
              <c:pt idx="0">
                <c:v>0.52500000000000002</c:v>
              </c:pt>
              <c:pt idx="1">
                <c:v>0.21666666666666667</c:v>
              </c:pt>
              <c:pt idx="2">
                <c:v>0.2</c:v>
              </c:pt>
              <c:pt idx="3">
                <c:v>0.15</c:v>
              </c:pt>
              <c:pt idx="4">
                <c:v>0.10833333333333334</c:v>
              </c:pt>
              <c:pt idx="5">
                <c:v>4.1666666666666671E-2</c:v>
              </c:pt>
              <c:pt idx="6">
                <c:v>8.3333333333333332E-3</c:v>
              </c:pt>
            </c:numLit>
          </c:val>
          <c:extLst>
            <c:ext xmlns:c16="http://schemas.microsoft.com/office/drawing/2014/chart" uri="{C3380CC4-5D6E-409C-BE32-E72D297353CC}">
              <c16:uniqueId val="{00000001-2C6D-4094-BE66-4F2A73752F95}"/>
            </c:ext>
          </c:extLst>
        </c:ser>
        <c:ser>
          <c:idx val="2"/>
          <c:order val="2"/>
          <c:tx>
            <c:v>Friday, July 21st N = 140</c:v>
          </c:tx>
          <c:spPr>
            <a:solidFill>
              <a:schemeClr val="accent3"/>
            </a:solidFill>
            <a:ln>
              <a:noFill/>
            </a:ln>
            <a:effectLst/>
          </c:spPr>
          <c:invertIfNegative val="0"/>
          <c:cat>
            <c:strLit>
              <c:ptCount val="7"/>
              <c:pt idx="0">
                <c:v>I saw the notification on the Nest Thermostat</c:v>
              </c:pt>
              <c:pt idx="1">
                <c:v>I received an email</c:v>
              </c:pt>
              <c:pt idx="2">
                <c:v>I received a text</c:v>
              </c:pt>
              <c:pt idx="3">
                <c:v>I assumed it was an event because it was hot</c:v>
              </c:pt>
              <c:pt idx="4">
                <c:v>Other (please describe)</c:v>
              </c:pt>
              <c:pt idx="5">
                <c:v>Someone else in my home/business told me</c:v>
              </c:pt>
              <c:pt idx="6">
                <c:v>I checked the KCP&amp;L website</c:v>
              </c:pt>
            </c:strLit>
          </c:cat>
          <c:val>
            <c:numLit>
              <c:formatCode>General</c:formatCode>
              <c:ptCount val="7"/>
              <c:pt idx="0">
                <c:v>0.6785714285714286</c:v>
              </c:pt>
              <c:pt idx="1">
                <c:v>0.17142857142857143</c:v>
              </c:pt>
              <c:pt idx="2">
                <c:v>0.17857142857142858</c:v>
              </c:pt>
              <c:pt idx="3">
                <c:v>0.1357142857142857</c:v>
              </c:pt>
              <c:pt idx="4">
                <c:v>0.12142857142857143</c:v>
              </c:pt>
              <c:pt idx="5">
                <c:v>1.4285714285714285E-2</c:v>
              </c:pt>
              <c:pt idx="6">
                <c:v>1.4285714285714285E-2</c:v>
              </c:pt>
            </c:numLit>
          </c:val>
          <c:extLst>
            <c:ext xmlns:c16="http://schemas.microsoft.com/office/drawing/2014/chart" uri="{C3380CC4-5D6E-409C-BE32-E72D297353CC}">
              <c16:uniqueId val="{00000002-2C6D-4094-BE66-4F2A73752F95}"/>
            </c:ext>
          </c:extLst>
        </c:ser>
        <c:dLbls>
          <c:showLegendKey val="0"/>
          <c:showVal val="0"/>
          <c:showCatName val="0"/>
          <c:showSerName val="0"/>
          <c:showPercent val="0"/>
          <c:showBubbleSize val="0"/>
        </c:dLbls>
        <c:gapWidth val="219"/>
        <c:overlap val="-27"/>
        <c:axId val="562048688"/>
        <c:axId val="639825264"/>
      </c:barChart>
      <c:catAx>
        <c:axId val="5620486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639825264"/>
        <c:crosses val="autoZero"/>
        <c:auto val="1"/>
        <c:lblAlgn val="ctr"/>
        <c:lblOffset val="100"/>
        <c:noMultiLvlLbl val="0"/>
      </c:catAx>
      <c:valAx>
        <c:axId val="63982526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56204868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b="1"/>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en-US"/>
              <a:t>At any point before or during the hours of the event, did you or a member of your household adjust your thermostat?</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v>Wednesday, July 12th, n = 390</c:v>
          </c:tx>
          <c:spPr>
            <a:solidFill>
              <a:schemeClr val="accent1"/>
            </a:solidFill>
            <a:ln>
              <a:noFill/>
            </a:ln>
            <a:effectLst/>
          </c:spPr>
          <c:invertIfNegative val="0"/>
          <c:cat>
            <c:strLit>
              <c:ptCount val="4"/>
              <c:pt idx="0">
                <c:v>Yes, adjusted thermostat before event</c:v>
              </c:pt>
              <c:pt idx="1">
                <c:v>Yes, adjusted thermostat during the event hours</c:v>
              </c:pt>
              <c:pt idx="2">
                <c:v>No</c:v>
              </c:pt>
              <c:pt idx="3">
                <c:v>Don't Know</c:v>
              </c:pt>
            </c:strLit>
          </c:cat>
          <c:val>
            <c:numLit>
              <c:formatCode>General</c:formatCode>
              <c:ptCount val="4"/>
              <c:pt idx="0">
                <c:v>8.9743589743589744E-2</c:v>
              </c:pt>
              <c:pt idx="1">
                <c:v>0.15641025641025641</c:v>
              </c:pt>
              <c:pt idx="2">
                <c:v>0.6333333333333333</c:v>
              </c:pt>
              <c:pt idx="3">
                <c:v>0.12051282051282051</c:v>
              </c:pt>
            </c:numLit>
          </c:val>
          <c:extLst>
            <c:ext xmlns:c16="http://schemas.microsoft.com/office/drawing/2014/chart" uri="{C3380CC4-5D6E-409C-BE32-E72D297353CC}">
              <c16:uniqueId val="{00000000-EA76-4572-8323-66C171ACAFE3}"/>
            </c:ext>
          </c:extLst>
        </c:ser>
        <c:ser>
          <c:idx val="1"/>
          <c:order val="1"/>
          <c:tx>
            <c:v>Thursday, July 20th, n = 115</c:v>
          </c:tx>
          <c:spPr>
            <a:solidFill>
              <a:schemeClr val="accent2"/>
            </a:solidFill>
            <a:ln>
              <a:noFill/>
            </a:ln>
            <a:effectLst/>
          </c:spPr>
          <c:invertIfNegative val="0"/>
          <c:cat>
            <c:strLit>
              <c:ptCount val="4"/>
              <c:pt idx="0">
                <c:v>Yes, adjusted thermostat before event</c:v>
              </c:pt>
              <c:pt idx="1">
                <c:v>Yes, adjusted thermostat during the event hours</c:v>
              </c:pt>
              <c:pt idx="2">
                <c:v>No</c:v>
              </c:pt>
              <c:pt idx="3">
                <c:v>Don't Know</c:v>
              </c:pt>
            </c:strLit>
          </c:cat>
          <c:val>
            <c:numLit>
              <c:formatCode>General</c:formatCode>
              <c:ptCount val="4"/>
              <c:pt idx="0">
                <c:v>0.10434782608695652</c:v>
              </c:pt>
              <c:pt idx="1">
                <c:v>0.10434782608695652</c:v>
              </c:pt>
              <c:pt idx="2">
                <c:v>0.70434782608695656</c:v>
              </c:pt>
              <c:pt idx="3">
                <c:v>8.6956521739130432E-2</c:v>
              </c:pt>
            </c:numLit>
          </c:val>
          <c:extLst>
            <c:ext xmlns:c16="http://schemas.microsoft.com/office/drawing/2014/chart" uri="{C3380CC4-5D6E-409C-BE32-E72D297353CC}">
              <c16:uniqueId val="{00000001-EA76-4572-8323-66C171ACAFE3}"/>
            </c:ext>
          </c:extLst>
        </c:ser>
        <c:ser>
          <c:idx val="2"/>
          <c:order val="2"/>
          <c:tx>
            <c:v>Friday, July 21st, n = 161</c:v>
          </c:tx>
          <c:spPr>
            <a:solidFill>
              <a:schemeClr val="accent3"/>
            </a:solidFill>
            <a:ln>
              <a:noFill/>
            </a:ln>
            <a:effectLst/>
          </c:spPr>
          <c:invertIfNegative val="0"/>
          <c:cat>
            <c:strLit>
              <c:ptCount val="4"/>
              <c:pt idx="0">
                <c:v>Yes, adjusted thermostat before event</c:v>
              </c:pt>
              <c:pt idx="1">
                <c:v>Yes, adjusted thermostat during the event hours</c:v>
              </c:pt>
              <c:pt idx="2">
                <c:v>No</c:v>
              </c:pt>
              <c:pt idx="3">
                <c:v>Don't Know</c:v>
              </c:pt>
            </c:strLit>
          </c:cat>
          <c:val>
            <c:numLit>
              <c:formatCode>General</c:formatCode>
              <c:ptCount val="4"/>
              <c:pt idx="0">
                <c:v>0.13043478260869565</c:v>
              </c:pt>
              <c:pt idx="1">
                <c:v>0.20496894409937888</c:v>
              </c:pt>
              <c:pt idx="2">
                <c:v>0.55900621118012417</c:v>
              </c:pt>
              <c:pt idx="3">
                <c:v>0.10559006211180125</c:v>
              </c:pt>
            </c:numLit>
          </c:val>
          <c:extLst>
            <c:ext xmlns:c16="http://schemas.microsoft.com/office/drawing/2014/chart" uri="{C3380CC4-5D6E-409C-BE32-E72D297353CC}">
              <c16:uniqueId val="{00000002-EA76-4572-8323-66C171ACAFE3}"/>
            </c:ext>
          </c:extLst>
        </c:ser>
        <c:dLbls>
          <c:showLegendKey val="0"/>
          <c:showVal val="0"/>
          <c:showCatName val="0"/>
          <c:showSerName val="0"/>
          <c:showPercent val="0"/>
          <c:showBubbleSize val="0"/>
        </c:dLbls>
        <c:gapWidth val="219"/>
        <c:overlap val="-27"/>
        <c:axId val="332132063"/>
        <c:axId val="1029020095"/>
      </c:barChart>
      <c:catAx>
        <c:axId val="33213206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US"/>
          </a:p>
        </c:txPr>
        <c:crossAx val="1029020095"/>
        <c:crosses val="autoZero"/>
        <c:auto val="1"/>
        <c:lblAlgn val="ctr"/>
        <c:lblOffset val="100"/>
        <c:noMultiLvlLbl val="0"/>
      </c:catAx>
      <c:valAx>
        <c:axId val="102902009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US"/>
          </a:p>
        </c:txPr>
        <c:crossAx val="33213206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1"/>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1924473636775302"/>
          <c:y val="5.3470136803470139E-2"/>
          <c:w val="0.75516434608153038"/>
          <c:h val="0.66003470662263308"/>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('Demand Response Incentive'!$B$11,'Demand Response Incentive'!$C$11,'Demand Response Incentive'!$F$11,'Demand Response Incentive'!$E$11)</c:f>
              <c:strCache>
                <c:ptCount val="4"/>
                <c:pt idx="0">
                  <c:v>Reported Savings</c:v>
                </c:pt>
                <c:pt idx="1">
                  <c:v>Verified Savings</c:v>
                </c:pt>
                <c:pt idx="2">
                  <c:v>Verified Savings</c:v>
                </c:pt>
                <c:pt idx="3">
                  <c:v>MEEIA 3-Year Target</c:v>
                </c:pt>
              </c:strCache>
            </c:strRef>
          </c:cat>
          <c:val>
            <c:numRef>
              <c:f>('Demand Response Incentive'!$B$13,'Demand Response Incentive'!$C$13,'Demand Response Incentive'!$F$13,'Demand Response Incentive'!$E$13)</c:f>
              <c:numCache>
                <c:formatCode>#,##0</c:formatCode>
                <c:ptCount val="4"/>
                <c:pt idx="0">
                  <c:v>13768</c:v>
                </c:pt>
                <c:pt idx="1">
                  <c:v>12344</c:v>
                </c:pt>
                <c:pt idx="2">
                  <c:v>12344</c:v>
                </c:pt>
                <c:pt idx="3">
                  <c:v>15000</c:v>
                </c:pt>
              </c:numCache>
            </c:numRef>
          </c:val>
          <c:extLst>
            <c:ext xmlns:c16="http://schemas.microsoft.com/office/drawing/2014/chart" uri="{C3380CC4-5D6E-409C-BE32-E72D297353CC}">
              <c16:uniqueId val="{00000000-47ED-49FF-9C80-24453DD45E3C}"/>
            </c:ext>
          </c:extLst>
        </c:ser>
        <c:dLbls>
          <c:dLblPos val="outEnd"/>
          <c:showLegendKey val="0"/>
          <c:showVal val="1"/>
          <c:showCatName val="0"/>
          <c:showSerName val="0"/>
          <c:showPercent val="0"/>
          <c:showBubbleSize val="0"/>
        </c:dLbls>
        <c:gapWidth val="219"/>
        <c:overlap val="-27"/>
        <c:axId val="732708064"/>
        <c:axId val="732708848"/>
      </c:barChart>
      <c:catAx>
        <c:axId val="7327080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32708848"/>
        <c:crosses val="autoZero"/>
        <c:auto val="1"/>
        <c:lblAlgn val="ctr"/>
        <c:lblOffset val="100"/>
        <c:noMultiLvlLbl val="0"/>
      </c:catAx>
      <c:valAx>
        <c:axId val="73270884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a:t>
                </a:r>
              </a:p>
            </c:rich>
          </c:tx>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3270806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'Business EER - Standard'!$G$92</c:f>
              <c:strCache>
                <c:ptCount val="1"/>
                <c:pt idx="0">
                  <c:v>% of Verified Total kWh</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9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'Business EER - Standard'!$B$93:$B$99</c:f>
              <c:strCache>
                <c:ptCount val="7"/>
                <c:pt idx="0">
                  <c:v>Industrial</c:v>
                </c:pt>
                <c:pt idx="1">
                  <c:v>Office</c:v>
                </c:pt>
                <c:pt idx="2">
                  <c:v>Other</c:v>
                </c:pt>
                <c:pt idx="3">
                  <c:v>Retail</c:v>
                </c:pt>
                <c:pt idx="4">
                  <c:v>School</c:v>
                </c:pt>
                <c:pt idx="5">
                  <c:v>Warehouse</c:v>
                </c:pt>
                <c:pt idx="6">
                  <c:v>Parking Garage*</c:v>
                </c:pt>
              </c:strCache>
            </c:strRef>
          </c:cat>
          <c:val>
            <c:numRef>
              <c:f>'Business EER - Standard'!$G$93:$G$99</c:f>
              <c:numCache>
                <c:formatCode>0%</c:formatCode>
                <c:ptCount val="7"/>
                <c:pt idx="0">
                  <c:v>0.17494330255771925</c:v>
                </c:pt>
                <c:pt idx="1">
                  <c:v>9.5997370128293541E-2</c:v>
                </c:pt>
                <c:pt idx="2">
                  <c:v>0.31743894978039056</c:v>
                </c:pt>
                <c:pt idx="3">
                  <c:v>0.16030517051440241</c:v>
                </c:pt>
                <c:pt idx="4">
                  <c:v>2.2440561481387615E-2</c:v>
                </c:pt>
                <c:pt idx="5">
                  <c:v>0.21682025664995638</c:v>
                </c:pt>
                <c:pt idx="6">
                  <c:v>1.2054388887850098E-2</c:v>
                </c:pt>
              </c:numCache>
            </c:numRef>
          </c:val>
          <c:extLst>
            <c:ext xmlns:c16="http://schemas.microsoft.com/office/drawing/2014/chart" uri="{C3380CC4-5D6E-409C-BE32-E72D297353CC}">
              <c16:uniqueId val="{00000000-B1CB-447D-9F3F-9D75F8F53BB9}"/>
            </c:ext>
          </c:extLst>
        </c:ser>
        <c:dLbls>
          <c:showLegendKey val="0"/>
          <c:showVal val="0"/>
          <c:showCatName val="0"/>
          <c:showSerName val="0"/>
          <c:showPercent val="0"/>
          <c:showBubbleSize val="0"/>
        </c:dLbls>
        <c:gapWidth val="219"/>
        <c:overlap val="-27"/>
        <c:axId val="1116108208"/>
        <c:axId val="996195264"/>
      </c:barChart>
      <c:catAx>
        <c:axId val="11161082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996195264"/>
        <c:crosses val="autoZero"/>
        <c:auto val="1"/>
        <c:lblAlgn val="ctr"/>
        <c:lblOffset val="100"/>
        <c:noMultiLvlLbl val="0"/>
      </c:catAx>
      <c:valAx>
        <c:axId val="99619526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1116108208"/>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b="1"/>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'Business EER - Standard'!$K$92</c:f>
              <c:strCache>
                <c:ptCount val="1"/>
                <c:pt idx="0">
                  <c:v>% of Verified Total kW</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9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'Business EER - Standard'!$B$93:$B$99</c:f>
              <c:strCache>
                <c:ptCount val="7"/>
                <c:pt idx="0">
                  <c:v>Industrial</c:v>
                </c:pt>
                <c:pt idx="1">
                  <c:v>Office</c:v>
                </c:pt>
                <c:pt idx="2">
                  <c:v>Other</c:v>
                </c:pt>
                <c:pt idx="3">
                  <c:v>Retail</c:v>
                </c:pt>
                <c:pt idx="4">
                  <c:v>School</c:v>
                </c:pt>
                <c:pt idx="5">
                  <c:v>Warehouse</c:v>
                </c:pt>
                <c:pt idx="6">
                  <c:v>Parking Garage*</c:v>
                </c:pt>
              </c:strCache>
            </c:strRef>
          </c:cat>
          <c:val>
            <c:numRef>
              <c:f>'Business EER - Standard'!$K$93:$K$99</c:f>
              <c:numCache>
                <c:formatCode>0%</c:formatCode>
                <c:ptCount val="7"/>
                <c:pt idx="0">
                  <c:v>0.15950245411554495</c:v>
                </c:pt>
                <c:pt idx="1">
                  <c:v>0.12066983900297995</c:v>
                </c:pt>
                <c:pt idx="2">
                  <c:v>0.22510799904519568</c:v>
                </c:pt>
                <c:pt idx="3">
                  <c:v>0.18320102062450952</c:v>
                </c:pt>
                <c:pt idx="4">
                  <c:v>2.9542245954428611E-2</c:v>
                </c:pt>
                <c:pt idx="5">
                  <c:v>0.27315062093447184</c:v>
                </c:pt>
                <c:pt idx="6">
                  <c:v>8.8258203228694133E-3</c:v>
                </c:pt>
              </c:numCache>
            </c:numRef>
          </c:val>
          <c:extLst>
            <c:ext xmlns:c16="http://schemas.microsoft.com/office/drawing/2014/chart" uri="{C3380CC4-5D6E-409C-BE32-E72D297353CC}">
              <c16:uniqueId val="{00000000-4FD1-4682-A97E-1D47D15B2D91}"/>
            </c:ext>
          </c:extLst>
        </c:ser>
        <c:dLbls>
          <c:showLegendKey val="0"/>
          <c:showVal val="0"/>
          <c:showCatName val="0"/>
          <c:showSerName val="0"/>
          <c:showPercent val="0"/>
          <c:showBubbleSize val="0"/>
        </c:dLbls>
        <c:gapWidth val="219"/>
        <c:overlap val="-27"/>
        <c:axId val="1117302656"/>
        <c:axId val="1113042080"/>
      </c:barChart>
      <c:catAx>
        <c:axId val="11173026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1113042080"/>
        <c:crosses val="autoZero"/>
        <c:auto val="1"/>
        <c:lblAlgn val="ctr"/>
        <c:lblOffset val="100"/>
        <c:noMultiLvlLbl val="0"/>
      </c:catAx>
      <c:valAx>
        <c:axId val="111304208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111730265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b="1"/>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8262906102398844"/>
          <c:y val="5.3470136803470139E-2"/>
          <c:w val="0.69178002142529504"/>
          <c:h val="0.65169303161429148"/>
        </c:manualLayout>
      </c:layout>
      <c:barChart>
        <c:barDir val="col"/>
        <c:grouping val="clustered"/>
        <c:varyColors val="0"/>
        <c:ser>
          <c:idx val="0"/>
          <c:order val="0"/>
          <c:spPr>
            <a:solidFill>
              <a:schemeClr val="accent1"/>
            </a:solidFill>
            <a:ln>
              <a:noFill/>
            </a:ln>
            <a:effectLst/>
          </c:spPr>
          <c:invertIfNegative val="0"/>
          <c:dLbls>
            <c:dLbl>
              <c:idx val="3"/>
              <c:layout>
                <c:manualLayout>
                  <c:x val="2.3264470500651406E-3"/>
                  <c:y val="8.341675008341674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2F1-474B-937B-56DD2DE8029B}"/>
                </c:ext>
              </c:extLst>
            </c:dLbl>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('Business EER - Custom'!$B$11,'Business EER - Custom'!$C$11,'Business EER - Custom'!$F$11,'Business EER - Custom'!$E$11)</c:f>
              <c:strCache>
                <c:ptCount val="4"/>
                <c:pt idx="0">
                  <c:v>Reported Savings</c:v>
                </c:pt>
                <c:pt idx="1">
                  <c:v>Verified Savings</c:v>
                </c:pt>
                <c:pt idx="2">
                  <c:v>Verified Savings</c:v>
                </c:pt>
                <c:pt idx="3">
                  <c:v>MEEIA 3-Year Target</c:v>
                </c:pt>
              </c:strCache>
            </c:strRef>
          </c:cat>
          <c:val>
            <c:numRef>
              <c:f>('Business EER - Custom'!$B$12,'Business EER - Custom'!$C$12,'Business EER - Custom'!$F$12,'Business EER - Custom'!$E$12)</c:f>
              <c:numCache>
                <c:formatCode>#,##0</c:formatCode>
                <c:ptCount val="4"/>
                <c:pt idx="0">
                  <c:v>8241135.9800000004</c:v>
                </c:pt>
                <c:pt idx="1">
                  <c:v>8186228.3336586319</c:v>
                </c:pt>
                <c:pt idx="2">
                  <c:v>4993599.2835317655</c:v>
                </c:pt>
                <c:pt idx="3">
                  <c:v>44361460.039999917</c:v>
                </c:pt>
              </c:numCache>
            </c:numRef>
          </c:val>
          <c:extLst>
            <c:ext xmlns:c16="http://schemas.microsoft.com/office/drawing/2014/chart" uri="{C3380CC4-5D6E-409C-BE32-E72D297353CC}">
              <c16:uniqueId val="{00000000-02F1-474B-937B-56DD2DE8029B}"/>
            </c:ext>
          </c:extLst>
        </c:ser>
        <c:dLbls>
          <c:dLblPos val="outEnd"/>
          <c:showLegendKey val="0"/>
          <c:showVal val="1"/>
          <c:showCatName val="0"/>
          <c:showSerName val="0"/>
          <c:showPercent val="0"/>
          <c:showBubbleSize val="0"/>
        </c:dLbls>
        <c:gapWidth val="219"/>
        <c:overlap val="-27"/>
        <c:axId val="550425088"/>
        <c:axId val="550425872"/>
      </c:barChart>
      <c:catAx>
        <c:axId val="5504250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50425872"/>
        <c:crosses val="autoZero"/>
        <c:auto val="1"/>
        <c:lblAlgn val="ctr"/>
        <c:lblOffset val="100"/>
        <c:noMultiLvlLbl val="0"/>
      </c:catAx>
      <c:valAx>
        <c:axId val="55042587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sz="1400" b="1">
                    <a:solidFill>
                      <a:sysClr val="windowText" lastClr="000000"/>
                    </a:solidFill>
                    <a:latin typeface="Arial" panose="020B0604020202020204" pitchFamily="34" charset="0"/>
                    <a:cs typeface="Arial" panose="020B0604020202020204" pitchFamily="34" charset="0"/>
                  </a:rPr>
                  <a:t>(MWh)</a:t>
                </a:r>
              </a:p>
            </c:rich>
          </c:tx>
          <c:layout>
            <c:manualLayout>
              <c:xMode val="edge"/>
              <c:yMode val="edge"/>
              <c:x val="1.3958682300390842E-2"/>
              <c:y val="0.31937120847882006"/>
            </c:manualLayout>
          </c:layout>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5042508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1924473636775302"/>
          <c:y val="5.3470136803470139E-2"/>
          <c:w val="0.75516434608153038"/>
          <c:h val="0.66420554412680399"/>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('Business EER - Custom'!$B$11,'Business EER - Custom'!$C$11,'Business EER - Custom'!$F$11,'Business EER - Custom'!$E$11)</c:f>
              <c:strCache>
                <c:ptCount val="4"/>
                <c:pt idx="0">
                  <c:v>Reported Savings</c:v>
                </c:pt>
                <c:pt idx="1">
                  <c:v>Verified Savings</c:v>
                </c:pt>
                <c:pt idx="2">
                  <c:v>Verified Savings</c:v>
                </c:pt>
                <c:pt idx="3">
                  <c:v>MEEIA 3-Year Target</c:v>
                </c:pt>
              </c:strCache>
            </c:strRef>
          </c:cat>
          <c:val>
            <c:numRef>
              <c:f>('Business EER - Custom'!$B$13,'Business EER - Custom'!$C$13,'Business EER - Custom'!$F$13,'Business EER - Custom'!$E$13)</c:f>
              <c:numCache>
                <c:formatCode>#,##0.00</c:formatCode>
                <c:ptCount val="4"/>
                <c:pt idx="0">
                  <c:v>1113.1700000000003</c:v>
                </c:pt>
                <c:pt idx="1">
                  <c:v>1523.6373516486351</c:v>
                </c:pt>
                <c:pt idx="2">
                  <c:v>929.41878450566742</c:v>
                </c:pt>
                <c:pt idx="3">
                  <c:v>12127.82</c:v>
                </c:pt>
              </c:numCache>
            </c:numRef>
          </c:val>
          <c:extLst>
            <c:ext xmlns:c16="http://schemas.microsoft.com/office/drawing/2014/chart" uri="{C3380CC4-5D6E-409C-BE32-E72D297353CC}">
              <c16:uniqueId val="{00000000-00CD-4DE8-A093-14A86D0AFAE1}"/>
            </c:ext>
          </c:extLst>
        </c:ser>
        <c:dLbls>
          <c:dLblPos val="outEnd"/>
          <c:showLegendKey val="0"/>
          <c:showVal val="1"/>
          <c:showCatName val="0"/>
          <c:showSerName val="0"/>
          <c:showPercent val="0"/>
          <c:showBubbleSize val="0"/>
        </c:dLbls>
        <c:gapWidth val="219"/>
        <c:overlap val="-27"/>
        <c:axId val="555453688"/>
        <c:axId val="555457216"/>
      </c:barChart>
      <c:catAx>
        <c:axId val="5554536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55457216"/>
        <c:crosses val="autoZero"/>
        <c:auto val="1"/>
        <c:lblAlgn val="ctr"/>
        <c:lblOffset val="100"/>
        <c:noMultiLvlLbl val="0"/>
      </c:catAx>
      <c:valAx>
        <c:axId val="55545721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sz="1400" b="1">
                    <a:solidFill>
                      <a:sysClr val="windowText" lastClr="000000"/>
                    </a:solidFill>
                    <a:latin typeface="Arial" panose="020B0604020202020204" pitchFamily="34" charset="0"/>
                    <a:cs typeface="Arial" panose="020B0604020202020204" pitchFamily="34" charset="0"/>
                  </a:rPr>
                  <a:t>(MW)</a:t>
                </a:r>
              </a:p>
            </c:rich>
          </c:tx>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5545368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'Business EER - Custom'!$E$34</c:f>
              <c:strCache>
                <c:ptCount val="1"/>
                <c:pt idx="0">
                  <c:v>% of Total Verified Energy (%)</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9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'Business EER - Custom'!$A$35:$A$42</c:f>
              <c:strCache>
                <c:ptCount val="8"/>
                <c:pt idx="0">
                  <c:v>Building Optimization</c:v>
                </c:pt>
                <c:pt idx="1">
                  <c:v>Energy Management System</c:v>
                </c:pt>
                <c:pt idx="2">
                  <c:v>HVAC</c:v>
                </c:pt>
                <c:pt idx="3">
                  <c:v>Lighting</c:v>
                </c:pt>
                <c:pt idx="4">
                  <c:v>Misc Custom</c:v>
                </c:pt>
                <c:pt idx="5">
                  <c:v>Motors, Drives &amp; Compressors</c:v>
                </c:pt>
                <c:pt idx="6">
                  <c:v>New Construction</c:v>
                </c:pt>
                <c:pt idx="7">
                  <c:v>Refrigeration Upgrade</c:v>
                </c:pt>
              </c:strCache>
            </c:strRef>
          </c:cat>
          <c:val>
            <c:numRef>
              <c:f>'Business EER - Custom'!$E$35:$E$42</c:f>
              <c:numCache>
                <c:formatCode>0%</c:formatCode>
                <c:ptCount val="8"/>
                <c:pt idx="0">
                  <c:v>0.14508767879837847</c:v>
                </c:pt>
                <c:pt idx="1">
                  <c:v>2.8333472541488144E-3</c:v>
                </c:pt>
                <c:pt idx="2">
                  <c:v>1.338002798007466E-2</c:v>
                </c:pt>
                <c:pt idx="3">
                  <c:v>0.6409261056750577</c:v>
                </c:pt>
                <c:pt idx="4">
                  <c:v>4.9599520137999224E-2</c:v>
                </c:pt>
                <c:pt idx="5">
                  <c:v>0.1104460492108031</c:v>
                </c:pt>
                <c:pt idx="6">
                  <c:v>3.7113274279451942E-2</c:v>
                </c:pt>
                <c:pt idx="7">
                  <c:v>6.1399666408610805E-4</c:v>
                </c:pt>
              </c:numCache>
            </c:numRef>
          </c:val>
          <c:extLst>
            <c:ext xmlns:c16="http://schemas.microsoft.com/office/drawing/2014/chart" uri="{C3380CC4-5D6E-409C-BE32-E72D297353CC}">
              <c16:uniqueId val="{00000000-D965-4984-9B58-6B966D20144D}"/>
            </c:ext>
          </c:extLst>
        </c:ser>
        <c:dLbls>
          <c:showLegendKey val="0"/>
          <c:showVal val="0"/>
          <c:showCatName val="0"/>
          <c:showSerName val="0"/>
          <c:showPercent val="0"/>
          <c:showBubbleSize val="0"/>
        </c:dLbls>
        <c:gapWidth val="219"/>
        <c:overlap val="-27"/>
        <c:axId val="1117305568"/>
        <c:axId val="1113001040"/>
      </c:barChart>
      <c:catAx>
        <c:axId val="11173055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1113001040"/>
        <c:crosses val="autoZero"/>
        <c:auto val="1"/>
        <c:lblAlgn val="ctr"/>
        <c:lblOffset val="100"/>
        <c:noMultiLvlLbl val="0"/>
      </c:catAx>
      <c:valAx>
        <c:axId val="1113001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1117305568"/>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b="1"/>
      </a:pPr>
      <a:endParaRPr lang="en-US"/>
    </a:p>
  </c:txPr>
  <c:printSettings>
    <c:headerFooter/>
    <c:pageMargins b="0.75" l="0.7" r="0.7" t="0.75" header="0.3" footer="0.3"/>
    <c:pageSetup/>
  </c:printSettings>
</c:chartSpace>
</file>

<file path=xl/charts/chartEx1.xml><?xml version="1.0" encoding="utf-8"?>
<cx:chartSpace xmlns:a="http://schemas.openxmlformats.org/drawingml/2006/main" xmlns:r="http://schemas.openxmlformats.org/officeDocument/2006/relationships" xmlns:cx="http://schemas.microsoft.com/office/drawing/2014/chartex">
  <cx:chartData>
    <cx:data id="0">
      <cx:strDim type="cat">
        <cx:f>_xlchart.v1.14</cx:f>
      </cx:strDim>
      <cx:numDim type="val">
        <cx:f>_xlchart.v1.15</cx:f>
      </cx:numDim>
    </cx:data>
  </cx:chartData>
  <cx:chart>
    <cx:plotArea>
      <cx:plotAreaRegion>
        <cx:series layoutId="clusteredColumn" uniqueId="{07C090CC-B9C8-491B-ADC0-9B9DAD4A8619}">
          <cx:dataLabels pos="inEnd">
            <cx:visibility seriesName="0" categoryName="0" value="1"/>
          </cx:dataLabels>
          <cx:dataId val="0"/>
          <cx:layoutPr>
            <cx:aggregation/>
          </cx:layoutPr>
          <cx:axisId val="1"/>
        </cx:series>
        <cx:series layoutId="paretoLine" ownerIdx="0" uniqueId="{57A5FC1F-F0AE-4EA0-8BC8-306831EA5A2A}">
          <cx:spPr>
            <a:ln>
              <a:noFill/>
            </a:ln>
          </cx:spPr>
          <cx:axisId val="2"/>
        </cx:series>
      </cx:plotAreaRegion>
      <cx:axis id="0">
        <cx:catScaling gapWidth="0"/>
        <cx:tickLabels/>
      </cx:axis>
      <cx:axis id="1">
        <cx:valScaling/>
        <cx:majorGridlines/>
        <cx:tickLabels/>
      </cx:axis>
      <cx:axis id="2" hidden="1">
        <cx:valScaling max="1" min="0"/>
        <cx:units unit="percentage"/>
        <cx:tickLabels/>
      </cx:axis>
    </cx:plotArea>
  </cx:chart>
</cx:chartSpace>
</file>

<file path=xl/charts/chartEx10.xml><?xml version="1.0" encoding="utf-8"?>
<cx:chartSpace xmlns:a="http://schemas.openxmlformats.org/drawingml/2006/main" xmlns:r="http://schemas.openxmlformats.org/officeDocument/2006/relationships" xmlns:cx="http://schemas.microsoft.com/office/drawing/2014/chartex">
  <cx:chartData>
    <cx:data id="0">
      <cx:strDim type="cat">
        <cx:f>_xlchart.v1.18</cx:f>
      </cx:strDim>
      <cx:numDim type="val">
        <cx:f>_xlchart.v1.19</cx:f>
      </cx:numDim>
    </cx:data>
  </cx:chartData>
  <cx:chart>
    <cx:plotArea>
      <cx:plotAreaRegion>
        <cx:series layoutId="clusteredColumn" uniqueId="{F850C3A2-676E-44CE-80B5-F8B29D8DAF75}">
          <cx:dataLabels pos="inEnd">
            <cx:visibility seriesName="0" categoryName="0" value="1"/>
          </cx:dataLabels>
          <cx:dataId val="0"/>
          <cx:layoutPr>
            <cx:aggregation/>
          </cx:layoutPr>
          <cx:axisId val="1"/>
        </cx:series>
        <cx:series layoutId="paretoLine" ownerIdx="0" uniqueId="{05FC3169-3634-4D85-BB0B-37E18B9D6B10}">
          <cx:spPr>
            <a:ln>
              <a:noFill/>
            </a:ln>
          </cx:spPr>
          <cx:axisId val="2"/>
        </cx:series>
      </cx:plotAreaRegion>
      <cx:axis id="0">
        <cx:catScaling gapWidth="0"/>
        <cx:tickLabels/>
      </cx:axis>
      <cx:axis id="1">
        <cx:valScaling/>
        <cx:majorGridlines/>
        <cx:tickLabels/>
      </cx:axis>
      <cx:axis id="2" hidden="1">
        <cx:valScaling max="1" min="0"/>
        <cx:units unit="percentage"/>
        <cx:tickLabels/>
      </cx:axis>
    </cx:plotArea>
  </cx:chart>
</cx:chartSpace>
</file>

<file path=xl/charts/chartEx11.xml><?xml version="1.0" encoding="utf-8"?>
<cx:chartSpace xmlns:a="http://schemas.openxmlformats.org/drawingml/2006/main" xmlns:r="http://schemas.openxmlformats.org/officeDocument/2006/relationships" xmlns:cx="http://schemas.microsoft.com/office/drawing/2014/chartex">
  <cx:chartData>
    <cx:data id="0">
      <cx:strDim type="cat">
        <cx:f>_xlchart.v1.22</cx:f>
      </cx:strDim>
      <cx:numDim type="val">
        <cx:f>_xlchart.v1.23</cx:f>
      </cx:numDim>
    </cx:data>
  </cx:chartData>
  <cx:chart>
    <cx:plotArea>
      <cx:plotAreaRegion>
        <cx:series layoutId="clusteredColumn" uniqueId="{C27300D1-7A71-41B8-B263-EC7497CB14E2}">
          <cx:dataLabels pos="inEnd">
            <cx:visibility seriesName="0" categoryName="0" value="1"/>
          </cx:dataLabels>
          <cx:dataId val="0"/>
          <cx:layoutPr>
            <cx:aggregation/>
          </cx:layoutPr>
          <cx:axisId val="1"/>
        </cx:series>
        <cx:series layoutId="paretoLine" ownerIdx="0" uniqueId="{B5CDCFC0-F69D-47B6-AF63-59FD51AF1010}">
          <cx:spPr>
            <a:ln>
              <a:noFill/>
            </a:ln>
          </cx:spPr>
          <cx:axisId val="2"/>
        </cx:series>
      </cx:plotAreaRegion>
      <cx:axis id="0">
        <cx:catScaling gapWidth="0"/>
        <cx:tickLabels/>
      </cx:axis>
      <cx:axis id="1">
        <cx:valScaling/>
        <cx:majorGridlines/>
        <cx:tickLabels/>
      </cx:axis>
      <cx:axis id="2" hidden="1">
        <cx:valScaling max="1" min="0"/>
        <cx:units unit="percentage"/>
        <cx:tickLabels/>
      </cx:axis>
    </cx:plotArea>
  </cx:chart>
</cx:chartSpace>
</file>

<file path=xl/charts/chartEx12.xml><?xml version="1.0" encoding="utf-8"?>
<cx:chartSpace xmlns:a="http://schemas.openxmlformats.org/drawingml/2006/main" xmlns:r="http://schemas.openxmlformats.org/officeDocument/2006/relationships" xmlns:cx="http://schemas.microsoft.com/office/drawing/2014/chartex">
  <cx:chartData>
    <cx:data id="0">
      <cx:strDim type="cat">
        <cx:f>_xlchart.v1.20</cx:f>
      </cx:strDim>
      <cx:numDim type="val">
        <cx:f>_xlchart.v1.21</cx:f>
      </cx:numDim>
    </cx:data>
  </cx:chartData>
  <cx:chart>
    <cx:plotArea>
      <cx:plotAreaRegion>
        <cx:series layoutId="clusteredColumn" uniqueId="{99731A6D-9B5F-4447-B00E-D6FEB3DC1C97}">
          <cx:dataLabels pos="inEnd">
            <cx:visibility seriesName="0" categoryName="0" value="1"/>
          </cx:dataLabels>
          <cx:dataId val="0"/>
          <cx:layoutPr>
            <cx:aggregation/>
          </cx:layoutPr>
          <cx:axisId val="1"/>
        </cx:series>
        <cx:series layoutId="paretoLine" ownerIdx="0" uniqueId="{A36ABA5A-8061-40E1-BBB5-9B7322DF4AF8}">
          <cx:spPr>
            <a:ln>
              <a:noFill/>
            </a:ln>
          </cx:spPr>
          <cx:axisId val="2"/>
        </cx:series>
      </cx:plotAreaRegion>
      <cx:axis id="0">
        <cx:catScaling gapWidth="0"/>
        <cx:tickLabels/>
      </cx:axis>
      <cx:axis id="1">
        <cx:valScaling/>
        <cx:majorGridlines/>
        <cx:tickLabels/>
      </cx:axis>
      <cx:axis id="2" hidden="1">
        <cx:valScaling max="1" min="0"/>
        <cx:units unit="percentage"/>
        <cx:tickLabels/>
        <cx:txPr>
          <a:bodyPr spcFirstLastPara="1" vertOverflow="ellipsis" wrap="square" lIns="0" tIns="0" rIns="0" bIns="0" anchor="ctr" anchorCtr="1"/>
          <a:lstStyle/>
          <a:p>
            <a:pPr>
              <a:defRPr/>
            </a:pPr>
            <a:endParaRPr lang="en-US"/>
          </a:p>
        </cx:txPr>
      </cx:axis>
    </cx:plotArea>
  </cx:chart>
</cx:chartSpace>
</file>

<file path=xl/charts/chartEx2.xml><?xml version="1.0" encoding="utf-8"?>
<cx:chartSpace xmlns:a="http://schemas.openxmlformats.org/drawingml/2006/main" xmlns:r="http://schemas.openxmlformats.org/officeDocument/2006/relationships" xmlns:cx="http://schemas.microsoft.com/office/drawing/2014/chartex">
  <cx:chartData>
    <cx:data id="0">
      <cx:strDim type="cat">
        <cx:f>_xlchart.v1.10</cx:f>
      </cx:strDim>
      <cx:numDim type="val">
        <cx:f>_xlchart.v1.11</cx:f>
      </cx:numDim>
    </cx:data>
  </cx:chartData>
  <cx:chart>
    <cx:plotArea>
      <cx:plotAreaRegion>
        <cx:series layoutId="clusteredColumn" uniqueId="{F850C3A2-676E-44CE-80B5-F8B29D8DAF75}">
          <cx:dataLabels pos="inEnd">
            <cx:visibility seriesName="0" categoryName="0" value="1"/>
          </cx:dataLabels>
          <cx:dataId val="0"/>
          <cx:layoutPr>
            <cx:aggregation/>
          </cx:layoutPr>
          <cx:axisId val="1"/>
        </cx:series>
        <cx:series layoutId="paretoLine" ownerIdx="0" uniqueId="{05FC3169-3634-4D85-BB0B-37E18B9D6B10}">
          <cx:spPr>
            <a:ln>
              <a:noFill/>
            </a:ln>
          </cx:spPr>
          <cx:axisId val="2"/>
        </cx:series>
      </cx:plotAreaRegion>
      <cx:axis id="0">
        <cx:catScaling gapWidth="0"/>
        <cx:tickLabels/>
      </cx:axis>
      <cx:axis id="1">
        <cx:valScaling/>
        <cx:majorGridlines/>
        <cx:tickLabels/>
      </cx:axis>
      <cx:axis id="2" hidden="1">
        <cx:valScaling max="1" min="0"/>
        <cx:units unit="percentage"/>
        <cx:tickLabels/>
      </cx:axis>
    </cx:plotArea>
  </cx:chart>
</cx:chartSpace>
</file>

<file path=xl/charts/chartEx3.xml><?xml version="1.0" encoding="utf-8"?>
<cx:chartSpace xmlns:a="http://schemas.openxmlformats.org/drawingml/2006/main" xmlns:r="http://schemas.openxmlformats.org/officeDocument/2006/relationships" xmlns:cx="http://schemas.microsoft.com/office/drawing/2014/chartex">
  <cx:chartData>
    <cx:data id="0">
      <cx:strDim type="cat">
        <cx:f>_xlchart.v1.8</cx:f>
      </cx:strDim>
      <cx:numDim type="val">
        <cx:f>_xlchart.v1.9</cx:f>
      </cx:numDim>
    </cx:data>
  </cx:chartData>
  <cx:chart>
    <cx:plotArea>
      <cx:plotAreaRegion>
        <cx:series layoutId="clusteredColumn" uniqueId="{C27300D1-7A71-41B8-B263-EC7497CB14E2}">
          <cx:dataLabels pos="inEnd">
            <cx:visibility seriesName="0" categoryName="0" value="1"/>
          </cx:dataLabels>
          <cx:dataId val="0"/>
          <cx:layoutPr>
            <cx:aggregation/>
          </cx:layoutPr>
          <cx:axisId val="1"/>
        </cx:series>
        <cx:series layoutId="paretoLine" ownerIdx="0" uniqueId="{B5CDCFC0-F69D-47B6-AF63-59FD51AF1010}">
          <cx:spPr>
            <a:ln>
              <a:noFill/>
            </a:ln>
          </cx:spPr>
          <cx:axisId val="2"/>
        </cx:series>
      </cx:plotAreaRegion>
      <cx:axis id="0">
        <cx:catScaling gapWidth="0"/>
        <cx:tickLabels/>
      </cx:axis>
      <cx:axis id="1">
        <cx:valScaling/>
        <cx:majorGridlines/>
        <cx:tickLabels/>
      </cx:axis>
      <cx:axis id="2" hidden="1">
        <cx:valScaling max="1" min="0"/>
        <cx:units unit="percentage"/>
        <cx:tickLabels/>
      </cx:axis>
    </cx:plotArea>
  </cx:chart>
</cx:chartSpace>
</file>

<file path=xl/charts/chartEx4.xml><?xml version="1.0" encoding="utf-8"?>
<cx:chartSpace xmlns:a="http://schemas.openxmlformats.org/drawingml/2006/main" xmlns:r="http://schemas.openxmlformats.org/officeDocument/2006/relationships" xmlns:cx="http://schemas.microsoft.com/office/drawing/2014/chartex">
  <cx:chartData>
    <cx:data id="0">
      <cx:strDim type="cat">
        <cx:f>_xlchart.v1.12</cx:f>
      </cx:strDim>
      <cx:numDim type="val">
        <cx:f>_xlchart.v1.13</cx:f>
      </cx:numDim>
    </cx:data>
  </cx:chartData>
  <cx:chart>
    <cx:plotArea>
      <cx:plotAreaRegion>
        <cx:series layoutId="clusteredColumn" uniqueId="{F850C3A2-676E-44CE-80B5-F8B29D8DAF75}">
          <cx:dataLabels pos="inEnd">
            <cx:visibility seriesName="0" categoryName="0" value="1"/>
          </cx:dataLabels>
          <cx:dataId val="0"/>
          <cx:layoutPr>
            <cx:aggregation/>
          </cx:layoutPr>
          <cx:axisId val="1"/>
        </cx:series>
        <cx:series layoutId="paretoLine" ownerIdx="0" uniqueId="{05FC3169-3634-4D85-BB0B-37E18B9D6B10}">
          <cx:spPr>
            <a:ln>
              <a:noFill/>
            </a:ln>
          </cx:spPr>
          <cx:axisId val="2"/>
        </cx:series>
      </cx:plotAreaRegion>
      <cx:axis id="0">
        <cx:catScaling gapWidth="0"/>
        <cx:tickLabels/>
      </cx:axis>
      <cx:axis id="1">
        <cx:valScaling/>
        <cx:majorGridlines/>
        <cx:tickLabels/>
      </cx:axis>
      <cx:axis id="2" hidden="1">
        <cx:valScaling max="1" min="0"/>
        <cx:units unit="percentage"/>
        <cx:tickLabels/>
      </cx:axis>
    </cx:plotArea>
  </cx:chart>
</cx:chartSpace>
</file>

<file path=xl/charts/chartEx5.xml><?xml version="1.0" encoding="utf-8"?>
<cx:chartSpace xmlns:a="http://schemas.openxmlformats.org/drawingml/2006/main" xmlns:r="http://schemas.openxmlformats.org/officeDocument/2006/relationships" xmlns:cx="http://schemas.microsoft.com/office/drawing/2014/chartex">
  <cx:chartData>
    <cx:data id="0">
      <cx:strDim type="cat">
        <cx:f>_xlchart.v1.2</cx:f>
      </cx:strDim>
      <cx:numDim type="val">
        <cx:f>_xlchart.v1.3</cx:f>
      </cx:numDim>
    </cx:data>
  </cx:chartData>
  <cx:chart>
    <cx:plotArea>
      <cx:plotAreaRegion>
        <cx:series layoutId="clusteredColumn" uniqueId="{07C090CC-B9C8-491B-ADC0-9B9DAD4A8619}">
          <cx:tx>
            <cx:txData>
              <cx:f/>
              <cx:v>Distribution of Net Energy Savings by Program (Program to Date)</cx:v>
            </cx:txData>
          </cx:tx>
          <cx:dataLabels pos="inEnd">
            <cx:visibility seriesName="0" categoryName="0" value="1"/>
          </cx:dataLabels>
          <cx:dataId val="0"/>
          <cx:layoutPr>
            <cx:aggregation/>
          </cx:layoutPr>
          <cx:axisId val="1"/>
        </cx:series>
        <cx:series layoutId="paretoLine" ownerIdx="0" uniqueId="{57A5FC1F-F0AE-4EA0-8BC8-306831EA5A2A}">
          <cx:spPr>
            <a:ln>
              <a:noFill/>
            </a:ln>
          </cx:spPr>
          <cx:axisId val="2"/>
        </cx:series>
      </cx:plotAreaRegion>
      <cx:axis id="0">
        <cx:catScaling gapWidth="0"/>
        <cx:tickLabels/>
      </cx:axis>
      <cx:axis id="1">
        <cx:valScaling/>
        <cx:majorGridlines/>
        <cx:tickLabels/>
      </cx:axis>
      <cx:axis id="2" hidden="1">
        <cx:valScaling max="1" min="0"/>
        <cx:units unit="percentage"/>
        <cx:tickLabels/>
      </cx:axis>
    </cx:plotArea>
  </cx:chart>
</cx:chartSpace>
</file>

<file path=xl/charts/chartEx6.xml><?xml version="1.0" encoding="utf-8"?>
<cx:chartSpace xmlns:a="http://schemas.openxmlformats.org/drawingml/2006/main" xmlns:r="http://schemas.openxmlformats.org/officeDocument/2006/relationships" xmlns:cx="http://schemas.microsoft.com/office/drawing/2014/chartex">
  <cx:chartData>
    <cx:data id="0">
      <cx:strDim type="cat">
        <cx:f>_xlchart.v1.0</cx:f>
      </cx:strDim>
      <cx:numDim type="val">
        <cx:f>_xlchart.v1.1</cx:f>
      </cx:numDim>
    </cx:data>
  </cx:chartData>
  <cx:chart>
    <cx:plotArea>
      <cx:plotAreaRegion>
        <cx:series layoutId="clusteredColumn" uniqueId="{07C090CC-B9C8-491B-ADC0-9B9DAD4A8619}">
          <cx:tx>
            <cx:txData>
              <cx:f/>
              <cx:v>Distribution of Demand Savings by Program (Program to Date)</cx:v>
            </cx:txData>
          </cx:tx>
          <cx:dataLabels pos="inEnd">
            <cx:visibility seriesName="0" categoryName="0" value="1"/>
          </cx:dataLabels>
          <cx:dataId val="0"/>
          <cx:layoutPr>
            <cx:aggregation/>
          </cx:layoutPr>
          <cx:axisId val="1"/>
        </cx:series>
        <cx:series layoutId="paretoLine" ownerIdx="0" uniqueId="{57A5FC1F-F0AE-4EA0-8BC8-306831EA5A2A}">
          <cx:spPr>
            <a:ln>
              <a:noFill/>
            </a:ln>
          </cx:spPr>
          <cx:axisId val="2"/>
        </cx:series>
      </cx:plotAreaRegion>
      <cx:axis id="0">
        <cx:catScaling gapWidth="0"/>
        <cx:tickLabels/>
      </cx:axis>
      <cx:axis id="1">
        <cx:valScaling/>
        <cx:majorGridlines/>
        <cx:tickLabels/>
      </cx:axis>
      <cx:axis id="2" hidden="1">
        <cx:valScaling max="1" min="0"/>
        <cx:units unit="percentage"/>
        <cx:tickLabels/>
      </cx:axis>
    </cx:plotArea>
  </cx:chart>
</cx:chartSpace>
</file>

<file path=xl/charts/chartEx7.xml><?xml version="1.0" encoding="utf-8"?>
<cx:chartSpace xmlns:a="http://schemas.openxmlformats.org/drawingml/2006/main" xmlns:r="http://schemas.openxmlformats.org/officeDocument/2006/relationships" xmlns:cx="http://schemas.microsoft.com/office/drawing/2014/chartex">
  <cx:chartData>
    <cx:data id="0">
      <cx:strDim type="cat">
        <cx:f>_xlchart.v1.6</cx:f>
      </cx:strDim>
      <cx:numDim type="val">
        <cx:f>_xlchart.v1.7</cx:f>
      </cx:numDim>
    </cx:data>
  </cx:chartData>
  <cx:chart>
    <cx:plotArea>
      <cx:plotAreaRegion>
        <cx:series layoutId="clusteredColumn" uniqueId="{07C090CC-B9C8-491B-ADC0-9B9DAD4A8619}">
          <cx:tx>
            <cx:txData>
              <cx:f/>
              <cx:v>Distribution of Net Demand Savings by Program (Program to Date)</cx:v>
            </cx:txData>
          </cx:tx>
          <cx:dataLabels pos="inEnd">
            <cx:visibility seriesName="0" categoryName="0" value="1"/>
          </cx:dataLabels>
          <cx:dataId val="0"/>
          <cx:layoutPr>
            <cx:aggregation/>
          </cx:layoutPr>
          <cx:axisId val="1"/>
        </cx:series>
        <cx:series layoutId="paretoLine" ownerIdx="0" uniqueId="{57A5FC1F-F0AE-4EA0-8BC8-306831EA5A2A}">
          <cx:spPr>
            <a:ln>
              <a:noFill/>
            </a:ln>
          </cx:spPr>
          <cx:axisId val="2"/>
        </cx:series>
      </cx:plotAreaRegion>
      <cx:axis id="0">
        <cx:catScaling gapWidth="0"/>
        <cx:tickLabels/>
      </cx:axis>
      <cx:axis id="1">
        <cx:valScaling/>
        <cx:majorGridlines/>
        <cx:tickLabels/>
      </cx:axis>
      <cx:axis id="2" hidden="1">
        <cx:valScaling max="1" min="0"/>
        <cx:units unit="percentage"/>
        <cx:tickLabels/>
      </cx:axis>
    </cx:plotArea>
  </cx:chart>
</cx:chartSpace>
</file>

<file path=xl/charts/chartEx8.xml><?xml version="1.0" encoding="utf-8"?>
<cx:chartSpace xmlns:a="http://schemas.openxmlformats.org/drawingml/2006/main" xmlns:r="http://schemas.openxmlformats.org/officeDocument/2006/relationships" xmlns:cx="http://schemas.microsoft.com/office/drawing/2014/chartex">
  <cx:chartData>
    <cx:data id="0">
      <cx:strDim type="cat">
        <cx:f>_xlchart.v1.4</cx:f>
      </cx:strDim>
      <cx:numDim type="val">
        <cx:f>_xlchart.v1.5</cx:f>
      </cx:numDim>
    </cx:data>
  </cx:chartData>
  <cx:chart>
    <cx:plotArea>
      <cx:plotAreaRegion>
        <cx:series layoutId="clusteredColumn" uniqueId="{F86CB5EE-C096-46C4-B1E1-7E4F28DB5851}">
          <cx:dataLabels pos="inEnd"/>
          <cx:dataId val="0"/>
          <cx:layoutPr>
            <cx:aggregation/>
          </cx:layoutPr>
          <cx:axisId val="1"/>
        </cx:series>
        <cx:series layoutId="paretoLine" ownerIdx="0" uniqueId="{43E063C1-8E8C-426F-99AE-BCEB5988491B}">
          <cx:spPr>
            <a:ln>
              <a:noFill/>
            </a:ln>
          </cx:spPr>
          <cx:axisId val="2"/>
        </cx:series>
      </cx:plotAreaRegion>
      <cx:axis id="0">
        <cx:catScaling gapWidth="0"/>
        <cx:tickLabels/>
      </cx:axis>
      <cx:axis id="1">
        <cx:valScaling/>
        <cx:majorGridlines/>
        <cx:tickLabels/>
      </cx:axis>
      <cx:axis id="2" hidden="1">
        <cx:valScaling max="1" min="0"/>
        <cx:units unit="percentage"/>
        <cx:tickLabels/>
      </cx:axis>
    </cx:plotArea>
  </cx:chart>
</cx:chartSpace>
</file>

<file path=xl/charts/chartEx9.xml><?xml version="1.0" encoding="utf-8"?>
<cx:chartSpace xmlns:a="http://schemas.openxmlformats.org/drawingml/2006/main" xmlns:r="http://schemas.openxmlformats.org/officeDocument/2006/relationships" xmlns:cx="http://schemas.microsoft.com/office/drawing/2014/chartex">
  <cx:chartData>
    <cx:data id="0">
      <cx:strDim type="cat">
        <cx:f>_xlchart.v1.16</cx:f>
      </cx:strDim>
      <cx:numDim type="val">
        <cx:f>_xlchart.v1.17</cx:f>
      </cx:numDim>
    </cx:data>
  </cx:chartData>
  <cx:chart>
    <cx:plotArea>
      <cx:plotAreaRegion>
        <cx:series layoutId="clusteredColumn" uniqueId="{07C090CC-B9C8-491B-ADC0-9B9DAD4A8619}">
          <cx:dataLabels pos="inEnd">
            <cx:visibility seriesName="0" categoryName="0" value="1"/>
          </cx:dataLabels>
          <cx:dataId val="0"/>
          <cx:layoutPr>
            <cx:aggregation/>
          </cx:layoutPr>
          <cx:axisId val="1"/>
        </cx:series>
        <cx:series layoutId="paretoLine" ownerIdx="0" uniqueId="{57A5FC1F-F0AE-4EA0-8BC8-306831EA5A2A}">
          <cx:spPr>
            <a:ln>
              <a:noFill/>
            </a:ln>
          </cx:spPr>
          <cx:axisId val="2"/>
        </cx:series>
      </cx:plotAreaRegion>
      <cx:axis id="0">
        <cx:catScaling gapWidth="0"/>
        <cx:tickLabels/>
      </cx:axis>
      <cx:axis id="1">
        <cx:valScaling/>
        <cx:majorGridlines/>
        <cx:tickLabels/>
      </cx:axis>
      <cx:axis id="2" hidden="1">
        <cx:valScaling max="1" min="0"/>
        <cx:units unit="percentage"/>
        <cx:tickLabels/>
      </cx:axis>
    </cx:plotArea>
  </cx:chart>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10.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11.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12.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3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4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5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7.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8.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9.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3" Type="http://schemas.openxmlformats.org/officeDocument/2006/relationships/chart" Target="../charts/chart14.xml"/><Relationship Id="rId2" Type="http://schemas.openxmlformats.org/officeDocument/2006/relationships/chart" Target="../charts/chart13.xml"/><Relationship Id="rId1" Type="http://schemas.openxmlformats.org/officeDocument/2006/relationships/image" Target="../media/image2.png"/></Relationships>
</file>

<file path=xl/drawings/_rels/drawing17.xml.rels><?xml version="1.0" encoding="UTF-8" standalone="yes"?>
<Relationships xmlns="http://schemas.openxmlformats.org/package/2006/relationships"><Relationship Id="rId3" Type="http://schemas.openxmlformats.org/officeDocument/2006/relationships/chart" Target="../charts/chart16.xml"/><Relationship Id="rId2" Type="http://schemas.openxmlformats.org/officeDocument/2006/relationships/chart" Target="../charts/chart15.xml"/><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3" Type="http://schemas.openxmlformats.org/officeDocument/2006/relationships/chart" Target="../charts/chart18.xml"/><Relationship Id="rId2" Type="http://schemas.openxmlformats.org/officeDocument/2006/relationships/chart" Target="../charts/chart17.xml"/><Relationship Id="rId1" Type="http://schemas.openxmlformats.org/officeDocument/2006/relationships/image" Target="../media/image2.png"/><Relationship Id="rId6" Type="http://schemas.openxmlformats.org/officeDocument/2006/relationships/chart" Target="../charts/chart21.xml"/><Relationship Id="rId5" Type="http://schemas.openxmlformats.org/officeDocument/2006/relationships/chart" Target="../charts/chart20.xml"/><Relationship Id="rId4" Type="http://schemas.openxmlformats.org/officeDocument/2006/relationships/chart" Target="../charts/chart19.xml"/></Relationships>
</file>

<file path=xl/drawings/_rels/drawing23.xml.rels><?xml version="1.0" encoding="UTF-8" standalone="yes"?>
<Relationships xmlns="http://schemas.openxmlformats.org/package/2006/relationships"><Relationship Id="rId3" Type="http://schemas.openxmlformats.org/officeDocument/2006/relationships/chart" Target="../charts/chart23.xml"/><Relationship Id="rId2" Type="http://schemas.openxmlformats.org/officeDocument/2006/relationships/chart" Target="../charts/chart22.xml"/><Relationship Id="rId1" Type="http://schemas.openxmlformats.org/officeDocument/2006/relationships/image" Target="../media/image2.png"/></Relationships>
</file>

<file path=xl/drawings/_rels/drawing26.xml.rels><?xml version="1.0" encoding="UTF-8" standalone="yes"?>
<Relationships xmlns="http://schemas.openxmlformats.org/package/2006/relationships"><Relationship Id="rId3" Type="http://schemas.openxmlformats.org/officeDocument/2006/relationships/chart" Target="../charts/chart25.xml"/><Relationship Id="rId2" Type="http://schemas.openxmlformats.org/officeDocument/2006/relationships/chart" Target="../charts/chart24.xml"/><Relationship Id="rId1" Type="http://schemas.openxmlformats.org/officeDocument/2006/relationships/image" Target="../media/image2.png"/><Relationship Id="rId5" Type="http://schemas.openxmlformats.org/officeDocument/2006/relationships/chart" Target="../charts/chart27.xml"/><Relationship Id="rId4" Type="http://schemas.openxmlformats.org/officeDocument/2006/relationships/chart" Target="../charts/chart26.xml"/></Relationships>
</file>

<file path=xl/drawings/_rels/drawing29.x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emf"/><Relationship Id="rId7" Type="http://schemas.openxmlformats.org/officeDocument/2006/relationships/image" Target="../media/image7.emf"/><Relationship Id="rId2" Type="http://schemas.openxmlformats.org/officeDocument/2006/relationships/chart" Target="../charts/chart28.xml"/><Relationship Id="rId1" Type="http://schemas.openxmlformats.org/officeDocument/2006/relationships/image" Target="../media/image2.png"/><Relationship Id="rId6" Type="http://schemas.openxmlformats.org/officeDocument/2006/relationships/image" Target="../media/image6.emf"/><Relationship Id="rId5" Type="http://schemas.openxmlformats.org/officeDocument/2006/relationships/image" Target="../media/image5.emf"/><Relationship Id="rId10" Type="http://schemas.openxmlformats.org/officeDocument/2006/relationships/chart" Target="../charts/chart29.xml"/><Relationship Id="rId4" Type="http://schemas.openxmlformats.org/officeDocument/2006/relationships/image" Target="../media/image4.emf"/><Relationship Id="rId9" Type="http://schemas.openxmlformats.org/officeDocument/2006/relationships/image" Target="../media/image9.emf"/></Relationships>
</file>

<file path=xl/drawings/_rels/drawing3.xml.rels><?xml version="1.0" encoding="UTF-8" standalone="yes"?>
<Relationships xmlns="http://schemas.openxmlformats.org/package/2006/relationships"><Relationship Id="rId8" Type="http://schemas.microsoft.com/office/2014/relationships/chartEx" Target="../charts/chartEx7.xml"/><Relationship Id="rId3" Type="http://schemas.microsoft.com/office/2014/relationships/chartEx" Target="../charts/chartEx2.xml"/><Relationship Id="rId7" Type="http://schemas.microsoft.com/office/2014/relationships/chartEx" Target="../charts/chartEx6.xml"/><Relationship Id="rId2" Type="http://schemas.microsoft.com/office/2014/relationships/chartEx" Target="../charts/chartEx1.xml"/><Relationship Id="rId1" Type="http://schemas.openxmlformats.org/officeDocument/2006/relationships/image" Target="../media/image2.png"/><Relationship Id="rId6" Type="http://schemas.microsoft.com/office/2014/relationships/chartEx" Target="../charts/chartEx5.xml"/><Relationship Id="rId5" Type="http://schemas.microsoft.com/office/2014/relationships/chartEx" Target="../charts/chartEx4.xml"/><Relationship Id="rId4" Type="http://schemas.microsoft.com/office/2014/relationships/chartEx" Target="../charts/chartEx3.xml"/><Relationship Id="rId9" Type="http://schemas.microsoft.com/office/2014/relationships/chartEx" Target="../charts/chartEx8.xml"/></Relationships>
</file>

<file path=xl/drawings/_rels/drawing32.xml.rels><?xml version="1.0" encoding="UTF-8" standalone="yes"?>
<Relationships xmlns="http://schemas.openxmlformats.org/package/2006/relationships"><Relationship Id="rId3" Type="http://schemas.openxmlformats.org/officeDocument/2006/relationships/chart" Target="../charts/chart31.xml"/><Relationship Id="rId2" Type="http://schemas.openxmlformats.org/officeDocument/2006/relationships/chart" Target="../charts/chart30.xml"/><Relationship Id="rId1" Type="http://schemas.openxmlformats.org/officeDocument/2006/relationships/image" Target="../media/image2.png"/></Relationships>
</file>

<file path=xl/drawings/_rels/drawing35.xml.rels><?xml version="1.0" encoding="UTF-8" standalone="yes"?>
<Relationships xmlns="http://schemas.openxmlformats.org/package/2006/relationships"><Relationship Id="rId3" Type="http://schemas.openxmlformats.org/officeDocument/2006/relationships/image" Target="../media/image11.emf"/><Relationship Id="rId7" Type="http://schemas.openxmlformats.org/officeDocument/2006/relationships/image" Target="../media/image15.emf"/><Relationship Id="rId2" Type="http://schemas.openxmlformats.org/officeDocument/2006/relationships/image" Target="../media/image10.emf"/><Relationship Id="rId1" Type="http://schemas.openxmlformats.org/officeDocument/2006/relationships/image" Target="../media/image2.png"/><Relationship Id="rId6" Type="http://schemas.openxmlformats.org/officeDocument/2006/relationships/image" Target="../media/image14.emf"/><Relationship Id="rId5" Type="http://schemas.openxmlformats.org/officeDocument/2006/relationships/image" Target="../media/image13.emf"/><Relationship Id="rId4" Type="http://schemas.openxmlformats.org/officeDocument/2006/relationships/image" Target="../media/image12.emf"/></Relationships>
</file>

<file path=xl/drawings/_rels/drawing36.xml.rels><?xml version="1.0" encoding="UTF-8" standalone="yes"?>
<Relationships xmlns="http://schemas.openxmlformats.org/package/2006/relationships"><Relationship Id="rId3" Type="http://schemas.openxmlformats.org/officeDocument/2006/relationships/chart" Target="../charts/chart33.xml"/><Relationship Id="rId2" Type="http://schemas.openxmlformats.org/officeDocument/2006/relationships/chart" Target="../charts/chart32.xml"/><Relationship Id="rId1" Type="http://schemas.openxmlformats.org/officeDocument/2006/relationships/image" Target="../media/image2.png"/><Relationship Id="rId6" Type="http://schemas.openxmlformats.org/officeDocument/2006/relationships/chart" Target="../charts/chart36.xml"/><Relationship Id="rId5" Type="http://schemas.openxmlformats.org/officeDocument/2006/relationships/chart" Target="../charts/chart35.xml"/><Relationship Id="rId4" Type="http://schemas.openxmlformats.org/officeDocument/2006/relationships/chart" Target="../charts/chart34.xml"/></Relationships>
</file>

<file path=xl/drawings/_rels/drawing39.xml.rels><?xml version="1.0" encoding="UTF-8" standalone="yes"?>
<Relationships xmlns="http://schemas.openxmlformats.org/package/2006/relationships"><Relationship Id="rId3" Type="http://schemas.openxmlformats.org/officeDocument/2006/relationships/chart" Target="../charts/chart38.xml"/><Relationship Id="rId2" Type="http://schemas.openxmlformats.org/officeDocument/2006/relationships/chart" Target="../charts/chart37.xml"/><Relationship Id="rId1" Type="http://schemas.openxmlformats.org/officeDocument/2006/relationships/image" Target="../media/image2.png"/><Relationship Id="rId6" Type="http://schemas.openxmlformats.org/officeDocument/2006/relationships/chart" Target="../charts/chart41.xml"/><Relationship Id="rId5" Type="http://schemas.openxmlformats.org/officeDocument/2006/relationships/chart" Target="../charts/chart40.xml"/><Relationship Id="rId4" Type="http://schemas.openxmlformats.org/officeDocument/2006/relationships/chart" Target="../charts/chart39.xml"/></Relationships>
</file>

<file path=xl/drawings/_rels/drawing4.xml.rels><?xml version="1.0" encoding="UTF-8" standalone="yes"?>
<Relationships xmlns="http://schemas.openxmlformats.org/package/2006/relationships"><Relationship Id="rId3" Type="http://schemas.microsoft.com/office/2014/relationships/chartEx" Target="../charts/chartEx10.xml"/><Relationship Id="rId2" Type="http://schemas.microsoft.com/office/2014/relationships/chartEx" Target="../charts/chartEx9.xml"/><Relationship Id="rId1" Type="http://schemas.openxmlformats.org/officeDocument/2006/relationships/image" Target="../media/image2.png"/><Relationship Id="rId5" Type="http://schemas.microsoft.com/office/2014/relationships/chartEx" Target="../charts/chartEx12.xml"/><Relationship Id="rId4" Type="http://schemas.microsoft.com/office/2014/relationships/chartEx" Target="../charts/chartEx11.xml"/></Relationships>
</file>

<file path=xl/drawings/_rels/drawing42.xml.rels><?xml version="1.0" encoding="UTF-8" standalone="yes"?>
<Relationships xmlns="http://schemas.openxmlformats.org/package/2006/relationships"><Relationship Id="rId2" Type="http://schemas.openxmlformats.org/officeDocument/2006/relationships/chart" Target="../charts/chart42.xml"/><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3" Type="http://schemas.openxmlformats.org/officeDocument/2006/relationships/chart" Target="../charts/chart2.xml"/><Relationship Id="rId7" Type="http://schemas.openxmlformats.org/officeDocument/2006/relationships/chart" Target="../charts/chart6.xml"/><Relationship Id="rId2" Type="http://schemas.openxmlformats.org/officeDocument/2006/relationships/chart" Target="../charts/chart1.xml"/><Relationship Id="rId1" Type="http://schemas.openxmlformats.org/officeDocument/2006/relationships/image" Target="../media/image2.png"/><Relationship Id="rId6" Type="http://schemas.openxmlformats.org/officeDocument/2006/relationships/chart" Target="../charts/chart5.xml"/><Relationship Id="rId5" Type="http://schemas.openxmlformats.org/officeDocument/2006/relationships/chart" Target="../charts/chart4.xml"/><Relationship Id="rId4" Type="http://schemas.openxmlformats.org/officeDocument/2006/relationships/chart" Target="../charts/chart3.xml"/></Relationships>
</file>

<file path=xl/drawings/_rels/drawing8.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image" Target="../media/image2.png"/><Relationship Id="rId5" Type="http://schemas.openxmlformats.org/officeDocument/2006/relationships/chart" Target="../charts/chart10.xml"/><Relationship Id="rId4"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editAs="oneCell">
    <xdr:from>
      <xdr:col>1</xdr:col>
      <xdr:colOff>685557</xdr:colOff>
      <xdr:row>2</xdr:row>
      <xdr:rowOff>38102</xdr:rowOff>
    </xdr:from>
    <xdr:to>
      <xdr:col>7</xdr:col>
      <xdr:colOff>1918</xdr:colOff>
      <xdr:row>6</xdr:row>
      <xdr:rowOff>85725</xdr:rowOff>
    </xdr:to>
    <xdr:pic>
      <xdr:nvPicPr>
        <xdr:cNvPr id="3" name="Picture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99932" y="361952"/>
          <a:ext cx="3602611" cy="10001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c:userShapes xmlns:c="http://schemas.openxmlformats.org/drawingml/2006/chart">
  <cdr:relSizeAnchor xmlns:cdr="http://schemas.openxmlformats.org/drawingml/2006/chartDrawing">
    <cdr:from>
      <cdr:x>0.26231</cdr:x>
      <cdr:y>0.89256</cdr:y>
    </cdr:from>
    <cdr:to>
      <cdr:x>0.55311</cdr:x>
      <cdr:y>0.9714</cdr:y>
    </cdr:to>
    <cdr:sp macro="" textlink="">
      <cdr:nvSpPr>
        <cdr:cNvPr id="2" name="Rectangle 1">
          <a:extLst xmlns:a="http://schemas.openxmlformats.org/drawingml/2006/main">
            <a:ext uri="{FF2B5EF4-FFF2-40B4-BE49-F238E27FC236}">
              <a16:creationId xmlns:a16="http://schemas.microsoft.com/office/drawing/2014/main" id="{D433D4BA-C806-4DD0-8770-9131450A2D68}"/>
            </a:ext>
          </a:extLst>
        </cdr:cNvPr>
        <cdr:cNvSpPr/>
      </cdr:nvSpPr>
      <cdr:spPr>
        <a:xfrm xmlns:a="http://schemas.openxmlformats.org/drawingml/2006/main">
          <a:off x="1431925" y="2717800"/>
          <a:ext cx="1587500" cy="240064"/>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0.64035</cdr:x>
      <cdr:y>0.89256</cdr:y>
    </cdr:from>
    <cdr:to>
      <cdr:x>0.91429</cdr:x>
      <cdr:y>0.9714</cdr:y>
    </cdr:to>
    <cdr:sp macro="" textlink="">
      <cdr:nvSpPr>
        <cdr:cNvPr id="3" name="Rectangle 2">
          <a:extLst xmlns:a="http://schemas.openxmlformats.org/drawingml/2006/main">
            <a:ext uri="{FF2B5EF4-FFF2-40B4-BE49-F238E27FC236}">
              <a16:creationId xmlns:a16="http://schemas.microsoft.com/office/drawing/2014/main" id="{6A4FA36F-EB0A-4858-890C-BD76F3665F05}"/>
            </a:ext>
          </a:extLst>
        </cdr:cNvPr>
        <cdr:cNvSpPr/>
      </cdr:nvSpPr>
      <cdr:spPr>
        <a:xfrm xmlns:a="http://schemas.openxmlformats.org/drawingml/2006/main">
          <a:off x="3495674" y="2717800"/>
          <a:ext cx="1495425" cy="240064"/>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11.xml><?xml version="1.0" encoding="utf-8"?>
<xdr:wsDr xmlns:xdr="http://schemas.openxmlformats.org/drawingml/2006/spreadsheetDrawing" xmlns:a="http://schemas.openxmlformats.org/drawingml/2006/main">
  <xdr:oneCellAnchor>
    <xdr:from>
      <xdr:col>0</xdr:col>
      <xdr:colOff>68580</xdr:colOff>
      <xdr:row>1</xdr:row>
      <xdr:rowOff>53340</xdr:rowOff>
    </xdr:from>
    <xdr:ext cx="1746885" cy="286888"/>
    <xdr:pic>
      <xdr:nvPicPr>
        <xdr:cNvPr id="2" name="Picture 1">
          <a:extLst>
            <a:ext uri="{FF2B5EF4-FFF2-40B4-BE49-F238E27FC236}">
              <a16:creationId xmlns:a16="http://schemas.microsoft.com/office/drawing/2014/main" id="{10563DA5-BE3B-4249-BAF0-09CC135FCA9E}"/>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048" b="20000"/>
        <a:stretch/>
      </xdr:blipFill>
      <xdr:spPr bwMode="auto">
        <a:xfrm>
          <a:off x="68580" y="215265"/>
          <a:ext cx="1746885" cy="28688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11</xdr:col>
      <xdr:colOff>9524</xdr:colOff>
      <xdr:row>9</xdr:row>
      <xdr:rowOff>9525</xdr:rowOff>
    </xdr:from>
    <xdr:to>
      <xdr:col>18</xdr:col>
      <xdr:colOff>609599</xdr:colOff>
      <xdr:row>25</xdr:row>
      <xdr:rowOff>104775</xdr:rowOff>
    </xdr:to>
    <xdr:graphicFrame macro="">
      <xdr:nvGraphicFramePr>
        <xdr:cNvPr id="3" name="Chart 2">
          <a:extLst>
            <a:ext uri="{FF2B5EF4-FFF2-40B4-BE49-F238E27FC236}">
              <a16:creationId xmlns:a16="http://schemas.microsoft.com/office/drawing/2014/main" id="{ACE479A7-4736-4177-A9FE-24FC1287E4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11</xdr:col>
      <xdr:colOff>19050</xdr:colOff>
      <xdr:row>28</xdr:row>
      <xdr:rowOff>47624</xdr:rowOff>
    </xdr:from>
    <xdr:to>
      <xdr:col>19</xdr:col>
      <xdr:colOff>0</xdr:colOff>
      <xdr:row>45</xdr:row>
      <xdr:rowOff>514349</xdr:rowOff>
    </xdr:to>
    <xdr:graphicFrame macro="">
      <xdr:nvGraphicFramePr>
        <xdr:cNvPr id="4" name="Chart 3">
          <a:extLst>
            <a:ext uri="{FF2B5EF4-FFF2-40B4-BE49-F238E27FC236}">
              <a16:creationId xmlns:a16="http://schemas.microsoft.com/office/drawing/2014/main" id="{1408AEA4-CD9E-4A7B-B6F2-2CB47A913FF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2.xml><?xml version="1.0" encoding="utf-8"?>
<c:userShapes xmlns:c="http://schemas.openxmlformats.org/drawingml/2006/chart">
  <cdr:relSizeAnchor xmlns:cdr="http://schemas.openxmlformats.org/drawingml/2006/chartDrawing">
    <cdr:from>
      <cdr:x>0.30418</cdr:x>
      <cdr:y>0.89256</cdr:y>
    </cdr:from>
    <cdr:to>
      <cdr:x>0.59712</cdr:x>
      <cdr:y>0.97408</cdr:y>
    </cdr:to>
    <cdr:sp macro="" textlink="">
      <cdr:nvSpPr>
        <cdr:cNvPr id="2" name="Rectangle 1">
          <a:extLst xmlns:a="http://schemas.openxmlformats.org/drawingml/2006/main">
            <a:ext uri="{FF2B5EF4-FFF2-40B4-BE49-F238E27FC236}">
              <a16:creationId xmlns:a16="http://schemas.microsoft.com/office/drawing/2014/main" id="{F9FAB229-1945-400C-8255-D3B5FFEC348E}"/>
            </a:ext>
          </a:extLst>
        </cdr:cNvPr>
        <cdr:cNvSpPr/>
      </cdr:nvSpPr>
      <cdr:spPr>
        <a:xfrm xmlns:a="http://schemas.openxmlformats.org/drawingml/2006/main">
          <a:off x="1660525" y="2717800"/>
          <a:ext cx="1599154" cy="248220"/>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0.66627</cdr:x>
      <cdr:y>0.89256</cdr:y>
    </cdr:from>
    <cdr:to>
      <cdr:x>0.92476</cdr:x>
      <cdr:y>0.97408</cdr:y>
    </cdr:to>
    <cdr:sp macro="" textlink="">
      <cdr:nvSpPr>
        <cdr:cNvPr id="3" name="Rectangle 2">
          <a:extLst xmlns:a="http://schemas.openxmlformats.org/drawingml/2006/main">
            <a:ext uri="{FF2B5EF4-FFF2-40B4-BE49-F238E27FC236}">
              <a16:creationId xmlns:a16="http://schemas.microsoft.com/office/drawing/2014/main" id="{4E2C0839-1A66-4692-9897-41444F6991E6}"/>
            </a:ext>
          </a:extLst>
        </cdr:cNvPr>
        <cdr:cNvSpPr/>
      </cdr:nvSpPr>
      <cdr:spPr>
        <a:xfrm xmlns:a="http://schemas.openxmlformats.org/drawingml/2006/main">
          <a:off x="3637121" y="2717800"/>
          <a:ext cx="1411129" cy="248220"/>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13.xml><?xml version="1.0" encoding="utf-8"?>
<c:userShapes xmlns:c="http://schemas.openxmlformats.org/drawingml/2006/chart">
  <cdr:relSizeAnchor xmlns:cdr="http://schemas.openxmlformats.org/drawingml/2006/chartDrawing">
    <cdr:from>
      <cdr:x>0.24311</cdr:x>
      <cdr:y>0.89569</cdr:y>
    </cdr:from>
    <cdr:to>
      <cdr:x>0.53605</cdr:x>
      <cdr:y>0.97721</cdr:y>
    </cdr:to>
    <cdr:sp macro="" textlink="">
      <cdr:nvSpPr>
        <cdr:cNvPr id="2" name="Rectangle 1">
          <a:extLst xmlns:a="http://schemas.openxmlformats.org/drawingml/2006/main">
            <a:ext uri="{FF2B5EF4-FFF2-40B4-BE49-F238E27FC236}">
              <a16:creationId xmlns:a16="http://schemas.microsoft.com/office/drawing/2014/main" id="{F9FAB229-1945-400C-8255-D3B5FFEC348E}"/>
            </a:ext>
          </a:extLst>
        </cdr:cNvPr>
        <cdr:cNvSpPr/>
      </cdr:nvSpPr>
      <cdr:spPr>
        <a:xfrm xmlns:a="http://schemas.openxmlformats.org/drawingml/2006/main">
          <a:off x="1327150" y="2727325"/>
          <a:ext cx="1599154" cy="248220"/>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0.63137</cdr:x>
      <cdr:y>0.89569</cdr:y>
    </cdr:from>
    <cdr:to>
      <cdr:x>0.92476</cdr:x>
      <cdr:y>0.97721</cdr:y>
    </cdr:to>
    <cdr:sp macro="" textlink="">
      <cdr:nvSpPr>
        <cdr:cNvPr id="3" name="Rectangle 2">
          <a:extLst xmlns:a="http://schemas.openxmlformats.org/drawingml/2006/main">
            <a:ext uri="{FF2B5EF4-FFF2-40B4-BE49-F238E27FC236}">
              <a16:creationId xmlns:a16="http://schemas.microsoft.com/office/drawing/2014/main" id="{4E2C0839-1A66-4692-9897-41444F6991E6}"/>
            </a:ext>
          </a:extLst>
        </cdr:cNvPr>
        <cdr:cNvSpPr/>
      </cdr:nvSpPr>
      <cdr:spPr>
        <a:xfrm xmlns:a="http://schemas.openxmlformats.org/drawingml/2006/main">
          <a:off x="3446621" y="2727325"/>
          <a:ext cx="1601629" cy="248220"/>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14.xml><?xml version="1.0" encoding="utf-8"?>
<xdr:wsDr xmlns:xdr="http://schemas.openxmlformats.org/drawingml/2006/spreadsheetDrawing" xmlns:a="http://schemas.openxmlformats.org/drawingml/2006/main">
  <xdr:oneCellAnchor>
    <xdr:from>
      <xdr:col>0</xdr:col>
      <xdr:colOff>161925</xdr:colOff>
      <xdr:row>1</xdr:row>
      <xdr:rowOff>85725</xdr:rowOff>
    </xdr:from>
    <xdr:ext cx="1746885" cy="286888"/>
    <xdr:pic>
      <xdr:nvPicPr>
        <xdr:cNvPr id="2" name="Picture 1">
          <a:extLst>
            <a:ext uri="{FF2B5EF4-FFF2-40B4-BE49-F238E27FC236}">
              <a16:creationId xmlns:a16="http://schemas.microsoft.com/office/drawing/2014/main" id="{D714E9B0-CF56-4F6D-99B4-EA1A03C2EBA6}"/>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048" b="20000"/>
        <a:stretch/>
      </xdr:blipFill>
      <xdr:spPr bwMode="auto">
        <a:xfrm>
          <a:off x="161925" y="247650"/>
          <a:ext cx="1746885" cy="28688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11</xdr:col>
      <xdr:colOff>9525</xdr:colOff>
      <xdr:row>9</xdr:row>
      <xdr:rowOff>9525</xdr:rowOff>
    </xdr:from>
    <xdr:to>
      <xdr:col>18</xdr:col>
      <xdr:colOff>466725</xdr:colOff>
      <xdr:row>24</xdr:row>
      <xdr:rowOff>133350</xdr:rowOff>
    </xdr:to>
    <xdr:graphicFrame macro="">
      <xdr:nvGraphicFramePr>
        <xdr:cNvPr id="3" name="Chart 2">
          <a:extLst>
            <a:ext uri="{FF2B5EF4-FFF2-40B4-BE49-F238E27FC236}">
              <a16:creationId xmlns:a16="http://schemas.microsoft.com/office/drawing/2014/main" id="{2D2F4A3A-1F40-40C3-B1DB-F6C8148A41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11</xdr:col>
      <xdr:colOff>9525</xdr:colOff>
      <xdr:row>30</xdr:row>
      <xdr:rowOff>0</xdr:rowOff>
    </xdr:from>
    <xdr:to>
      <xdr:col>18</xdr:col>
      <xdr:colOff>1143</xdr:colOff>
      <xdr:row>47</xdr:row>
      <xdr:rowOff>120777</xdr:rowOff>
    </xdr:to>
    <xdr:graphicFrame macro="">
      <xdr:nvGraphicFramePr>
        <xdr:cNvPr id="4" name="Chart 3">
          <a:extLst>
            <a:ext uri="{FF2B5EF4-FFF2-40B4-BE49-F238E27FC236}">
              <a16:creationId xmlns:a16="http://schemas.microsoft.com/office/drawing/2014/main" id="{C384946D-AA7D-470D-8B99-B97F75A692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5.xml><?xml version="1.0" encoding="utf-8"?>
<c:userShapes xmlns:c="http://schemas.openxmlformats.org/drawingml/2006/chart">
  <cdr:relSizeAnchor xmlns:cdr="http://schemas.openxmlformats.org/drawingml/2006/chartDrawing">
    <cdr:from>
      <cdr:x>0.33733</cdr:x>
      <cdr:y>0.85895</cdr:y>
    </cdr:from>
    <cdr:to>
      <cdr:x>0.54006</cdr:x>
      <cdr:y>0.95685</cdr:y>
    </cdr:to>
    <cdr:sp macro="" textlink="">
      <cdr:nvSpPr>
        <cdr:cNvPr id="2" name="Rectangle 1">
          <a:extLst xmlns:a="http://schemas.openxmlformats.org/drawingml/2006/main">
            <a:ext uri="{FF2B5EF4-FFF2-40B4-BE49-F238E27FC236}">
              <a16:creationId xmlns:a16="http://schemas.microsoft.com/office/drawing/2014/main" id="{984A691F-38F8-4191-AC31-8C392DE0BF97}"/>
            </a:ext>
          </a:extLst>
        </cdr:cNvPr>
        <cdr:cNvSpPr/>
      </cdr:nvSpPr>
      <cdr:spPr>
        <a:xfrm xmlns:a="http://schemas.openxmlformats.org/drawingml/2006/main">
          <a:off x="1841500" y="2593549"/>
          <a:ext cx="1106647" cy="295591"/>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0.71528</cdr:x>
      <cdr:y>0.85895</cdr:y>
    </cdr:from>
    <cdr:to>
      <cdr:x>0.9035</cdr:x>
      <cdr:y>0.95685</cdr:y>
    </cdr:to>
    <cdr:sp macro="" textlink="">
      <cdr:nvSpPr>
        <cdr:cNvPr id="3" name="Rectangle 2">
          <a:extLst xmlns:a="http://schemas.openxmlformats.org/drawingml/2006/main">
            <a:ext uri="{FF2B5EF4-FFF2-40B4-BE49-F238E27FC236}">
              <a16:creationId xmlns:a16="http://schemas.microsoft.com/office/drawing/2014/main" id="{DD7215BE-4D5A-41AA-900D-6D0D6350B590}"/>
            </a:ext>
          </a:extLst>
        </cdr:cNvPr>
        <cdr:cNvSpPr/>
      </cdr:nvSpPr>
      <cdr:spPr>
        <a:xfrm xmlns:a="http://schemas.openxmlformats.org/drawingml/2006/main">
          <a:off x="3904670" y="2593549"/>
          <a:ext cx="1027495" cy="295591"/>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16.xml><?xml version="1.0" encoding="utf-8"?>
<c:userShapes xmlns:c="http://schemas.openxmlformats.org/drawingml/2006/chart">
  <cdr:relSizeAnchor xmlns:cdr="http://schemas.openxmlformats.org/drawingml/2006/chartDrawing">
    <cdr:from>
      <cdr:x>0.29371</cdr:x>
      <cdr:y>0.87692</cdr:y>
    </cdr:from>
    <cdr:to>
      <cdr:x>0.49643</cdr:x>
      <cdr:y>0.97399</cdr:y>
    </cdr:to>
    <cdr:sp macro="" textlink="">
      <cdr:nvSpPr>
        <cdr:cNvPr id="2" name="Rectangle 1">
          <a:extLst xmlns:a="http://schemas.openxmlformats.org/drawingml/2006/main">
            <a:ext uri="{FF2B5EF4-FFF2-40B4-BE49-F238E27FC236}">
              <a16:creationId xmlns:a16="http://schemas.microsoft.com/office/drawing/2014/main" id="{43FFE5AB-A30C-4E4A-86CD-11BABDF27949}"/>
            </a:ext>
          </a:extLst>
        </cdr:cNvPr>
        <cdr:cNvSpPr/>
      </cdr:nvSpPr>
      <cdr:spPr>
        <a:xfrm xmlns:a="http://schemas.openxmlformats.org/drawingml/2006/main">
          <a:off x="1603375" y="2670175"/>
          <a:ext cx="1106647" cy="295591"/>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0.68038</cdr:x>
      <cdr:y>0.87692</cdr:y>
    </cdr:from>
    <cdr:to>
      <cdr:x>0.8686</cdr:x>
      <cdr:y>0.97399</cdr:y>
    </cdr:to>
    <cdr:sp macro="" textlink="">
      <cdr:nvSpPr>
        <cdr:cNvPr id="3" name="Rectangle 2">
          <a:extLst xmlns:a="http://schemas.openxmlformats.org/drawingml/2006/main">
            <a:ext uri="{FF2B5EF4-FFF2-40B4-BE49-F238E27FC236}">
              <a16:creationId xmlns:a16="http://schemas.microsoft.com/office/drawing/2014/main" id="{71A3C7FE-73C9-4365-BA52-0F02B4DA8D40}"/>
            </a:ext>
          </a:extLst>
        </cdr:cNvPr>
        <cdr:cNvSpPr/>
      </cdr:nvSpPr>
      <cdr:spPr>
        <a:xfrm xmlns:a="http://schemas.openxmlformats.org/drawingml/2006/main">
          <a:off x="3714170" y="2670175"/>
          <a:ext cx="1027495" cy="295591"/>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17.xml><?xml version="1.0" encoding="utf-8"?>
<xdr:wsDr xmlns:xdr="http://schemas.openxmlformats.org/drawingml/2006/spreadsheetDrawing" xmlns:a="http://schemas.openxmlformats.org/drawingml/2006/main">
  <xdr:oneCellAnchor>
    <xdr:from>
      <xdr:col>0</xdr:col>
      <xdr:colOff>83820</xdr:colOff>
      <xdr:row>1</xdr:row>
      <xdr:rowOff>60960</xdr:rowOff>
    </xdr:from>
    <xdr:ext cx="1746885" cy="286888"/>
    <xdr:pic>
      <xdr:nvPicPr>
        <xdr:cNvPr id="2" name="Picture 1">
          <a:extLst>
            <a:ext uri="{FF2B5EF4-FFF2-40B4-BE49-F238E27FC236}">
              <a16:creationId xmlns:a16="http://schemas.microsoft.com/office/drawing/2014/main" id="{4FC076CA-DDA3-4650-8A0A-59B7E1F5046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048" b="20000"/>
        <a:stretch/>
      </xdr:blipFill>
      <xdr:spPr bwMode="auto">
        <a:xfrm>
          <a:off x="83820" y="222885"/>
          <a:ext cx="1746885" cy="28688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14</xdr:col>
      <xdr:colOff>9524</xdr:colOff>
      <xdr:row>9</xdr:row>
      <xdr:rowOff>9525</xdr:rowOff>
    </xdr:from>
    <xdr:to>
      <xdr:col>20</xdr:col>
      <xdr:colOff>628649</xdr:colOff>
      <xdr:row>25</xdr:row>
      <xdr:rowOff>112619</xdr:rowOff>
    </xdr:to>
    <xdr:graphicFrame macro="">
      <xdr:nvGraphicFramePr>
        <xdr:cNvPr id="3" name="Chart 2">
          <a:extLst>
            <a:ext uri="{FF2B5EF4-FFF2-40B4-BE49-F238E27FC236}">
              <a16:creationId xmlns:a16="http://schemas.microsoft.com/office/drawing/2014/main" id="{4AD1EA75-B1F1-4742-BE09-CED1B320AB8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14</xdr:col>
      <xdr:colOff>0</xdr:colOff>
      <xdr:row>28</xdr:row>
      <xdr:rowOff>0</xdr:rowOff>
    </xdr:from>
    <xdr:to>
      <xdr:col>20</xdr:col>
      <xdr:colOff>628650</xdr:colOff>
      <xdr:row>45</xdr:row>
      <xdr:rowOff>94130</xdr:rowOff>
    </xdr:to>
    <xdr:graphicFrame macro="">
      <xdr:nvGraphicFramePr>
        <xdr:cNvPr id="5" name="Chart 4">
          <a:extLst>
            <a:ext uri="{FF2B5EF4-FFF2-40B4-BE49-F238E27FC236}">
              <a16:creationId xmlns:a16="http://schemas.microsoft.com/office/drawing/2014/main" id="{33453138-4304-4A94-BD60-C2E57B58FB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8.xml><?xml version="1.0" encoding="utf-8"?>
<c:userShapes xmlns:c="http://schemas.openxmlformats.org/drawingml/2006/chart">
  <cdr:relSizeAnchor xmlns:cdr="http://schemas.openxmlformats.org/drawingml/2006/chartDrawing">
    <cdr:from>
      <cdr:x>0.27103</cdr:x>
      <cdr:y>0.87878</cdr:y>
    </cdr:from>
    <cdr:to>
      <cdr:x>0.56707</cdr:x>
      <cdr:y>0.97927</cdr:y>
    </cdr:to>
    <cdr:sp macro="" textlink="">
      <cdr:nvSpPr>
        <cdr:cNvPr id="2" name="Rectangle 1">
          <a:extLst xmlns:a="http://schemas.openxmlformats.org/drawingml/2006/main">
            <a:ext uri="{FF2B5EF4-FFF2-40B4-BE49-F238E27FC236}">
              <a16:creationId xmlns:a16="http://schemas.microsoft.com/office/drawing/2014/main" id="{897CC509-FAF2-4B28-B7B8-4B94747FBEBA}"/>
            </a:ext>
          </a:extLst>
        </cdr:cNvPr>
        <cdr:cNvSpPr/>
      </cdr:nvSpPr>
      <cdr:spPr>
        <a:xfrm xmlns:a="http://schemas.openxmlformats.org/drawingml/2006/main">
          <a:off x="1479550" y="2675834"/>
          <a:ext cx="1616073" cy="305988"/>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0.65119</cdr:x>
      <cdr:y>0.87878</cdr:y>
    </cdr:from>
    <cdr:to>
      <cdr:x>0.95268</cdr:x>
      <cdr:y>0.97927</cdr:y>
    </cdr:to>
    <cdr:sp macro="" textlink="">
      <cdr:nvSpPr>
        <cdr:cNvPr id="3" name="Rectangle 2">
          <a:extLst xmlns:a="http://schemas.openxmlformats.org/drawingml/2006/main">
            <a:ext uri="{FF2B5EF4-FFF2-40B4-BE49-F238E27FC236}">
              <a16:creationId xmlns:a16="http://schemas.microsoft.com/office/drawing/2014/main" id="{60D75E94-B84E-4EE9-9040-305044529AE8}"/>
            </a:ext>
          </a:extLst>
        </cdr:cNvPr>
        <cdr:cNvSpPr/>
      </cdr:nvSpPr>
      <cdr:spPr>
        <a:xfrm xmlns:a="http://schemas.openxmlformats.org/drawingml/2006/main">
          <a:off x="3554830" y="2675834"/>
          <a:ext cx="1645819" cy="305988"/>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19.xml><?xml version="1.0" encoding="utf-8"?>
<c:userShapes xmlns:c="http://schemas.openxmlformats.org/drawingml/2006/chart">
  <cdr:relSizeAnchor xmlns:cdr="http://schemas.openxmlformats.org/drawingml/2006/chartDrawing">
    <cdr:from>
      <cdr:x>0.20298</cdr:x>
      <cdr:y>0.87848</cdr:y>
    </cdr:from>
    <cdr:to>
      <cdr:x>0.49902</cdr:x>
      <cdr:y>0.97897</cdr:y>
    </cdr:to>
    <cdr:sp macro="" textlink="">
      <cdr:nvSpPr>
        <cdr:cNvPr id="2" name="Rectangle 1">
          <a:extLst xmlns:a="http://schemas.openxmlformats.org/drawingml/2006/main">
            <a:ext uri="{FF2B5EF4-FFF2-40B4-BE49-F238E27FC236}">
              <a16:creationId xmlns:a16="http://schemas.microsoft.com/office/drawing/2014/main" id="{796A2751-B1B8-436D-A54F-A7A1A3C03727}"/>
            </a:ext>
          </a:extLst>
        </cdr:cNvPr>
        <cdr:cNvSpPr/>
      </cdr:nvSpPr>
      <cdr:spPr>
        <a:xfrm xmlns:a="http://schemas.openxmlformats.org/drawingml/2006/main">
          <a:off x="1108075" y="2674937"/>
          <a:ext cx="1616073" cy="305988"/>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0.63898</cdr:x>
      <cdr:y>0.87848</cdr:y>
    </cdr:from>
    <cdr:to>
      <cdr:x>0.94047</cdr:x>
      <cdr:y>0.97897</cdr:y>
    </cdr:to>
    <cdr:sp macro="" textlink="">
      <cdr:nvSpPr>
        <cdr:cNvPr id="3" name="Rectangle 2">
          <a:extLst xmlns:a="http://schemas.openxmlformats.org/drawingml/2006/main">
            <a:ext uri="{FF2B5EF4-FFF2-40B4-BE49-F238E27FC236}">
              <a16:creationId xmlns:a16="http://schemas.microsoft.com/office/drawing/2014/main" id="{415BBB4F-1E6B-4029-AFB8-845B4D768032}"/>
            </a:ext>
          </a:extLst>
        </cdr:cNvPr>
        <cdr:cNvSpPr/>
      </cdr:nvSpPr>
      <cdr:spPr>
        <a:xfrm xmlns:a="http://schemas.openxmlformats.org/drawingml/2006/main">
          <a:off x="3488155" y="2674937"/>
          <a:ext cx="1645819" cy="305988"/>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2.xml><?xml version="1.0" encoding="utf-8"?>
<xdr:wsDr xmlns:xdr="http://schemas.openxmlformats.org/drawingml/2006/spreadsheetDrawing" xmlns:a="http://schemas.openxmlformats.org/drawingml/2006/main">
  <xdr:twoCellAnchor editAs="oneCell">
    <xdr:from>
      <xdr:col>0</xdr:col>
      <xdr:colOff>85726</xdr:colOff>
      <xdr:row>0</xdr:row>
      <xdr:rowOff>85726</xdr:rowOff>
    </xdr:from>
    <xdr:to>
      <xdr:col>0</xdr:col>
      <xdr:colOff>1781176</xdr:colOff>
      <xdr:row>0</xdr:row>
      <xdr:rowOff>372614</xdr:rowOff>
    </xdr:to>
    <xdr:pic>
      <xdr:nvPicPr>
        <xdr:cNvPr id="4" name="Picture 3">
          <a:extLst>
            <a:ext uri="{FF2B5EF4-FFF2-40B4-BE49-F238E27FC236}">
              <a16:creationId xmlns:a16="http://schemas.microsoft.com/office/drawing/2014/main" id="{00000000-0008-0000-0100-000004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048" b="20000"/>
        <a:stretch/>
      </xdr:blipFill>
      <xdr:spPr bwMode="auto">
        <a:xfrm>
          <a:off x="85726" y="85726"/>
          <a:ext cx="1695450" cy="2868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xdr:wsDr xmlns:xdr="http://schemas.openxmlformats.org/drawingml/2006/spreadsheetDrawing" xmlns:a="http://schemas.openxmlformats.org/drawingml/2006/main">
  <xdr:oneCellAnchor>
    <xdr:from>
      <xdr:col>0</xdr:col>
      <xdr:colOff>114300</xdr:colOff>
      <xdr:row>1</xdr:row>
      <xdr:rowOff>53340</xdr:rowOff>
    </xdr:from>
    <xdr:ext cx="1746885" cy="286888"/>
    <xdr:pic>
      <xdr:nvPicPr>
        <xdr:cNvPr id="4" name="Picture 3">
          <a:extLst>
            <a:ext uri="{FF2B5EF4-FFF2-40B4-BE49-F238E27FC236}">
              <a16:creationId xmlns:a16="http://schemas.microsoft.com/office/drawing/2014/main" id="{95050B8A-A6FB-4EDE-8E90-1F0AAB8D4349}"/>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048" b="20000"/>
        <a:stretch/>
      </xdr:blipFill>
      <xdr:spPr bwMode="auto">
        <a:xfrm>
          <a:off x="114300" y="215265"/>
          <a:ext cx="1746885" cy="28688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13</xdr:col>
      <xdr:colOff>0</xdr:colOff>
      <xdr:row>6</xdr:row>
      <xdr:rowOff>0</xdr:rowOff>
    </xdr:from>
    <xdr:to>
      <xdr:col>21</xdr:col>
      <xdr:colOff>9525</xdr:colOff>
      <xdr:row>24</xdr:row>
      <xdr:rowOff>142875</xdr:rowOff>
    </xdr:to>
    <xdr:graphicFrame macro="">
      <xdr:nvGraphicFramePr>
        <xdr:cNvPr id="9" name="Chart 8">
          <a:extLst>
            <a:ext uri="{FF2B5EF4-FFF2-40B4-BE49-F238E27FC236}">
              <a16:creationId xmlns:a16="http://schemas.microsoft.com/office/drawing/2014/main" id="{2BA79444-9FCE-404A-B427-EE728AFFD8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22</xdr:col>
      <xdr:colOff>0</xdr:colOff>
      <xdr:row>6</xdr:row>
      <xdr:rowOff>0</xdr:rowOff>
    </xdr:from>
    <xdr:to>
      <xdr:col>31</xdr:col>
      <xdr:colOff>0</xdr:colOff>
      <xdr:row>24</xdr:row>
      <xdr:rowOff>152400</xdr:rowOff>
    </xdr:to>
    <xdr:graphicFrame macro="">
      <xdr:nvGraphicFramePr>
        <xdr:cNvPr id="10" name="Chart 9">
          <a:extLst>
            <a:ext uri="{FF2B5EF4-FFF2-40B4-BE49-F238E27FC236}">
              <a16:creationId xmlns:a16="http://schemas.microsoft.com/office/drawing/2014/main" id="{D290120D-089F-4B01-BB7A-F66D843F32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38100</xdr:colOff>
      <xdr:row>26</xdr:row>
      <xdr:rowOff>333374</xdr:rowOff>
    </xdr:from>
    <xdr:to>
      <xdr:col>20</xdr:col>
      <xdr:colOff>19049</xdr:colOff>
      <xdr:row>45</xdr:row>
      <xdr:rowOff>161924</xdr:rowOff>
    </xdr:to>
    <xdr:graphicFrame macro="">
      <xdr:nvGraphicFramePr>
        <xdr:cNvPr id="11" name="Chart 10">
          <a:extLst>
            <a:ext uri="{FF2B5EF4-FFF2-40B4-BE49-F238E27FC236}">
              <a16:creationId xmlns:a16="http://schemas.microsoft.com/office/drawing/2014/main" id="{3EA9BD25-DFEA-4AA7-94FE-09AF6F3604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22</xdr:col>
      <xdr:colOff>0</xdr:colOff>
      <xdr:row>27</xdr:row>
      <xdr:rowOff>0</xdr:rowOff>
    </xdr:from>
    <xdr:to>
      <xdr:col>29</xdr:col>
      <xdr:colOff>596373</xdr:colOff>
      <xdr:row>45</xdr:row>
      <xdr:rowOff>133879</xdr:rowOff>
    </xdr:to>
    <xdr:graphicFrame macro="">
      <xdr:nvGraphicFramePr>
        <xdr:cNvPr id="12" name="Chart 11">
          <a:extLst>
            <a:ext uri="{FF2B5EF4-FFF2-40B4-BE49-F238E27FC236}">
              <a16:creationId xmlns:a16="http://schemas.microsoft.com/office/drawing/2014/main" id="{625EB5F2-839F-4CE9-A2D2-7EC12857F6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13</xdr:col>
      <xdr:colOff>0</xdr:colOff>
      <xdr:row>48</xdr:row>
      <xdr:rowOff>1</xdr:rowOff>
    </xdr:from>
    <xdr:to>
      <xdr:col>20</xdr:col>
      <xdr:colOff>142875</xdr:colOff>
      <xdr:row>65</xdr:row>
      <xdr:rowOff>247651</xdr:rowOff>
    </xdr:to>
    <xdr:graphicFrame macro="">
      <xdr:nvGraphicFramePr>
        <xdr:cNvPr id="14" name="Chart 13">
          <a:extLst>
            <a:ext uri="{FF2B5EF4-FFF2-40B4-BE49-F238E27FC236}">
              <a16:creationId xmlns:a16="http://schemas.microsoft.com/office/drawing/2014/main" id="{B352D25B-F22F-4B18-961D-AAFBED7782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1.xml><?xml version="1.0" encoding="utf-8"?>
<c:userShapes xmlns:c="http://schemas.openxmlformats.org/drawingml/2006/chart">
  <cdr:relSizeAnchor xmlns:cdr="http://schemas.openxmlformats.org/drawingml/2006/chartDrawing">
    <cdr:from>
      <cdr:x>0.28854</cdr:x>
      <cdr:y>0.88069</cdr:y>
    </cdr:from>
    <cdr:to>
      <cdr:x>0.61069</cdr:x>
      <cdr:y>0.97404</cdr:y>
    </cdr:to>
    <cdr:sp macro="" textlink="">
      <cdr:nvSpPr>
        <cdr:cNvPr id="2" name="Rectangle 1">
          <a:extLst xmlns:a="http://schemas.openxmlformats.org/drawingml/2006/main">
            <a:ext uri="{FF2B5EF4-FFF2-40B4-BE49-F238E27FC236}">
              <a16:creationId xmlns:a16="http://schemas.microsoft.com/office/drawing/2014/main" id="{3BDFFB20-7C0C-4F33-9F6C-EC8946C897DA}"/>
            </a:ext>
          </a:extLst>
        </cdr:cNvPr>
        <cdr:cNvSpPr/>
      </cdr:nvSpPr>
      <cdr:spPr>
        <a:xfrm xmlns:a="http://schemas.openxmlformats.org/drawingml/2006/main">
          <a:off x="1575130" y="2681664"/>
          <a:ext cx="1758620" cy="284235"/>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0.6593</cdr:x>
      <cdr:y>0.87875</cdr:y>
    </cdr:from>
    <cdr:to>
      <cdr:x>0.92127</cdr:x>
      <cdr:y>0.97598</cdr:y>
    </cdr:to>
    <cdr:sp macro="" textlink="">
      <cdr:nvSpPr>
        <cdr:cNvPr id="3" name="Rectangle 2">
          <a:extLst xmlns:a="http://schemas.openxmlformats.org/drawingml/2006/main">
            <a:ext uri="{FF2B5EF4-FFF2-40B4-BE49-F238E27FC236}">
              <a16:creationId xmlns:a16="http://schemas.microsoft.com/office/drawing/2014/main" id="{9124F191-C968-414B-B83B-F41B09C5079A}"/>
            </a:ext>
          </a:extLst>
        </cdr:cNvPr>
        <cdr:cNvSpPr/>
      </cdr:nvSpPr>
      <cdr:spPr>
        <a:xfrm xmlns:a="http://schemas.openxmlformats.org/drawingml/2006/main">
          <a:off x="3599092" y="2675763"/>
          <a:ext cx="1430108" cy="296037"/>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22.xml><?xml version="1.0" encoding="utf-8"?>
<c:userShapes xmlns:c="http://schemas.openxmlformats.org/drawingml/2006/chart">
  <cdr:relSizeAnchor xmlns:cdr="http://schemas.openxmlformats.org/drawingml/2006/chartDrawing">
    <cdr:from>
      <cdr:x>0.24311</cdr:x>
      <cdr:y>0.86944</cdr:y>
    </cdr:from>
    <cdr:to>
      <cdr:x>0.53806</cdr:x>
      <cdr:y>0.97275</cdr:y>
    </cdr:to>
    <cdr:sp macro="" textlink="">
      <cdr:nvSpPr>
        <cdr:cNvPr id="2" name="Rectangle 1">
          <a:extLst xmlns:a="http://schemas.openxmlformats.org/drawingml/2006/main">
            <a:ext uri="{FF2B5EF4-FFF2-40B4-BE49-F238E27FC236}">
              <a16:creationId xmlns:a16="http://schemas.microsoft.com/office/drawing/2014/main" id="{8FCEF31A-AB05-4D79-8787-5411ACF97505}"/>
            </a:ext>
          </a:extLst>
        </cdr:cNvPr>
        <cdr:cNvSpPr/>
      </cdr:nvSpPr>
      <cdr:spPr>
        <a:xfrm xmlns:a="http://schemas.openxmlformats.org/drawingml/2006/main">
          <a:off x="1327150" y="2647418"/>
          <a:ext cx="1610120" cy="314563"/>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0.62841</cdr:x>
      <cdr:y>0.86944</cdr:y>
    </cdr:from>
    <cdr:to>
      <cdr:x>0.90731</cdr:x>
      <cdr:y>0.97275</cdr:y>
    </cdr:to>
    <cdr:sp macro="" textlink="">
      <cdr:nvSpPr>
        <cdr:cNvPr id="3" name="Rectangle 2">
          <a:extLst xmlns:a="http://schemas.openxmlformats.org/drawingml/2006/main">
            <a:ext uri="{FF2B5EF4-FFF2-40B4-BE49-F238E27FC236}">
              <a16:creationId xmlns:a16="http://schemas.microsoft.com/office/drawing/2014/main" id="{AE2B486D-4F27-43B4-B4ED-763545AD4040}"/>
            </a:ext>
          </a:extLst>
        </cdr:cNvPr>
        <cdr:cNvSpPr/>
      </cdr:nvSpPr>
      <cdr:spPr>
        <a:xfrm xmlns:a="http://schemas.openxmlformats.org/drawingml/2006/main">
          <a:off x="3430450" y="2647418"/>
          <a:ext cx="1522550" cy="314562"/>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23.xml><?xml version="1.0" encoding="utf-8"?>
<xdr:wsDr xmlns:xdr="http://schemas.openxmlformats.org/drawingml/2006/spreadsheetDrawing" xmlns:a="http://schemas.openxmlformats.org/drawingml/2006/main">
  <xdr:oneCellAnchor>
    <xdr:from>
      <xdr:col>0</xdr:col>
      <xdr:colOff>121920</xdr:colOff>
      <xdr:row>1</xdr:row>
      <xdr:rowOff>68580</xdr:rowOff>
    </xdr:from>
    <xdr:ext cx="1746885" cy="286888"/>
    <xdr:pic>
      <xdr:nvPicPr>
        <xdr:cNvPr id="2" name="Picture 1">
          <a:extLst>
            <a:ext uri="{FF2B5EF4-FFF2-40B4-BE49-F238E27FC236}">
              <a16:creationId xmlns:a16="http://schemas.microsoft.com/office/drawing/2014/main" id="{0C937B0C-FD9C-417B-8C9F-D1DF11C6E76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048" b="20000"/>
        <a:stretch/>
      </xdr:blipFill>
      <xdr:spPr bwMode="auto">
        <a:xfrm>
          <a:off x="121920" y="230505"/>
          <a:ext cx="1746885" cy="28688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11</xdr:col>
      <xdr:colOff>9524</xdr:colOff>
      <xdr:row>9</xdr:row>
      <xdr:rowOff>9524</xdr:rowOff>
    </xdr:from>
    <xdr:to>
      <xdr:col>18</xdr:col>
      <xdr:colOff>600075</xdr:colOff>
      <xdr:row>25</xdr:row>
      <xdr:rowOff>76199</xdr:rowOff>
    </xdr:to>
    <xdr:graphicFrame macro="">
      <xdr:nvGraphicFramePr>
        <xdr:cNvPr id="3" name="Chart 2">
          <a:extLst>
            <a:ext uri="{FF2B5EF4-FFF2-40B4-BE49-F238E27FC236}">
              <a16:creationId xmlns:a16="http://schemas.microsoft.com/office/drawing/2014/main" id="{3901689A-AD75-47CC-A13B-7126A2602FF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11</xdr:col>
      <xdr:colOff>66676</xdr:colOff>
      <xdr:row>27</xdr:row>
      <xdr:rowOff>314325</xdr:rowOff>
    </xdr:from>
    <xdr:to>
      <xdr:col>19</xdr:col>
      <xdr:colOff>9525</xdr:colOff>
      <xdr:row>45</xdr:row>
      <xdr:rowOff>0</xdr:rowOff>
    </xdr:to>
    <xdr:graphicFrame macro="">
      <xdr:nvGraphicFramePr>
        <xdr:cNvPr id="6" name="Chart 5">
          <a:extLst>
            <a:ext uri="{FF2B5EF4-FFF2-40B4-BE49-F238E27FC236}">
              <a16:creationId xmlns:a16="http://schemas.microsoft.com/office/drawing/2014/main" id="{0C96BFA2-56E4-4C48-947E-F25BAF75102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4.xml><?xml version="1.0" encoding="utf-8"?>
<c:userShapes xmlns:c="http://schemas.openxmlformats.org/drawingml/2006/chart">
  <cdr:relSizeAnchor xmlns:cdr="http://schemas.openxmlformats.org/drawingml/2006/chartDrawing">
    <cdr:from>
      <cdr:x>0.30418</cdr:x>
      <cdr:y>0.86501</cdr:y>
    </cdr:from>
    <cdr:to>
      <cdr:x>0.60022</cdr:x>
      <cdr:y>0.9663</cdr:y>
    </cdr:to>
    <cdr:sp macro="" textlink="">
      <cdr:nvSpPr>
        <cdr:cNvPr id="2" name="Rectangle 1">
          <a:extLst xmlns:a="http://schemas.openxmlformats.org/drawingml/2006/main">
            <a:ext uri="{FF2B5EF4-FFF2-40B4-BE49-F238E27FC236}">
              <a16:creationId xmlns:a16="http://schemas.microsoft.com/office/drawing/2014/main" id="{9204A59A-63E8-49F6-AF2D-53E8B8772B1E}"/>
            </a:ext>
          </a:extLst>
        </cdr:cNvPr>
        <cdr:cNvSpPr/>
      </cdr:nvSpPr>
      <cdr:spPr>
        <a:xfrm xmlns:a="http://schemas.openxmlformats.org/drawingml/2006/main">
          <a:off x="1660525" y="2633923"/>
          <a:ext cx="1616073" cy="308405"/>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0.67351</cdr:x>
      <cdr:y>0.86128</cdr:y>
    </cdr:from>
    <cdr:to>
      <cdr:x>0.92825</cdr:x>
      <cdr:y>0.96256</cdr:y>
    </cdr:to>
    <cdr:sp macro="" textlink="">
      <cdr:nvSpPr>
        <cdr:cNvPr id="3" name="Rectangle 2">
          <a:extLst xmlns:a="http://schemas.openxmlformats.org/drawingml/2006/main">
            <a:ext uri="{FF2B5EF4-FFF2-40B4-BE49-F238E27FC236}">
              <a16:creationId xmlns:a16="http://schemas.microsoft.com/office/drawing/2014/main" id="{F0B34E56-AE97-4127-A93F-390107D2D81A}"/>
            </a:ext>
          </a:extLst>
        </cdr:cNvPr>
        <cdr:cNvSpPr/>
      </cdr:nvSpPr>
      <cdr:spPr>
        <a:xfrm xmlns:a="http://schemas.openxmlformats.org/drawingml/2006/main">
          <a:off x="3676684" y="2622550"/>
          <a:ext cx="1390615" cy="308406"/>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25.xml><?xml version="1.0" encoding="utf-8"?>
<c:userShapes xmlns:c="http://schemas.openxmlformats.org/drawingml/2006/chart">
  <cdr:relSizeAnchor xmlns:cdr="http://schemas.openxmlformats.org/drawingml/2006/chartDrawing">
    <cdr:from>
      <cdr:x>0.25009</cdr:x>
      <cdr:y>0.8744</cdr:y>
    </cdr:from>
    <cdr:to>
      <cdr:x>0.54613</cdr:x>
      <cdr:y>0.97568</cdr:y>
    </cdr:to>
    <cdr:sp macro="" textlink="">
      <cdr:nvSpPr>
        <cdr:cNvPr id="2" name="Rectangle 1">
          <a:extLst xmlns:a="http://schemas.openxmlformats.org/drawingml/2006/main">
            <a:ext uri="{FF2B5EF4-FFF2-40B4-BE49-F238E27FC236}">
              <a16:creationId xmlns:a16="http://schemas.microsoft.com/office/drawing/2014/main" id="{9204A59A-63E8-49F6-AF2D-53E8B8772B1E}"/>
            </a:ext>
          </a:extLst>
        </cdr:cNvPr>
        <cdr:cNvSpPr/>
      </cdr:nvSpPr>
      <cdr:spPr>
        <a:xfrm xmlns:a="http://schemas.openxmlformats.org/drawingml/2006/main">
          <a:off x="1365250" y="2662498"/>
          <a:ext cx="1616073" cy="308405"/>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0.64036</cdr:x>
      <cdr:y>0.87066</cdr:y>
    </cdr:from>
    <cdr:to>
      <cdr:x>0.91953</cdr:x>
      <cdr:y>0.97195</cdr:y>
    </cdr:to>
    <cdr:sp macro="" textlink="">
      <cdr:nvSpPr>
        <cdr:cNvPr id="3" name="Rectangle 2">
          <a:extLst xmlns:a="http://schemas.openxmlformats.org/drawingml/2006/main">
            <a:ext uri="{FF2B5EF4-FFF2-40B4-BE49-F238E27FC236}">
              <a16:creationId xmlns:a16="http://schemas.microsoft.com/office/drawing/2014/main" id="{F0B34E56-AE97-4127-A93F-390107D2D81A}"/>
            </a:ext>
          </a:extLst>
        </cdr:cNvPr>
        <cdr:cNvSpPr/>
      </cdr:nvSpPr>
      <cdr:spPr>
        <a:xfrm xmlns:a="http://schemas.openxmlformats.org/drawingml/2006/main">
          <a:off x="3495709" y="2651125"/>
          <a:ext cx="1523965" cy="308406"/>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26.xml><?xml version="1.0" encoding="utf-8"?>
<xdr:wsDr xmlns:xdr="http://schemas.openxmlformats.org/drawingml/2006/spreadsheetDrawing" xmlns:a="http://schemas.openxmlformats.org/drawingml/2006/main">
  <xdr:oneCellAnchor>
    <xdr:from>
      <xdr:col>0</xdr:col>
      <xdr:colOff>76200</xdr:colOff>
      <xdr:row>1</xdr:row>
      <xdr:rowOff>60960</xdr:rowOff>
    </xdr:from>
    <xdr:ext cx="1746885" cy="286888"/>
    <xdr:pic>
      <xdr:nvPicPr>
        <xdr:cNvPr id="3" name="Picture 2">
          <a:extLst>
            <a:ext uri="{FF2B5EF4-FFF2-40B4-BE49-F238E27FC236}">
              <a16:creationId xmlns:a16="http://schemas.microsoft.com/office/drawing/2014/main" id="{53DE9EF5-89A6-4054-B32C-F1AE21D34E2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048" b="20000"/>
        <a:stretch/>
      </xdr:blipFill>
      <xdr:spPr bwMode="auto">
        <a:xfrm>
          <a:off x="76200" y="222885"/>
          <a:ext cx="1746885" cy="28688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13</xdr:col>
      <xdr:colOff>9525</xdr:colOff>
      <xdr:row>60</xdr:row>
      <xdr:rowOff>9525</xdr:rowOff>
    </xdr:from>
    <xdr:to>
      <xdr:col>20</xdr:col>
      <xdr:colOff>0</xdr:colOff>
      <xdr:row>83</xdr:row>
      <xdr:rowOff>158877</xdr:rowOff>
    </xdr:to>
    <xdr:graphicFrame macro="">
      <xdr:nvGraphicFramePr>
        <xdr:cNvPr id="12" name="Chart 11">
          <a:extLst>
            <a:ext uri="{FF2B5EF4-FFF2-40B4-BE49-F238E27FC236}">
              <a16:creationId xmlns:a16="http://schemas.microsoft.com/office/drawing/2014/main" id="{684CBB70-DF72-4CA0-8EB5-88C496C19EC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13</xdr:col>
      <xdr:colOff>19050</xdr:colOff>
      <xdr:row>6</xdr:row>
      <xdr:rowOff>9525</xdr:rowOff>
    </xdr:from>
    <xdr:to>
      <xdr:col>21</xdr:col>
      <xdr:colOff>0</xdr:colOff>
      <xdr:row>22</xdr:row>
      <xdr:rowOff>104775</xdr:rowOff>
    </xdr:to>
    <xdr:graphicFrame macro="">
      <xdr:nvGraphicFramePr>
        <xdr:cNvPr id="8" name="Chart 7">
          <a:extLst>
            <a:ext uri="{FF2B5EF4-FFF2-40B4-BE49-F238E27FC236}">
              <a16:creationId xmlns:a16="http://schemas.microsoft.com/office/drawing/2014/main" id="{69677053-8300-4875-A677-C72AE021876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13</xdr:col>
      <xdr:colOff>0</xdr:colOff>
      <xdr:row>25</xdr:row>
      <xdr:rowOff>0</xdr:rowOff>
    </xdr:from>
    <xdr:to>
      <xdr:col>21</xdr:col>
      <xdr:colOff>19050</xdr:colOff>
      <xdr:row>41</xdr:row>
      <xdr:rowOff>266700</xdr:rowOff>
    </xdr:to>
    <xdr:graphicFrame macro="">
      <xdr:nvGraphicFramePr>
        <xdr:cNvPr id="6" name="Chart 5">
          <a:extLst>
            <a:ext uri="{FF2B5EF4-FFF2-40B4-BE49-F238E27FC236}">
              <a16:creationId xmlns:a16="http://schemas.microsoft.com/office/drawing/2014/main" id="{50EF5AFF-AD96-492A-BC6D-EFAE30C437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22</xdr:col>
      <xdr:colOff>0</xdr:colOff>
      <xdr:row>6</xdr:row>
      <xdr:rowOff>1</xdr:rowOff>
    </xdr:from>
    <xdr:to>
      <xdr:col>30</xdr:col>
      <xdr:colOff>581025</xdr:colOff>
      <xdr:row>23</xdr:row>
      <xdr:rowOff>47626</xdr:rowOff>
    </xdr:to>
    <xdr:graphicFrame macro="">
      <xdr:nvGraphicFramePr>
        <xdr:cNvPr id="7" name="Chart 6">
          <a:extLst>
            <a:ext uri="{FF2B5EF4-FFF2-40B4-BE49-F238E27FC236}">
              <a16:creationId xmlns:a16="http://schemas.microsoft.com/office/drawing/2014/main" id="{378A6CD5-5A2B-4C98-8FC8-B5D07CD1A8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27.xml><?xml version="1.0" encoding="utf-8"?>
<c:userShapes xmlns:c="http://schemas.openxmlformats.org/drawingml/2006/chart">
  <cdr:relSizeAnchor xmlns:cdr="http://schemas.openxmlformats.org/drawingml/2006/chartDrawing">
    <cdr:from>
      <cdr:x>0.31116</cdr:x>
      <cdr:y>0.88219</cdr:y>
    </cdr:from>
    <cdr:to>
      <cdr:x>0.6072</cdr:x>
      <cdr:y>0.97817</cdr:y>
    </cdr:to>
    <cdr:sp macro="" textlink="">
      <cdr:nvSpPr>
        <cdr:cNvPr id="2" name="Rectangle 1">
          <a:extLst xmlns:a="http://schemas.openxmlformats.org/drawingml/2006/main">
            <a:ext uri="{FF2B5EF4-FFF2-40B4-BE49-F238E27FC236}">
              <a16:creationId xmlns:a16="http://schemas.microsoft.com/office/drawing/2014/main" id="{FB99E4C6-49ED-4D86-8CD4-196294F5CD01}"/>
            </a:ext>
          </a:extLst>
        </cdr:cNvPr>
        <cdr:cNvSpPr/>
      </cdr:nvSpPr>
      <cdr:spPr>
        <a:xfrm xmlns:a="http://schemas.openxmlformats.org/drawingml/2006/main">
          <a:off x="1698625" y="2686240"/>
          <a:ext cx="1616073" cy="292227"/>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0.65955</cdr:x>
      <cdr:y>0.88213</cdr:y>
    </cdr:from>
    <cdr:to>
      <cdr:x>0.94396</cdr:x>
      <cdr:y>0.97823</cdr:y>
    </cdr:to>
    <cdr:sp macro="" textlink="">
      <cdr:nvSpPr>
        <cdr:cNvPr id="3" name="Rectangle 2">
          <a:extLst xmlns:a="http://schemas.openxmlformats.org/drawingml/2006/main">
            <a:ext uri="{FF2B5EF4-FFF2-40B4-BE49-F238E27FC236}">
              <a16:creationId xmlns:a16="http://schemas.microsoft.com/office/drawing/2014/main" id="{19518BF6-655F-49D4-B8F2-C89F02339F50}"/>
            </a:ext>
          </a:extLst>
        </cdr:cNvPr>
        <cdr:cNvSpPr/>
      </cdr:nvSpPr>
      <cdr:spPr>
        <a:xfrm xmlns:a="http://schemas.openxmlformats.org/drawingml/2006/main">
          <a:off x="3600485" y="2686049"/>
          <a:ext cx="1552539" cy="292608"/>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28.xml><?xml version="1.0" encoding="utf-8"?>
<c:userShapes xmlns:c="http://schemas.openxmlformats.org/drawingml/2006/chart">
  <cdr:relSizeAnchor xmlns:cdr="http://schemas.openxmlformats.org/drawingml/2006/chartDrawing">
    <cdr:from>
      <cdr:x>0.23962</cdr:x>
      <cdr:y>0.86418</cdr:y>
    </cdr:from>
    <cdr:to>
      <cdr:x>0.53566</cdr:x>
      <cdr:y>0.96505</cdr:y>
    </cdr:to>
    <cdr:sp macro="" textlink="">
      <cdr:nvSpPr>
        <cdr:cNvPr id="2" name="Rectangle 1">
          <a:extLst xmlns:a="http://schemas.openxmlformats.org/drawingml/2006/main">
            <a:ext uri="{FF2B5EF4-FFF2-40B4-BE49-F238E27FC236}">
              <a16:creationId xmlns:a16="http://schemas.microsoft.com/office/drawing/2014/main" id="{C5473142-4500-4D07-9397-37AC320C5302}"/>
            </a:ext>
          </a:extLst>
        </cdr:cNvPr>
        <cdr:cNvSpPr/>
      </cdr:nvSpPr>
      <cdr:spPr>
        <a:xfrm xmlns:a="http://schemas.openxmlformats.org/drawingml/2006/main">
          <a:off x="1308100" y="2584647"/>
          <a:ext cx="1616073" cy="301661"/>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0.64211</cdr:x>
      <cdr:y>0.8673</cdr:y>
    </cdr:from>
    <cdr:to>
      <cdr:x>0.92651</cdr:x>
      <cdr:y>0.9683</cdr:y>
    </cdr:to>
    <cdr:sp macro="" textlink="">
      <cdr:nvSpPr>
        <cdr:cNvPr id="3" name="Rectangle 2">
          <a:extLst xmlns:a="http://schemas.openxmlformats.org/drawingml/2006/main">
            <a:ext uri="{FF2B5EF4-FFF2-40B4-BE49-F238E27FC236}">
              <a16:creationId xmlns:a16="http://schemas.microsoft.com/office/drawing/2014/main" id="{D738F8DB-4E90-439B-8C71-3C8EE2BEFCD5}"/>
            </a:ext>
          </a:extLst>
        </cdr:cNvPr>
        <cdr:cNvSpPr/>
      </cdr:nvSpPr>
      <cdr:spPr>
        <a:xfrm xmlns:a="http://schemas.openxmlformats.org/drawingml/2006/main">
          <a:off x="3505235" y="2593975"/>
          <a:ext cx="1552539" cy="302054"/>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29.xml><?xml version="1.0" encoding="utf-8"?>
<xdr:wsDr xmlns:xdr="http://schemas.openxmlformats.org/drawingml/2006/spreadsheetDrawing" xmlns:a="http://schemas.openxmlformats.org/drawingml/2006/main">
  <xdr:oneCellAnchor>
    <xdr:from>
      <xdr:col>0</xdr:col>
      <xdr:colOff>60960</xdr:colOff>
      <xdr:row>1</xdr:row>
      <xdr:rowOff>76200</xdr:rowOff>
    </xdr:from>
    <xdr:ext cx="1746885" cy="286888"/>
    <xdr:pic>
      <xdr:nvPicPr>
        <xdr:cNvPr id="3" name="Picture 2">
          <a:extLst>
            <a:ext uri="{FF2B5EF4-FFF2-40B4-BE49-F238E27FC236}">
              <a16:creationId xmlns:a16="http://schemas.microsoft.com/office/drawing/2014/main" id="{D3078D3C-CD17-4E8B-9453-3C6B18523FD9}"/>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048" b="20000"/>
        <a:stretch/>
      </xdr:blipFill>
      <xdr:spPr bwMode="auto">
        <a:xfrm>
          <a:off x="60960" y="238125"/>
          <a:ext cx="1746885" cy="28688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11</xdr:col>
      <xdr:colOff>9524</xdr:colOff>
      <xdr:row>6</xdr:row>
      <xdr:rowOff>9525</xdr:rowOff>
    </xdr:from>
    <xdr:to>
      <xdr:col>18</xdr:col>
      <xdr:colOff>590549</xdr:colOff>
      <xdr:row>22</xdr:row>
      <xdr:rowOff>38101</xdr:rowOff>
    </xdr:to>
    <xdr:graphicFrame macro="">
      <xdr:nvGraphicFramePr>
        <xdr:cNvPr id="14" name="Chart 13">
          <a:extLst>
            <a:ext uri="{FF2B5EF4-FFF2-40B4-BE49-F238E27FC236}">
              <a16:creationId xmlns:a16="http://schemas.microsoft.com/office/drawing/2014/main" id="{074953FB-E799-44DB-BC53-7265A2A3ACE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9</xdr:colOff>
      <xdr:row>498</xdr:row>
      <xdr:rowOff>1</xdr:rowOff>
    </xdr:from>
    <xdr:to>
      <xdr:col>6</xdr:col>
      <xdr:colOff>656567</xdr:colOff>
      <xdr:row>536</xdr:row>
      <xdr:rowOff>35644</xdr:rowOff>
    </xdr:to>
    <xdr:pic>
      <xdr:nvPicPr>
        <xdr:cNvPr id="8" name="Picture 7">
          <a:extLst>
            <a:ext uri="{FF2B5EF4-FFF2-40B4-BE49-F238E27FC236}">
              <a16:creationId xmlns:a16="http://schemas.microsoft.com/office/drawing/2014/main" id="{B1D68B13-2071-4F14-BC9E-A1073767EF8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 y="97840801"/>
          <a:ext cx="9635458" cy="60681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xdr:colOff>
      <xdr:row>539</xdr:row>
      <xdr:rowOff>1</xdr:rowOff>
    </xdr:from>
    <xdr:to>
      <xdr:col>6</xdr:col>
      <xdr:colOff>572725</xdr:colOff>
      <xdr:row>578</xdr:row>
      <xdr:rowOff>80304</xdr:rowOff>
    </xdr:to>
    <xdr:pic>
      <xdr:nvPicPr>
        <xdr:cNvPr id="9" name="Picture 8">
          <a:extLst>
            <a:ext uri="{FF2B5EF4-FFF2-40B4-BE49-F238E27FC236}">
              <a16:creationId xmlns:a16="http://schemas.microsoft.com/office/drawing/2014/main" id="{DC5BB6D8-3B7C-4F2A-BCEF-E7DF361EE85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 y="104692451"/>
          <a:ext cx="9551624" cy="62715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xdr:colOff>
      <xdr:row>583</xdr:row>
      <xdr:rowOff>0</xdr:rowOff>
    </xdr:from>
    <xdr:to>
      <xdr:col>6</xdr:col>
      <xdr:colOff>589491</xdr:colOff>
      <xdr:row>621</xdr:row>
      <xdr:rowOff>134261</xdr:rowOff>
    </xdr:to>
    <xdr:pic>
      <xdr:nvPicPr>
        <xdr:cNvPr id="10" name="Picture 9">
          <a:extLst>
            <a:ext uri="{FF2B5EF4-FFF2-40B4-BE49-F238E27FC236}">
              <a16:creationId xmlns:a16="http://schemas.microsoft.com/office/drawing/2014/main" id="{41C32C74-3665-4D83-9FCF-396453CF0AEC}"/>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 y="111677450"/>
          <a:ext cx="9568390" cy="61667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xdr:colOff>
      <xdr:row>626</xdr:row>
      <xdr:rowOff>0</xdr:rowOff>
    </xdr:from>
    <xdr:to>
      <xdr:col>6</xdr:col>
      <xdr:colOff>505657</xdr:colOff>
      <xdr:row>664</xdr:row>
      <xdr:rowOff>38993</xdr:rowOff>
    </xdr:to>
    <xdr:pic>
      <xdr:nvPicPr>
        <xdr:cNvPr id="11" name="Picture 10">
          <a:extLst>
            <a:ext uri="{FF2B5EF4-FFF2-40B4-BE49-F238E27FC236}">
              <a16:creationId xmlns:a16="http://schemas.microsoft.com/office/drawing/2014/main" id="{5049C6B1-736A-403F-8E2D-9FC240C0A201}"/>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 y="118503700"/>
          <a:ext cx="9484556" cy="6071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668</xdr:row>
      <xdr:rowOff>1</xdr:rowOff>
    </xdr:from>
    <xdr:to>
      <xdr:col>6</xdr:col>
      <xdr:colOff>522423</xdr:colOff>
      <xdr:row>706</xdr:row>
      <xdr:rowOff>95770</xdr:rowOff>
    </xdr:to>
    <xdr:pic>
      <xdr:nvPicPr>
        <xdr:cNvPr id="12" name="Picture 11">
          <a:extLst>
            <a:ext uri="{FF2B5EF4-FFF2-40B4-BE49-F238E27FC236}">
              <a16:creationId xmlns:a16="http://schemas.microsoft.com/office/drawing/2014/main" id="{DE6CC00F-037F-4BF8-9035-0A34C6F0D128}"/>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0" y="125171201"/>
          <a:ext cx="9501323" cy="61282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710</xdr:row>
      <xdr:rowOff>0</xdr:rowOff>
    </xdr:from>
    <xdr:to>
      <xdr:col>6</xdr:col>
      <xdr:colOff>472123</xdr:colOff>
      <xdr:row>748</xdr:row>
      <xdr:rowOff>58045</xdr:rowOff>
    </xdr:to>
    <xdr:pic>
      <xdr:nvPicPr>
        <xdr:cNvPr id="13" name="Picture 12">
          <a:extLst>
            <a:ext uri="{FF2B5EF4-FFF2-40B4-BE49-F238E27FC236}">
              <a16:creationId xmlns:a16="http://schemas.microsoft.com/office/drawing/2014/main" id="{D1C681DE-B8BA-473C-9AC0-A3FA3824C4ED}"/>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31838700"/>
          <a:ext cx="9451023" cy="60905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xdr:colOff>
      <xdr:row>752</xdr:row>
      <xdr:rowOff>0</xdr:rowOff>
    </xdr:from>
    <xdr:to>
      <xdr:col>6</xdr:col>
      <xdr:colOff>505657</xdr:colOff>
      <xdr:row>790</xdr:row>
      <xdr:rowOff>53852</xdr:rowOff>
    </xdr:to>
    <xdr:pic>
      <xdr:nvPicPr>
        <xdr:cNvPr id="16" name="Picture 15">
          <a:extLst>
            <a:ext uri="{FF2B5EF4-FFF2-40B4-BE49-F238E27FC236}">
              <a16:creationId xmlns:a16="http://schemas.microsoft.com/office/drawing/2014/main" id="{7EAC9BC0-FBCE-4CE7-B7B2-AADE7170D621}"/>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 y="138506200"/>
          <a:ext cx="9484556" cy="6086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0</xdr:colOff>
      <xdr:row>26</xdr:row>
      <xdr:rowOff>0</xdr:rowOff>
    </xdr:from>
    <xdr:to>
      <xdr:col>18</xdr:col>
      <xdr:colOff>495300</xdr:colOff>
      <xdr:row>40</xdr:row>
      <xdr:rowOff>82677</xdr:rowOff>
    </xdr:to>
    <xdr:graphicFrame macro="">
      <xdr:nvGraphicFramePr>
        <xdr:cNvPr id="17" name="Chart 16">
          <a:extLst>
            <a:ext uri="{FF2B5EF4-FFF2-40B4-BE49-F238E27FC236}">
              <a16:creationId xmlns:a16="http://schemas.microsoft.com/office/drawing/2014/main" id="{84D9573E-6334-4783-A8F2-BC29BD480A76}"/>
            </a:ext>
            <a:ext uri="{147F2762-F138-4A5C-976F-8EAC2B608ADB}">
              <a16:predDERef xmlns:a16="http://schemas.microsoft.com/office/drawing/2014/main" pred="{074953FB-E799-44DB-BC53-7265A2A3AC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161925</xdr:colOff>
      <xdr:row>1</xdr:row>
      <xdr:rowOff>85725</xdr:rowOff>
    </xdr:from>
    <xdr:to>
      <xdr:col>0</xdr:col>
      <xdr:colOff>1859056</xdr:colOff>
      <xdr:row>1</xdr:row>
      <xdr:rowOff>389422</xdr:rowOff>
    </xdr:to>
    <xdr:pic>
      <xdr:nvPicPr>
        <xdr:cNvPr id="2" name="Picture 1">
          <a:extLst>
            <a:ext uri="{FF2B5EF4-FFF2-40B4-BE49-F238E27FC236}">
              <a16:creationId xmlns:a16="http://schemas.microsoft.com/office/drawing/2014/main" id="{00000000-0008-0000-02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048" b="20000"/>
        <a:stretch/>
      </xdr:blipFill>
      <xdr:spPr bwMode="auto">
        <a:xfrm>
          <a:off x="161925" y="247650"/>
          <a:ext cx="1695450" cy="2868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33618</xdr:colOff>
      <xdr:row>7</xdr:row>
      <xdr:rowOff>141195</xdr:rowOff>
    </xdr:from>
    <xdr:to>
      <xdr:col>18</xdr:col>
      <xdr:colOff>466913</xdr:colOff>
      <xdr:row>32</xdr:row>
      <xdr:rowOff>1</xdr:rowOff>
    </xdr:to>
    <mc:AlternateContent xmlns:mc="http://schemas.openxmlformats.org/markup-compatibility/2006">
      <mc:Choice xmlns:cx1="http://schemas.microsoft.com/office/drawing/2015/9/8/chartex" Requires="cx1">
        <xdr:graphicFrame macro="">
          <xdr:nvGraphicFramePr>
            <xdr:cNvPr id="3" name="Chart 2">
              <a:extLst>
                <a:ext uri="{FF2B5EF4-FFF2-40B4-BE49-F238E27FC236}">
                  <a16:creationId xmlns:a16="http://schemas.microsoft.com/office/drawing/2014/main" id="{0BA0363D-4891-45F9-9128-C8499171B389}"/>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2"/>
            </a:graphicData>
          </a:graphic>
        </xdr:graphicFrame>
      </mc:Choice>
      <mc:Fallback>
        <xdr:sp macro="" textlink="">
          <xdr:nvSpPr>
            <xdr:cNvPr id="0" name=""/>
            <xdr:cNvSpPr>
              <a:spLocks noTextEdit="1"/>
            </xdr:cNvSpPr>
          </xdr:nvSpPr>
          <xdr:spPr>
            <a:xfrm>
              <a:off x="13376238" y="1825215"/>
              <a:ext cx="11954735" cy="4522246"/>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20</xdr:col>
      <xdr:colOff>11210</xdr:colOff>
      <xdr:row>7</xdr:row>
      <xdr:rowOff>152399</xdr:rowOff>
    </xdr:from>
    <xdr:to>
      <xdr:col>30</xdr:col>
      <xdr:colOff>593917</xdr:colOff>
      <xdr:row>32</xdr:row>
      <xdr:rowOff>33618</xdr:rowOff>
    </xdr:to>
    <mc:AlternateContent xmlns:mc="http://schemas.openxmlformats.org/markup-compatibility/2006">
      <mc:Choice xmlns:cx1="http://schemas.microsoft.com/office/drawing/2015/9/8/chartex" Requires="cx1">
        <xdr:graphicFrame macro="">
          <xdr:nvGraphicFramePr>
            <xdr:cNvPr id="4" name="Chart 3">
              <a:extLst>
                <a:ext uri="{FF2B5EF4-FFF2-40B4-BE49-F238E27FC236}">
                  <a16:creationId xmlns:a16="http://schemas.microsoft.com/office/drawing/2014/main" id="{2FC146B7-BB0A-42B8-B28A-3EAAC1323172}"/>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3"/>
            </a:graphicData>
          </a:graphic>
        </xdr:graphicFrame>
      </mc:Choice>
      <mc:Fallback>
        <xdr:sp macro="" textlink="">
          <xdr:nvSpPr>
            <xdr:cNvPr id="0" name=""/>
            <xdr:cNvSpPr>
              <a:spLocks noTextEdit="1"/>
            </xdr:cNvSpPr>
          </xdr:nvSpPr>
          <xdr:spPr>
            <a:xfrm>
              <a:off x="25957310" y="1836419"/>
              <a:ext cx="6678707" cy="4544659"/>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11</xdr:col>
      <xdr:colOff>22412</xdr:colOff>
      <xdr:row>34</xdr:row>
      <xdr:rowOff>163608</xdr:rowOff>
    </xdr:from>
    <xdr:to>
      <xdr:col>18</xdr:col>
      <xdr:colOff>582706</xdr:colOff>
      <xdr:row>56</xdr:row>
      <xdr:rowOff>134472</xdr:rowOff>
    </xdr:to>
    <mc:AlternateContent xmlns:mc="http://schemas.openxmlformats.org/markup-compatibility/2006">
      <mc:Choice xmlns:cx1="http://schemas.microsoft.com/office/drawing/2015/9/8/chartex" Requires="cx1">
        <xdr:graphicFrame macro="">
          <xdr:nvGraphicFramePr>
            <xdr:cNvPr id="6" name="Chart 5">
              <a:extLst>
                <a:ext uri="{FF2B5EF4-FFF2-40B4-BE49-F238E27FC236}">
                  <a16:creationId xmlns:a16="http://schemas.microsoft.com/office/drawing/2014/main" id="{460590F8-95E9-4A8B-9764-C4DEF6EE2DBB}"/>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4"/>
            </a:graphicData>
          </a:graphic>
        </xdr:graphicFrame>
      </mc:Choice>
      <mc:Fallback>
        <xdr:sp macro="" textlink="">
          <xdr:nvSpPr>
            <xdr:cNvPr id="0" name=""/>
            <xdr:cNvSpPr>
              <a:spLocks noTextEdit="1"/>
            </xdr:cNvSpPr>
          </xdr:nvSpPr>
          <xdr:spPr>
            <a:xfrm>
              <a:off x="13365032" y="6846348"/>
              <a:ext cx="12081734" cy="4192344"/>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20</xdr:col>
      <xdr:colOff>2</xdr:colOff>
      <xdr:row>35</xdr:row>
      <xdr:rowOff>17930</xdr:rowOff>
    </xdr:from>
    <xdr:to>
      <xdr:col>30</xdr:col>
      <xdr:colOff>582709</xdr:colOff>
      <xdr:row>57</xdr:row>
      <xdr:rowOff>11207</xdr:rowOff>
    </xdr:to>
    <mc:AlternateContent xmlns:mc="http://schemas.openxmlformats.org/markup-compatibility/2006">
      <mc:Choice xmlns:cx1="http://schemas.microsoft.com/office/drawing/2015/9/8/chartex" Requires="cx1">
        <xdr:graphicFrame macro="">
          <xdr:nvGraphicFramePr>
            <xdr:cNvPr id="9" name="Chart 8">
              <a:extLst>
                <a:ext uri="{FF2B5EF4-FFF2-40B4-BE49-F238E27FC236}">
                  <a16:creationId xmlns:a16="http://schemas.microsoft.com/office/drawing/2014/main" id="{238DEAAF-74FA-4A1A-AB0E-DEA5537DDF68}"/>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5"/>
            </a:graphicData>
          </a:graphic>
        </xdr:graphicFrame>
      </mc:Choice>
      <mc:Fallback>
        <xdr:sp macro="" textlink="">
          <xdr:nvSpPr>
            <xdr:cNvPr id="0" name=""/>
            <xdr:cNvSpPr>
              <a:spLocks noTextEdit="1"/>
            </xdr:cNvSpPr>
          </xdr:nvSpPr>
          <xdr:spPr>
            <a:xfrm>
              <a:off x="25946102" y="6875930"/>
              <a:ext cx="6678707" cy="4207137"/>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20</xdr:col>
      <xdr:colOff>17927</xdr:colOff>
      <xdr:row>60</xdr:row>
      <xdr:rowOff>163606</xdr:rowOff>
    </xdr:from>
    <xdr:to>
      <xdr:col>31</xdr:col>
      <xdr:colOff>36603</xdr:colOff>
      <xdr:row>83</xdr:row>
      <xdr:rowOff>11206</xdr:rowOff>
    </xdr:to>
    <mc:AlternateContent xmlns:mc="http://schemas.openxmlformats.org/markup-compatibility/2006">
      <mc:Choice xmlns:cx1="http://schemas.microsoft.com/office/drawing/2015/9/8/chartex" Requires="cx1">
        <xdr:graphicFrame macro="">
          <xdr:nvGraphicFramePr>
            <xdr:cNvPr id="10" name="Chart 9">
              <a:extLst>
                <a:ext uri="{FF2B5EF4-FFF2-40B4-BE49-F238E27FC236}">
                  <a16:creationId xmlns:a16="http://schemas.microsoft.com/office/drawing/2014/main" id="{957E0078-B601-4EE3-B1CE-E3BF46ED635C}"/>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6"/>
            </a:graphicData>
          </a:graphic>
        </xdr:graphicFrame>
      </mc:Choice>
      <mc:Fallback>
        <xdr:sp macro="" textlink="">
          <xdr:nvSpPr>
            <xdr:cNvPr id="0" name=""/>
            <xdr:cNvSpPr>
              <a:spLocks noTextEdit="1"/>
            </xdr:cNvSpPr>
          </xdr:nvSpPr>
          <xdr:spPr>
            <a:xfrm>
              <a:off x="25964027" y="11738386"/>
              <a:ext cx="6724276" cy="4343400"/>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11</xdr:col>
      <xdr:colOff>11206</xdr:colOff>
      <xdr:row>87</xdr:row>
      <xdr:rowOff>11206</xdr:rowOff>
    </xdr:from>
    <xdr:to>
      <xdr:col>18</xdr:col>
      <xdr:colOff>578970</xdr:colOff>
      <xdr:row>110</xdr:row>
      <xdr:rowOff>161364</xdr:rowOff>
    </xdr:to>
    <mc:AlternateContent xmlns:mc="http://schemas.openxmlformats.org/markup-compatibility/2006">
      <mc:Choice xmlns:cx1="http://schemas.microsoft.com/office/drawing/2015/9/8/chartex" Requires="cx1">
        <xdr:graphicFrame macro="">
          <xdr:nvGraphicFramePr>
            <xdr:cNvPr id="11" name="Chart 10">
              <a:extLst>
                <a:ext uri="{FF2B5EF4-FFF2-40B4-BE49-F238E27FC236}">
                  <a16:creationId xmlns:a16="http://schemas.microsoft.com/office/drawing/2014/main" id="{3CD32006-8BCD-455C-86F3-D74BFE0F2B7B}"/>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7"/>
            </a:graphicData>
          </a:graphic>
        </xdr:graphicFrame>
      </mc:Choice>
      <mc:Fallback>
        <xdr:sp macro="" textlink="">
          <xdr:nvSpPr>
            <xdr:cNvPr id="0" name=""/>
            <xdr:cNvSpPr>
              <a:spLocks noTextEdit="1"/>
            </xdr:cNvSpPr>
          </xdr:nvSpPr>
          <xdr:spPr>
            <a:xfrm>
              <a:off x="13353826" y="16759966"/>
              <a:ext cx="12089204" cy="4531658"/>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20</xdr:col>
      <xdr:colOff>0</xdr:colOff>
      <xdr:row>87</xdr:row>
      <xdr:rowOff>0</xdr:rowOff>
    </xdr:from>
    <xdr:to>
      <xdr:col>31</xdr:col>
      <xdr:colOff>18676</xdr:colOff>
      <xdr:row>110</xdr:row>
      <xdr:rowOff>150158</xdr:rowOff>
    </xdr:to>
    <mc:AlternateContent xmlns:mc="http://schemas.openxmlformats.org/markup-compatibility/2006">
      <mc:Choice xmlns:cx1="http://schemas.microsoft.com/office/drawing/2015/9/8/chartex" Requires="cx1">
        <xdr:graphicFrame macro="">
          <xdr:nvGraphicFramePr>
            <xdr:cNvPr id="12" name="Chart 11">
              <a:extLst>
                <a:ext uri="{FF2B5EF4-FFF2-40B4-BE49-F238E27FC236}">
                  <a16:creationId xmlns:a16="http://schemas.microsoft.com/office/drawing/2014/main" id="{2113963C-7F39-4E3A-8C11-0239B1B351B3}"/>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8"/>
            </a:graphicData>
          </a:graphic>
        </xdr:graphicFrame>
      </mc:Choice>
      <mc:Fallback>
        <xdr:sp macro="" textlink="">
          <xdr:nvSpPr>
            <xdr:cNvPr id="0" name=""/>
            <xdr:cNvSpPr>
              <a:spLocks noTextEdit="1"/>
            </xdr:cNvSpPr>
          </xdr:nvSpPr>
          <xdr:spPr>
            <a:xfrm>
              <a:off x="25946100" y="16748760"/>
              <a:ext cx="6724276" cy="4531658"/>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10</xdr:col>
      <xdr:colOff>11207</xdr:colOff>
      <xdr:row>61</xdr:row>
      <xdr:rowOff>11203</xdr:rowOff>
    </xdr:from>
    <xdr:to>
      <xdr:col>18</xdr:col>
      <xdr:colOff>545353</xdr:colOff>
      <xdr:row>83</xdr:row>
      <xdr:rowOff>26891</xdr:rowOff>
    </xdr:to>
    <mc:AlternateContent xmlns:mc="http://schemas.openxmlformats.org/markup-compatibility/2006">
      <mc:Choice xmlns:cx1="http://schemas.microsoft.com/office/drawing/2015/9/8/chartex" Requires="cx1">
        <xdr:graphicFrame macro="">
          <xdr:nvGraphicFramePr>
            <xdr:cNvPr id="8" name="Chart 7">
              <a:extLst>
                <a:ext uri="{FF2B5EF4-FFF2-40B4-BE49-F238E27FC236}">
                  <a16:creationId xmlns:a16="http://schemas.microsoft.com/office/drawing/2014/main" id="{00ABC76B-57FE-45E3-9C2E-5E1A0BF20CD4}"/>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9"/>
            </a:graphicData>
          </a:graphic>
        </xdr:graphicFrame>
      </mc:Choice>
      <mc:Fallback>
        <xdr:sp macro="" textlink="">
          <xdr:nvSpPr>
            <xdr:cNvPr id="0" name=""/>
            <xdr:cNvSpPr>
              <a:spLocks noTextEdit="1"/>
            </xdr:cNvSpPr>
          </xdr:nvSpPr>
          <xdr:spPr>
            <a:xfrm>
              <a:off x="13315727" y="11761243"/>
              <a:ext cx="12093686" cy="4336228"/>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wsDr>
</file>

<file path=xl/drawings/drawing30.xml><?xml version="1.0" encoding="utf-8"?>
<c:userShapes xmlns:c="http://schemas.openxmlformats.org/drawingml/2006/chart">
  <cdr:relSizeAnchor xmlns:cdr="http://schemas.openxmlformats.org/drawingml/2006/chartDrawing">
    <cdr:from>
      <cdr:x>0.29895</cdr:x>
      <cdr:y>0.85189</cdr:y>
    </cdr:from>
    <cdr:to>
      <cdr:x>0.59499</cdr:x>
      <cdr:y>0.95497</cdr:y>
    </cdr:to>
    <cdr:sp macro="" textlink="">
      <cdr:nvSpPr>
        <cdr:cNvPr id="2" name="Rectangle 1">
          <a:extLst xmlns:a="http://schemas.openxmlformats.org/drawingml/2006/main">
            <a:ext uri="{FF2B5EF4-FFF2-40B4-BE49-F238E27FC236}">
              <a16:creationId xmlns:a16="http://schemas.microsoft.com/office/drawing/2014/main" id="{7A329486-DA81-4C73-9C59-17266A172DD5}"/>
            </a:ext>
          </a:extLst>
        </cdr:cNvPr>
        <cdr:cNvSpPr/>
      </cdr:nvSpPr>
      <cdr:spPr>
        <a:xfrm xmlns:a="http://schemas.openxmlformats.org/drawingml/2006/main">
          <a:off x="1631950" y="2593975"/>
          <a:ext cx="1616073" cy="313848"/>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0.65955</cdr:x>
      <cdr:y>0.85191</cdr:y>
    </cdr:from>
    <cdr:to>
      <cdr:x>0.92651</cdr:x>
      <cdr:y>0.95498</cdr:y>
    </cdr:to>
    <cdr:sp macro="" textlink="">
      <cdr:nvSpPr>
        <cdr:cNvPr id="3" name="Rectangle 2">
          <a:extLst xmlns:a="http://schemas.openxmlformats.org/drawingml/2006/main">
            <a:ext uri="{FF2B5EF4-FFF2-40B4-BE49-F238E27FC236}">
              <a16:creationId xmlns:a16="http://schemas.microsoft.com/office/drawing/2014/main" id="{D07D65C0-AD04-4AAE-A913-EE1043DEC486}"/>
            </a:ext>
          </a:extLst>
        </cdr:cNvPr>
        <cdr:cNvSpPr/>
      </cdr:nvSpPr>
      <cdr:spPr>
        <a:xfrm xmlns:a="http://schemas.openxmlformats.org/drawingml/2006/main">
          <a:off x="3600450" y="2594012"/>
          <a:ext cx="1457325" cy="313849"/>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31.xml><?xml version="1.0" encoding="utf-8"?>
<c:userShapes xmlns:c="http://schemas.openxmlformats.org/drawingml/2006/chart">
  <cdr:relSizeAnchor xmlns:cdr="http://schemas.openxmlformats.org/drawingml/2006/chartDrawing">
    <cdr:from>
      <cdr:x>0.24311</cdr:x>
      <cdr:y>0.87273</cdr:y>
    </cdr:from>
    <cdr:to>
      <cdr:x>0.53915</cdr:x>
      <cdr:y>0.96709</cdr:y>
    </cdr:to>
    <cdr:sp macro="" textlink="">
      <cdr:nvSpPr>
        <cdr:cNvPr id="2" name="Rectangle 1">
          <a:extLst xmlns:a="http://schemas.openxmlformats.org/drawingml/2006/main">
            <a:ext uri="{FF2B5EF4-FFF2-40B4-BE49-F238E27FC236}">
              <a16:creationId xmlns:a16="http://schemas.microsoft.com/office/drawing/2014/main" id="{8ABD4F44-709C-49BB-A955-0E0246BBC8F4}"/>
            </a:ext>
          </a:extLst>
        </cdr:cNvPr>
        <cdr:cNvSpPr/>
      </cdr:nvSpPr>
      <cdr:spPr>
        <a:xfrm xmlns:a="http://schemas.openxmlformats.org/drawingml/2006/main">
          <a:off x="1327150" y="2657433"/>
          <a:ext cx="1616073" cy="287322"/>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0.64035</cdr:x>
      <cdr:y>0.87275</cdr:y>
    </cdr:from>
    <cdr:to>
      <cdr:x>0.90731</cdr:x>
      <cdr:y>0.96711</cdr:y>
    </cdr:to>
    <cdr:sp macro="" textlink="">
      <cdr:nvSpPr>
        <cdr:cNvPr id="3" name="Rectangle 2">
          <a:extLst xmlns:a="http://schemas.openxmlformats.org/drawingml/2006/main">
            <a:ext uri="{FF2B5EF4-FFF2-40B4-BE49-F238E27FC236}">
              <a16:creationId xmlns:a16="http://schemas.microsoft.com/office/drawing/2014/main" id="{F24B6E15-A11C-4DD2-A0BC-DC67242F7D10}"/>
            </a:ext>
          </a:extLst>
        </cdr:cNvPr>
        <cdr:cNvSpPr/>
      </cdr:nvSpPr>
      <cdr:spPr>
        <a:xfrm xmlns:a="http://schemas.openxmlformats.org/drawingml/2006/main">
          <a:off x="3495675" y="2657474"/>
          <a:ext cx="1457325" cy="287323"/>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32.xml><?xml version="1.0" encoding="utf-8"?>
<xdr:wsDr xmlns:xdr="http://schemas.openxmlformats.org/drawingml/2006/spreadsheetDrawing" xmlns:a="http://schemas.openxmlformats.org/drawingml/2006/main">
  <xdr:oneCellAnchor>
    <xdr:from>
      <xdr:col>0</xdr:col>
      <xdr:colOff>60960</xdr:colOff>
      <xdr:row>1</xdr:row>
      <xdr:rowOff>76200</xdr:rowOff>
    </xdr:from>
    <xdr:ext cx="1746885" cy="286888"/>
    <xdr:pic>
      <xdr:nvPicPr>
        <xdr:cNvPr id="3" name="Picture 2">
          <a:extLst>
            <a:ext uri="{FF2B5EF4-FFF2-40B4-BE49-F238E27FC236}">
              <a16:creationId xmlns:a16="http://schemas.microsoft.com/office/drawing/2014/main" id="{60127FEF-676E-4C11-BEA9-8370FBFD93A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048" b="20000"/>
        <a:stretch/>
      </xdr:blipFill>
      <xdr:spPr bwMode="auto">
        <a:xfrm>
          <a:off x="60960" y="238125"/>
          <a:ext cx="1746885" cy="28688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11</xdr:col>
      <xdr:colOff>9525</xdr:colOff>
      <xdr:row>8</xdr:row>
      <xdr:rowOff>9524</xdr:rowOff>
    </xdr:from>
    <xdr:to>
      <xdr:col>19</xdr:col>
      <xdr:colOff>0</xdr:colOff>
      <xdr:row>24</xdr:row>
      <xdr:rowOff>120649</xdr:rowOff>
    </xdr:to>
    <xdr:graphicFrame macro="">
      <xdr:nvGraphicFramePr>
        <xdr:cNvPr id="2" name="Chart 1">
          <a:extLst>
            <a:ext uri="{FF2B5EF4-FFF2-40B4-BE49-F238E27FC236}">
              <a16:creationId xmlns:a16="http://schemas.microsoft.com/office/drawing/2014/main" id="{FB7D4760-19D8-45DE-885D-07DAD1CD539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11</xdr:col>
      <xdr:colOff>0</xdr:colOff>
      <xdr:row>27</xdr:row>
      <xdr:rowOff>0</xdr:rowOff>
    </xdr:from>
    <xdr:to>
      <xdr:col>18</xdr:col>
      <xdr:colOff>581025</xdr:colOff>
      <xdr:row>42</xdr:row>
      <xdr:rowOff>206375</xdr:rowOff>
    </xdr:to>
    <xdr:graphicFrame macro="">
      <xdr:nvGraphicFramePr>
        <xdr:cNvPr id="6" name="Chart 5">
          <a:extLst>
            <a:ext uri="{FF2B5EF4-FFF2-40B4-BE49-F238E27FC236}">
              <a16:creationId xmlns:a16="http://schemas.microsoft.com/office/drawing/2014/main" id="{574C237D-DA42-4174-8420-5AC6FB4A8859}"/>
            </a:ext>
            <a:ext uri="{147F2762-F138-4A5C-976F-8EAC2B608ADB}">
              <a16:predDERef xmlns:a16="http://schemas.microsoft.com/office/drawing/2014/main" pred="{FB7D4760-19D8-45DE-885D-07DAD1CD53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3.xml><?xml version="1.0" encoding="utf-8"?>
<c:userShapes xmlns:c="http://schemas.openxmlformats.org/drawingml/2006/chart">
  <cdr:relSizeAnchor xmlns:cdr="http://schemas.openxmlformats.org/drawingml/2006/chartDrawing">
    <cdr:from>
      <cdr:x>0.28673</cdr:x>
      <cdr:y>0.8742</cdr:y>
    </cdr:from>
    <cdr:to>
      <cdr:x>0.58277</cdr:x>
      <cdr:y>0.96437</cdr:y>
    </cdr:to>
    <cdr:sp macro="" textlink="">
      <cdr:nvSpPr>
        <cdr:cNvPr id="2" name="Rectangle 1">
          <a:extLst xmlns:a="http://schemas.openxmlformats.org/drawingml/2006/main">
            <a:ext uri="{FF2B5EF4-FFF2-40B4-BE49-F238E27FC236}">
              <a16:creationId xmlns:a16="http://schemas.microsoft.com/office/drawing/2014/main" id="{6FCD14CE-A96C-459C-9013-38CDB1AD5C3F}"/>
            </a:ext>
          </a:extLst>
        </cdr:cNvPr>
        <cdr:cNvSpPr/>
      </cdr:nvSpPr>
      <cdr:spPr>
        <a:xfrm xmlns:a="http://schemas.openxmlformats.org/drawingml/2006/main">
          <a:off x="1565275" y="3039265"/>
          <a:ext cx="1616073" cy="313494"/>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0.66304</cdr:x>
      <cdr:y>0.87421</cdr:y>
    </cdr:from>
    <cdr:to>
      <cdr:x>0.92476</cdr:x>
      <cdr:y>0.96438</cdr:y>
    </cdr:to>
    <cdr:sp macro="" textlink="">
      <cdr:nvSpPr>
        <cdr:cNvPr id="3" name="Rectangle 2">
          <a:extLst xmlns:a="http://schemas.openxmlformats.org/drawingml/2006/main">
            <a:ext uri="{FF2B5EF4-FFF2-40B4-BE49-F238E27FC236}">
              <a16:creationId xmlns:a16="http://schemas.microsoft.com/office/drawing/2014/main" id="{CDE6522F-98C3-4C0A-BF1F-C08160DF5884}"/>
            </a:ext>
          </a:extLst>
        </cdr:cNvPr>
        <cdr:cNvSpPr/>
      </cdr:nvSpPr>
      <cdr:spPr>
        <a:xfrm xmlns:a="http://schemas.openxmlformats.org/drawingml/2006/main">
          <a:off x="3619500" y="3039307"/>
          <a:ext cx="1428750" cy="313494"/>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34.xml><?xml version="1.0" encoding="utf-8"?>
<c:userShapes xmlns:c="http://schemas.openxmlformats.org/drawingml/2006/chart">
  <cdr:relSizeAnchor xmlns:cdr="http://schemas.openxmlformats.org/drawingml/2006/chartDrawing">
    <cdr:from>
      <cdr:x>0.20124</cdr:x>
      <cdr:y>0.8616</cdr:y>
    </cdr:from>
    <cdr:to>
      <cdr:x>0.49728</cdr:x>
      <cdr:y>0.94189</cdr:y>
    </cdr:to>
    <cdr:sp macro="" textlink="">
      <cdr:nvSpPr>
        <cdr:cNvPr id="2" name="Rectangle 1">
          <a:extLst xmlns:a="http://schemas.openxmlformats.org/drawingml/2006/main">
            <a:ext uri="{FF2B5EF4-FFF2-40B4-BE49-F238E27FC236}">
              <a16:creationId xmlns:a16="http://schemas.microsoft.com/office/drawing/2014/main" id="{49591BF4-67BB-449D-8132-8D41E703E2AE}"/>
            </a:ext>
          </a:extLst>
        </cdr:cNvPr>
        <cdr:cNvSpPr/>
      </cdr:nvSpPr>
      <cdr:spPr>
        <a:xfrm xmlns:a="http://schemas.openxmlformats.org/drawingml/2006/main">
          <a:off x="1098550" y="2585133"/>
          <a:ext cx="1616073" cy="240896"/>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0.62989</cdr:x>
      <cdr:y>0.85527</cdr:y>
    </cdr:from>
    <cdr:to>
      <cdr:x>0.89161</cdr:x>
      <cdr:y>0.93556</cdr:y>
    </cdr:to>
    <cdr:sp macro="" textlink="">
      <cdr:nvSpPr>
        <cdr:cNvPr id="3" name="Rectangle 2">
          <a:extLst xmlns:a="http://schemas.openxmlformats.org/drawingml/2006/main">
            <a:ext uri="{FF2B5EF4-FFF2-40B4-BE49-F238E27FC236}">
              <a16:creationId xmlns:a16="http://schemas.microsoft.com/office/drawing/2014/main" id="{F4590E32-3307-42D0-95F1-BC3E3DFDB1FB}"/>
            </a:ext>
          </a:extLst>
        </cdr:cNvPr>
        <cdr:cNvSpPr/>
      </cdr:nvSpPr>
      <cdr:spPr>
        <a:xfrm xmlns:a="http://schemas.openxmlformats.org/drawingml/2006/main">
          <a:off x="3438525" y="2566124"/>
          <a:ext cx="1428750" cy="240896"/>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35.xml><?xml version="1.0" encoding="utf-8"?>
<xdr:wsDr xmlns:xdr="http://schemas.openxmlformats.org/drawingml/2006/spreadsheetDrawing" xmlns:a="http://schemas.openxmlformats.org/drawingml/2006/main">
  <xdr:twoCellAnchor editAs="oneCell">
    <xdr:from>
      <xdr:col>0</xdr:col>
      <xdr:colOff>60960</xdr:colOff>
      <xdr:row>1</xdr:row>
      <xdr:rowOff>76200</xdr:rowOff>
    </xdr:from>
    <xdr:to>
      <xdr:col>0</xdr:col>
      <xdr:colOff>1769745</xdr:colOff>
      <xdr:row>1</xdr:row>
      <xdr:rowOff>363088</xdr:rowOff>
    </xdr:to>
    <xdr:pic>
      <xdr:nvPicPr>
        <xdr:cNvPr id="2" name="Picture 1">
          <a:extLst>
            <a:ext uri="{FF2B5EF4-FFF2-40B4-BE49-F238E27FC236}">
              <a16:creationId xmlns:a16="http://schemas.microsoft.com/office/drawing/2014/main" id="{E35459AB-C004-4DF0-B624-66E6AF560B14}"/>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048" b="20000"/>
        <a:stretch/>
      </xdr:blipFill>
      <xdr:spPr bwMode="auto">
        <a:xfrm>
          <a:off x="60960" y="238125"/>
          <a:ext cx="1708785" cy="2868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7</xdr:row>
      <xdr:rowOff>3810</xdr:rowOff>
    </xdr:from>
    <xdr:to>
      <xdr:col>9</xdr:col>
      <xdr:colOff>0</xdr:colOff>
      <xdr:row>8</xdr:row>
      <xdr:rowOff>83820</xdr:rowOff>
    </xdr:to>
    <xdr:sp macro="" textlink="">
      <xdr:nvSpPr>
        <xdr:cNvPr id="11" name="Rectangle 10">
          <a:extLst>
            <a:ext uri="{FF2B5EF4-FFF2-40B4-BE49-F238E27FC236}">
              <a16:creationId xmlns:a16="http://schemas.microsoft.com/office/drawing/2014/main" id="{9E874B5D-4266-44B2-832D-50A9E9E05D0A}"/>
            </a:ext>
          </a:extLst>
        </xdr:cNvPr>
        <xdr:cNvSpPr/>
      </xdr:nvSpPr>
      <xdr:spPr>
        <a:xfrm>
          <a:off x="0" y="1695450"/>
          <a:ext cx="1270254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200">
              <a:solidFill>
                <a:schemeClr val="accent2"/>
              </a:solidFill>
            </a:rPr>
            <a:t>The</a:t>
          </a:r>
          <a:r>
            <a:rPr lang="en-US" sz="1200" baseline="0">
              <a:solidFill>
                <a:schemeClr val="accent2"/>
              </a:solidFill>
            </a:rPr>
            <a:t> Online Energy Analyzer program did not claim any savings in PY2.</a:t>
          </a:r>
          <a:endParaRPr lang="en-US" sz="1200">
            <a:solidFill>
              <a:schemeClr val="accent2"/>
            </a:solidFill>
          </a:endParaRPr>
        </a:p>
      </xdr:txBody>
    </xdr:sp>
    <xdr:clientData/>
  </xdr:twoCellAnchor>
  <xdr:twoCellAnchor editAs="oneCell">
    <xdr:from>
      <xdr:col>0</xdr:col>
      <xdr:colOff>0</xdr:colOff>
      <xdr:row>74</xdr:row>
      <xdr:rowOff>0</xdr:rowOff>
    </xdr:from>
    <xdr:to>
      <xdr:col>3</xdr:col>
      <xdr:colOff>343954</xdr:colOff>
      <xdr:row>97</xdr:row>
      <xdr:rowOff>70018</xdr:rowOff>
    </xdr:to>
    <xdr:pic>
      <xdr:nvPicPr>
        <xdr:cNvPr id="12" name="Picture 11">
          <a:extLst>
            <a:ext uri="{FF2B5EF4-FFF2-40B4-BE49-F238E27FC236}">
              <a16:creationId xmlns:a16="http://schemas.microsoft.com/office/drawing/2014/main" id="{BC8B1809-553A-497B-9732-5F6F7FE03E4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5328900"/>
          <a:ext cx="6274854" cy="40324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xdr:colOff>
      <xdr:row>102</xdr:row>
      <xdr:rowOff>0</xdr:rowOff>
    </xdr:from>
    <xdr:to>
      <xdr:col>3</xdr:col>
      <xdr:colOff>293654</xdr:colOff>
      <xdr:row>126</xdr:row>
      <xdr:rowOff>137210</xdr:rowOff>
    </xdr:to>
    <xdr:pic>
      <xdr:nvPicPr>
        <xdr:cNvPr id="13" name="Picture 12">
          <a:extLst>
            <a:ext uri="{FF2B5EF4-FFF2-40B4-BE49-F238E27FC236}">
              <a16:creationId xmlns:a16="http://schemas.microsoft.com/office/drawing/2014/main" id="{68EEA0F2-E047-4949-83D6-2D2A681C2585}"/>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 y="19773900"/>
          <a:ext cx="6224553" cy="40869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xdr:colOff>
      <xdr:row>130</xdr:row>
      <xdr:rowOff>1</xdr:rowOff>
    </xdr:from>
    <xdr:to>
      <xdr:col>3</xdr:col>
      <xdr:colOff>293654</xdr:colOff>
      <xdr:row>154</xdr:row>
      <xdr:rowOff>44868</xdr:rowOff>
    </xdr:to>
    <xdr:pic>
      <xdr:nvPicPr>
        <xdr:cNvPr id="14" name="Picture 13">
          <a:extLst>
            <a:ext uri="{FF2B5EF4-FFF2-40B4-BE49-F238E27FC236}">
              <a16:creationId xmlns:a16="http://schemas.microsoft.com/office/drawing/2014/main" id="{E8550991-B4F5-435D-9080-3AE3DDA8A4E5}"/>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 y="24218901"/>
          <a:ext cx="6224553" cy="40072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xdr:colOff>
      <xdr:row>158</xdr:row>
      <xdr:rowOff>0</xdr:rowOff>
    </xdr:from>
    <xdr:to>
      <xdr:col>3</xdr:col>
      <xdr:colOff>327188</xdr:colOff>
      <xdr:row>183</xdr:row>
      <xdr:rowOff>36110</xdr:rowOff>
    </xdr:to>
    <xdr:pic>
      <xdr:nvPicPr>
        <xdr:cNvPr id="15" name="Picture 14">
          <a:extLst>
            <a:ext uri="{FF2B5EF4-FFF2-40B4-BE49-F238E27FC236}">
              <a16:creationId xmlns:a16="http://schemas.microsoft.com/office/drawing/2014/main" id="{70BED09E-A51C-4157-915B-20C76A0A0402}"/>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 y="28663900"/>
          <a:ext cx="6258087" cy="40366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xdr:colOff>
      <xdr:row>46</xdr:row>
      <xdr:rowOff>1</xdr:rowOff>
    </xdr:from>
    <xdr:to>
      <xdr:col>3</xdr:col>
      <xdr:colOff>368792</xdr:colOff>
      <xdr:row>70</xdr:row>
      <xdr:rowOff>19305</xdr:rowOff>
    </xdr:to>
    <xdr:pic>
      <xdr:nvPicPr>
        <xdr:cNvPr id="16" name="Picture 15">
          <a:extLst>
            <a:ext uri="{FF2B5EF4-FFF2-40B4-BE49-F238E27FC236}">
              <a16:creationId xmlns:a16="http://schemas.microsoft.com/office/drawing/2014/main" id="{13EF8A9E-73E7-4E8F-97B7-BC5806899613}"/>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 y="10883901"/>
          <a:ext cx="6299691" cy="40325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xdr:colOff>
      <xdr:row>186</xdr:row>
      <xdr:rowOff>0</xdr:rowOff>
    </xdr:from>
    <xdr:to>
      <xdr:col>3</xdr:col>
      <xdr:colOff>322523</xdr:colOff>
      <xdr:row>211</xdr:row>
      <xdr:rowOff>63754</xdr:rowOff>
    </xdr:to>
    <xdr:pic>
      <xdr:nvPicPr>
        <xdr:cNvPr id="17" name="Picture 16">
          <a:extLst>
            <a:ext uri="{FF2B5EF4-FFF2-40B4-BE49-F238E27FC236}">
              <a16:creationId xmlns:a16="http://schemas.microsoft.com/office/drawing/2014/main" id="{3A7F196E-B5D4-4CF1-8149-5111C9C2CC6A}"/>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 y="33108900"/>
          <a:ext cx="6253422" cy="40325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6.xml><?xml version="1.0" encoding="utf-8"?>
<xdr:wsDr xmlns:xdr="http://schemas.openxmlformats.org/drawingml/2006/spreadsheetDrawing" xmlns:a="http://schemas.openxmlformats.org/drawingml/2006/main">
  <xdr:oneCellAnchor>
    <xdr:from>
      <xdr:col>0</xdr:col>
      <xdr:colOff>68580</xdr:colOff>
      <xdr:row>1</xdr:row>
      <xdr:rowOff>68580</xdr:rowOff>
    </xdr:from>
    <xdr:ext cx="1746885" cy="286888"/>
    <xdr:pic>
      <xdr:nvPicPr>
        <xdr:cNvPr id="2" name="Picture 1">
          <a:extLst>
            <a:ext uri="{FF2B5EF4-FFF2-40B4-BE49-F238E27FC236}">
              <a16:creationId xmlns:a16="http://schemas.microsoft.com/office/drawing/2014/main" id="{EBA4F9B8-CEDB-4CA4-BC10-5A662531E601}"/>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048" b="20000"/>
        <a:stretch/>
      </xdr:blipFill>
      <xdr:spPr bwMode="auto">
        <a:xfrm>
          <a:off x="678180" y="230505"/>
          <a:ext cx="1746885" cy="28688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11</xdr:col>
      <xdr:colOff>9524</xdr:colOff>
      <xdr:row>9</xdr:row>
      <xdr:rowOff>9524</xdr:rowOff>
    </xdr:from>
    <xdr:to>
      <xdr:col>18</xdr:col>
      <xdr:colOff>609599</xdr:colOff>
      <xdr:row>24</xdr:row>
      <xdr:rowOff>298449</xdr:rowOff>
    </xdr:to>
    <xdr:graphicFrame macro="">
      <xdr:nvGraphicFramePr>
        <xdr:cNvPr id="3" name="Chart 2">
          <a:extLst>
            <a:ext uri="{FF2B5EF4-FFF2-40B4-BE49-F238E27FC236}">
              <a16:creationId xmlns:a16="http://schemas.microsoft.com/office/drawing/2014/main" id="{304609D3-7ACB-43C6-B7E8-76FC5BAA0E8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11</xdr:col>
      <xdr:colOff>0</xdr:colOff>
      <xdr:row>27</xdr:row>
      <xdr:rowOff>0</xdr:rowOff>
    </xdr:from>
    <xdr:to>
      <xdr:col>19</xdr:col>
      <xdr:colOff>0</xdr:colOff>
      <xdr:row>42</xdr:row>
      <xdr:rowOff>66675</xdr:rowOff>
    </xdr:to>
    <xdr:graphicFrame macro="">
      <xdr:nvGraphicFramePr>
        <xdr:cNvPr id="6" name="Chart 5">
          <a:extLst>
            <a:ext uri="{FF2B5EF4-FFF2-40B4-BE49-F238E27FC236}">
              <a16:creationId xmlns:a16="http://schemas.microsoft.com/office/drawing/2014/main" id="{51FF1D81-5385-4FD3-A836-837F0583D0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0</xdr:colOff>
      <xdr:row>73</xdr:row>
      <xdr:rowOff>0</xdr:rowOff>
    </xdr:from>
    <xdr:to>
      <xdr:col>19</xdr:col>
      <xdr:colOff>11206</xdr:colOff>
      <xdr:row>90</xdr:row>
      <xdr:rowOff>120462</xdr:rowOff>
    </xdr:to>
    <xdr:graphicFrame macro="">
      <xdr:nvGraphicFramePr>
        <xdr:cNvPr id="7" name="Chart 6">
          <a:extLst>
            <a:ext uri="{FF2B5EF4-FFF2-40B4-BE49-F238E27FC236}">
              <a16:creationId xmlns:a16="http://schemas.microsoft.com/office/drawing/2014/main" id="{9BEB348A-6471-469E-A0B5-40674FB736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11</xdr:col>
      <xdr:colOff>0</xdr:colOff>
      <xdr:row>92</xdr:row>
      <xdr:rowOff>0</xdr:rowOff>
    </xdr:from>
    <xdr:to>
      <xdr:col>18</xdr:col>
      <xdr:colOff>575796</xdr:colOff>
      <xdr:row>104</xdr:row>
      <xdr:rowOff>63500</xdr:rowOff>
    </xdr:to>
    <xdr:graphicFrame macro="">
      <xdr:nvGraphicFramePr>
        <xdr:cNvPr id="8" name="Chart 7">
          <a:extLst>
            <a:ext uri="{FF2B5EF4-FFF2-40B4-BE49-F238E27FC236}">
              <a16:creationId xmlns:a16="http://schemas.microsoft.com/office/drawing/2014/main" id="{40B2D9F9-B09E-4F5B-88AE-88B68C8F41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106</xdr:row>
      <xdr:rowOff>0</xdr:rowOff>
    </xdr:from>
    <xdr:to>
      <xdr:col>18</xdr:col>
      <xdr:colOff>603250</xdr:colOff>
      <xdr:row>125</xdr:row>
      <xdr:rowOff>53975</xdr:rowOff>
    </xdr:to>
    <xdr:graphicFrame macro="">
      <xdr:nvGraphicFramePr>
        <xdr:cNvPr id="9" name="Chart 8">
          <a:extLst>
            <a:ext uri="{FF2B5EF4-FFF2-40B4-BE49-F238E27FC236}">
              <a16:creationId xmlns:a16="http://schemas.microsoft.com/office/drawing/2014/main" id="{927CF7C9-8967-4835-90E9-DBA9EDE7E3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37.xml><?xml version="1.0" encoding="utf-8"?>
<c:userShapes xmlns:c="http://schemas.openxmlformats.org/drawingml/2006/chart">
  <cdr:relSizeAnchor xmlns:cdr="http://schemas.openxmlformats.org/drawingml/2006/chartDrawing">
    <cdr:from>
      <cdr:x>0.28848</cdr:x>
      <cdr:y>0.88317</cdr:y>
    </cdr:from>
    <cdr:to>
      <cdr:x>0.58452</cdr:x>
      <cdr:y>0.96602</cdr:y>
    </cdr:to>
    <cdr:sp macro="" textlink="">
      <cdr:nvSpPr>
        <cdr:cNvPr id="2" name="Rectangle 1">
          <a:extLst xmlns:a="http://schemas.openxmlformats.org/drawingml/2006/main">
            <a:ext uri="{FF2B5EF4-FFF2-40B4-BE49-F238E27FC236}">
              <a16:creationId xmlns:a16="http://schemas.microsoft.com/office/drawing/2014/main" id="{CF6C328C-FF7B-4D3B-B2AA-31D6E6A196D6}"/>
            </a:ext>
          </a:extLst>
        </cdr:cNvPr>
        <cdr:cNvSpPr/>
      </cdr:nvSpPr>
      <cdr:spPr>
        <a:xfrm xmlns:a="http://schemas.openxmlformats.org/drawingml/2006/main">
          <a:off x="1574800" y="2689225"/>
          <a:ext cx="1616073" cy="252248"/>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0.64559</cdr:x>
      <cdr:y>0.88318</cdr:y>
    </cdr:from>
    <cdr:to>
      <cdr:x>0.93523</cdr:x>
      <cdr:y>0.96603</cdr:y>
    </cdr:to>
    <cdr:sp macro="" textlink="">
      <cdr:nvSpPr>
        <cdr:cNvPr id="3" name="Rectangle 2">
          <a:extLst xmlns:a="http://schemas.openxmlformats.org/drawingml/2006/main">
            <a:ext uri="{FF2B5EF4-FFF2-40B4-BE49-F238E27FC236}">
              <a16:creationId xmlns:a16="http://schemas.microsoft.com/office/drawing/2014/main" id="{67633364-3D09-4218-BF87-81FC6A0D85D2}"/>
            </a:ext>
          </a:extLst>
        </cdr:cNvPr>
        <cdr:cNvSpPr/>
      </cdr:nvSpPr>
      <cdr:spPr>
        <a:xfrm xmlns:a="http://schemas.openxmlformats.org/drawingml/2006/main">
          <a:off x="3524250" y="2689255"/>
          <a:ext cx="1581150" cy="252248"/>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38.xml><?xml version="1.0" encoding="utf-8"?>
<c:userShapes xmlns:c="http://schemas.openxmlformats.org/drawingml/2006/chart">
  <cdr:relSizeAnchor xmlns:cdr="http://schemas.openxmlformats.org/drawingml/2006/chartDrawing">
    <cdr:from>
      <cdr:x>0.25532</cdr:x>
      <cdr:y>0.88005</cdr:y>
    </cdr:from>
    <cdr:to>
      <cdr:x>0.55136</cdr:x>
      <cdr:y>0.96582</cdr:y>
    </cdr:to>
    <cdr:sp macro="" textlink="">
      <cdr:nvSpPr>
        <cdr:cNvPr id="2" name="Rectangle 1">
          <a:extLst xmlns:a="http://schemas.openxmlformats.org/drawingml/2006/main">
            <a:ext uri="{FF2B5EF4-FFF2-40B4-BE49-F238E27FC236}">
              <a16:creationId xmlns:a16="http://schemas.microsoft.com/office/drawing/2014/main" id="{693E2359-D109-498C-BA7D-2FE75A97E6BF}"/>
            </a:ext>
          </a:extLst>
        </cdr:cNvPr>
        <cdr:cNvSpPr/>
      </cdr:nvSpPr>
      <cdr:spPr>
        <a:xfrm xmlns:a="http://schemas.openxmlformats.org/drawingml/2006/main">
          <a:off x="1393808" y="2766217"/>
          <a:ext cx="1616073" cy="269597"/>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0.63512</cdr:x>
      <cdr:y>0.88006</cdr:y>
    </cdr:from>
    <cdr:to>
      <cdr:x>0.92476</cdr:x>
      <cdr:y>0.96583</cdr:y>
    </cdr:to>
    <cdr:sp macro="" textlink="">
      <cdr:nvSpPr>
        <cdr:cNvPr id="3" name="Rectangle 2">
          <a:extLst xmlns:a="http://schemas.openxmlformats.org/drawingml/2006/main">
            <a:ext uri="{FF2B5EF4-FFF2-40B4-BE49-F238E27FC236}">
              <a16:creationId xmlns:a16="http://schemas.microsoft.com/office/drawing/2014/main" id="{F3FA2DD8-B3B2-4CBB-A78C-63F435CAF3CE}"/>
            </a:ext>
          </a:extLst>
        </cdr:cNvPr>
        <cdr:cNvSpPr/>
      </cdr:nvSpPr>
      <cdr:spPr>
        <a:xfrm xmlns:a="http://schemas.openxmlformats.org/drawingml/2006/main">
          <a:off x="3467100" y="2679731"/>
          <a:ext cx="1581150" cy="261180"/>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39.xml><?xml version="1.0" encoding="utf-8"?>
<xdr:wsDr xmlns:xdr="http://schemas.openxmlformats.org/drawingml/2006/spreadsheetDrawing" xmlns:a="http://schemas.openxmlformats.org/drawingml/2006/main">
  <xdr:oneCellAnchor>
    <xdr:from>
      <xdr:col>0</xdr:col>
      <xdr:colOff>68580</xdr:colOff>
      <xdr:row>1</xdr:row>
      <xdr:rowOff>68580</xdr:rowOff>
    </xdr:from>
    <xdr:ext cx="1746885" cy="286888"/>
    <xdr:pic>
      <xdr:nvPicPr>
        <xdr:cNvPr id="2" name="Picture 1">
          <a:extLst>
            <a:ext uri="{FF2B5EF4-FFF2-40B4-BE49-F238E27FC236}">
              <a16:creationId xmlns:a16="http://schemas.microsoft.com/office/drawing/2014/main" id="{761A8247-0896-4716-AAEA-20A1EE3438C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048" b="20000"/>
        <a:stretch/>
      </xdr:blipFill>
      <xdr:spPr bwMode="auto">
        <a:xfrm>
          <a:off x="678180" y="230505"/>
          <a:ext cx="1746885" cy="28688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11</xdr:col>
      <xdr:colOff>9524</xdr:colOff>
      <xdr:row>7</xdr:row>
      <xdr:rowOff>9525</xdr:rowOff>
    </xdr:from>
    <xdr:to>
      <xdr:col>19</xdr:col>
      <xdr:colOff>9524</xdr:colOff>
      <xdr:row>23</xdr:row>
      <xdr:rowOff>142875</xdr:rowOff>
    </xdr:to>
    <xdr:graphicFrame macro="">
      <xdr:nvGraphicFramePr>
        <xdr:cNvPr id="3" name="Chart 2">
          <a:extLst>
            <a:ext uri="{FF2B5EF4-FFF2-40B4-BE49-F238E27FC236}">
              <a16:creationId xmlns:a16="http://schemas.microsoft.com/office/drawing/2014/main" id="{91F0D931-583F-4CF3-B90D-E422149E660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11</xdr:col>
      <xdr:colOff>0</xdr:colOff>
      <xdr:row>26</xdr:row>
      <xdr:rowOff>0</xdr:rowOff>
    </xdr:from>
    <xdr:to>
      <xdr:col>19</xdr:col>
      <xdr:colOff>9525</xdr:colOff>
      <xdr:row>41</xdr:row>
      <xdr:rowOff>34925</xdr:rowOff>
    </xdr:to>
    <xdr:graphicFrame macro="">
      <xdr:nvGraphicFramePr>
        <xdr:cNvPr id="5" name="Chart 4">
          <a:extLst>
            <a:ext uri="{FF2B5EF4-FFF2-40B4-BE49-F238E27FC236}">
              <a16:creationId xmlns:a16="http://schemas.microsoft.com/office/drawing/2014/main" id="{761B95B2-55A2-4E74-A372-C3A2C67B08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0</xdr:colOff>
      <xdr:row>54</xdr:row>
      <xdr:rowOff>0</xdr:rowOff>
    </xdr:from>
    <xdr:to>
      <xdr:col>18</xdr:col>
      <xdr:colOff>596900</xdr:colOff>
      <xdr:row>67</xdr:row>
      <xdr:rowOff>612775</xdr:rowOff>
    </xdr:to>
    <xdr:graphicFrame macro="">
      <xdr:nvGraphicFramePr>
        <xdr:cNvPr id="7" name="Chart 6">
          <a:extLst>
            <a:ext uri="{FF2B5EF4-FFF2-40B4-BE49-F238E27FC236}">
              <a16:creationId xmlns:a16="http://schemas.microsoft.com/office/drawing/2014/main" id="{AE680F33-CE7B-4B71-B6A5-DE22E360A4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11</xdr:col>
      <xdr:colOff>19050</xdr:colOff>
      <xdr:row>67</xdr:row>
      <xdr:rowOff>628650</xdr:rowOff>
    </xdr:from>
    <xdr:to>
      <xdr:col>18</xdr:col>
      <xdr:colOff>585321</xdr:colOff>
      <xdr:row>80</xdr:row>
      <xdr:rowOff>92075</xdr:rowOff>
    </xdr:to>
    <xdr:graphicFrame macro="">
      <xdr:nvGraphicFramePr>
        <xdr:cNvPr id="8" name="Chart 7">
          <a:extLst>
            <a:ext uri="{FF2B5EF4-FFF2-40B4-BE49-F238E27FC236}">
              <a16:creationId xmlns:a16="http://schemas.microsoft.com/office/drawing/2014/main" id="{661DC5FB-1977-434D-AF54-0473F75314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81</xdr:row>
      <xdr:rowOff>0</xdr:rowOff>
    </xdr:from>
    <xdr:to>
      <xdr:col>18</xdr:col>
      <xdr:colOff>593725</xdr:colOff>
      <xdr:row>99</xdr:row>
      <xdr:rowOff>15875</xdr:rowOff>
    </xdr:to>
    <xdr:graphicFrame macro="">
      <xdr:nvGraphicFramePr>
        <xdr:cNvPr id="9" name="Chart 8">
          <a:extLst>
            <a:ext uri="{FF2B5EF4-FFF2-40B4-BE49-F238E27FC236}">
              <a16:creationId xmlns:a16="http://schemas.microsoft.com/office/drawing/2014/main" id="{B7E675C5-509C-4211-A860-E2EFC652D8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161925</xdr:colOff>
      <xdr:row>1</xdr:row>
      <xdr:rowOff>85725</xdr:rowOff>
    </xdr:from>
    <xdr:to>
      <xdr:col>0</xdr:col>
      <xdr:colOff>1859056</xdr:colOff>
      <xdr:row>1</xdr:row>
      <xdr:rowOff>389422</xdr:rowOff>
    </xdr:to>
    <xdr:pic>
      <xdr:nvPicPr>
        <xdr:cNvPr id="2" name="Picture 1">
          <a:extLst>
            <a:ext uri="{FF2B5EF4-FFF2-40B4-BE49-F238E27FC236}">
              <a16:creationId xmlns:a16="http://schemas.microsoft.com/office/drawing/2014/main" id="{5E5D35B0-C335-4E3C-8079-8D0113F5F6CC}"/>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048" b="20000"/>
        <a:stretch/>
      </xdr:blipFill>
      <xdr:spPr bwMode="auto">
        <a:xfrm>
          <a:off x="161925" y="247650"/>
          <a:ext cx="1697131" cy="2868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773206</xdr:colOff>
      <xdr:row>7</xdr:row>
      <xdr:rowOff>152400</xdr:rowOff>
    </xdr:from>
    <xdr:to>
      <xdr:col>20</xdr:col>
      <xdr:colOff>276411</xdr:colOff>
      <xdr:row>30</xdr:row>
      <xdr:rowOff>0</xdr:rowOff>
    </xdr:to>
    <mc:AlternateContent xmlns:mc="http://schemas.openxmlformats.org/markup-compatibility/2006">
      <mc:Choice xmlns:cx1="http://schemas.microsoft.com/office/drawing/2015/9/8/chartex" Requires="cx1">
        <xdr:graphicFrame macro="">
          <xdr:nvGraphicFramePr>
            <xdr:cNvPr id="3" name="Chart 2">
              <a:extLst>
                <a:ext uri="{FF2B5EF4-FFF2-40B4-BE49-F238E27FC236}">
                  <a16:creationId xmlns:a16="http://schemas.microsoft.com/office/drawing/2014/main" id="{73F8CEAD-6265-42D7-AF95-C6026D41534F}"/>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2"/>
            </a:graphicData>
          </a:graphic>
        </xdr:graphicFrame>
      </mc:Choice>
      <mc:Fallback>
        <xdr:sp macro="" textlink="">
          <xdr:nvSpPr>
            <xdr:cNvPr id="0" name=""/>
            <xdr:cNvSpPr>
              <a:spLocks noTextEdit="1"/>
            </xdr:cNvSpPr>
          </xdr:nvSpPr>
          <xdr:spPr>
            <a:xfrm>
              <a:off x="14992126" y="1836420"/>
              <a:ext cx="6879365" cy="4145280"/>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20</xdr:col>
      <xdr:colOff>549092</xdr:colOff>
      <xdr:row>8</xdr:row>
      <xdr:rowOff>6723</xdr:rowOff>
    </xdr:from>
    <xdr:to>
      <xdr:col>31</xdr:col>
      <xdr:colOff>526681</xdr:colOff>
      <xdr:row>29</xdr:row>
      <xdr:rowOff>143435</xdr:rowOff>
    </xdr:to>
    <mc:AlternateContent xmlns:mc="http://schemas.openxmlformats.org/markup-compatibility/2006">
      <mc:Choice xmlns:cx1="http://schemas.microsoft.com/office/drawing/2015/9/8/chartex" Requires="cx1">
        <xdr:graphicFrame macro="">
          <xdr:nvGraphicFramePr>
            <xdr:cNvPr id="4" name="Chart 3">
              <a:extLst>
                <a:ext uri="{FF2B5EF4-FFF2-40B4-BE49-F238E27FC236}">
                  <a16:creationId xmlns:a16="http://schemas.microsoft.com/office/drawing/2014/main" id="{ED01E79E-6DAB-4B2A-835E-691C713E51A3}"/>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3"/>
            </a:graphicData>
          </a:graphic>
        </xdr:graphicFrame>
      </mc:Choice>
      <mc:Fallback>
        <xdr:sp macro="" textlink="">
          <xdr:nvSpPr>
            <xdr:cNvPr id="0" name=""/>
            <xdr:cNvSpPr>
              <a:spLocks noTextEdit="1"/>
            </xdr:cNvSpPr>
          </xdr:nvSpPr>
          <xdr:spPr>
            <a:xfrm>
              <a:off x="22144172" y="1858383"/>
              <a:ext cx="6850829" cy="4099112"/>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12</xdr:col>
      <xdr:colOff>22412</xdr:colOff>
      <xdr:row>32</xdr:row>
      <xdr:rowOff>6724</xdr:rowOff>
    </xdr:from>
    <xdr:to>
      <xdr:col>20</xdr:col>
      <xdr:colOff>313765</xdr:colOff>
      <xdr:row>53</xdr:row>
      <xdr:rowOff>107576</xdr:rowOff>
    </xdr:to>
    <mc:AlternateContent xmlns:mc="http://schemas.openxmlformats.org/markup-compatibility/2006">
      <mc:Choice xmlns:cx1="http://schemas.microsoft.com/office/drawing/2015/9/8/chartex" Requires="cx1">
        <xdr:graphicFrame macro="">
          <xdr:nvGraphicFramePr>
            <xdr:cNvPr id="5" name="Chart 4">
              <a:extLst>
                <a:ext uri="{FF2B5EF4-FFF2-40B4-BE49-F238E27FC236}">
                  <a16:creationId xmlns:a16="http://schemas.microsoft.com/office/drawing/2014/main" id="{F5F06BDC-34B9-489C-8B9B-002A1F73E823}"/>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4"/>
            </a:graphicData>
          </a:graphic>
        </xdr:graphicFrame>
      </mc:Choice>
      <mc:Fallback>
        <xdr:sp macro="" textlink="">
          <xdr:nvSpPr>
            <xdr:cNvPr id="0" name=""/>
            <xdr:cNvSpPr>
              <a:spLocks noTextEdit="1"/>
            </xdr:cNvSpPr>
          </xdr:nvSpPr>
          <xdr:spPr>
            <a:xfrm>
              <a:off x="15056672" y="6681844"/>
              <a:ext cx="6852173" cy="3773692"/>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20</xdr:col>
      <xdr:colOff>582705</xdr:colOff>
      <xdr:row>32</xdr:row>
      <xdr:rowOff>6722</xdr:rowOff>
    </xdr:from>
    <xdr:to>
      <xdr:col>31</xdr:col>
      <xdr:colOff>571499</xdr:colOff>
      <xdr:row>54</xdr:row>
      <xdr:rowOff>94128</xdr:rowOff>
    </xdr:to>
    <mc:AlternateContent xmlns:mc="http://schemas.openxmlformats.org/markup-compatibility/2006">
      <mc:Choice xmlns:cx1="http://schemas.microsoft.com/office/drawing/2015/9/8/chartex" Requires="cx1">
        <xdr:graphicFrame macro="">
          <xdr:nvGraphicFramePr>
            <xdr:cNvPr id="6" name="Chart 5">
              <a:extLst>
                <a:ext uri="{FF2B5EF4-FFF2-40B4-BE49-F238E27FC236}">
                  <a16:creationId xmlns:a16="http://schemas.microsoft.com/office/drawing/2014/main" id="{F36BC3F7-0B4F-4F8E-BA06-D805A89D35DA}"/>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5"/>
            </a:graphicData>
          </a:graphic>
        </xdr:graphicFrame>
      </mc:Choice>
      <mc:Fallback>
        <xdr:sp macro="" textlink="">
          <xdr:nvSpPr>
            <xdr:cNvPr id="0" name=""/>
            <xdr:cNvSpPr>
              <a:spLocks noTextEdit="1"/>
            </xdr:cNvSpPr>
          </xdr:nvSpPr>
          <xdr:spPr>
            <a:xfrm>
              <a:off x="22177785" y="6681842"/>
              <a:ext cx="6862034" cy="4103146"/>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wsDr>
</file>

<file path=xl/drawings/drawing40.xml><?xml version="1.0" encoding="utf-8"?>
<c:userShapes xmlns:c="http://schemas.openxmlformats.org/drawingml/2006/chart">
  <cdr:relSizeAnchor xmlns:cdr="http://schemas.openxmlformats.org/drawingml/2006/chartDrawing">
    <cdr:from>
      <cdr:x>0.26929</cdr:x>
      <cdr:y>0.89569</cdr:y>
    </cdr:from>
    <cdr:to>
      <cdr:x>0.56533</cdr:x>
      <cdr:y>0.9782</cdr:y>
    </cdr:to>
    <cdr:sp macro="" textlink="">
      <cdr:nvSpPr>
        <cdr:cNvPr id="2" name="Rectangle 1">
          <a:extLst xmlns:a="http://schemas.openxmlformats.org/drawingml/2006/main">
            <a:ext uri="{FF2B5EF4-FFF2-40B4-BE49-F238E27FC236}">
              <a16:creationId xmlns:a16="http://schemas.microsoft.com/office/drawing/2014/main" id="{158FCB0D-0994-4A11-B2F1-918F3E5B698C}"/>
            </a:ext>
          </a:extLst>
        </cdr:cNvPr>
        <cdr:cNvSpPr/>
      </cdr:nvSpPr>
      <cdr:spPr>
        <a:xfrm xmlns:a="http://schemas.openxmlformats.org/drawingml/2006/main">
          <a:off x="1470025" y="2727325"/>
          <a:ext cx="1616073" cy="251244"/>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0.64559</cdr:x>
      <cdr:y>0.8957</cdr:y>
    </cdr:from>
    <cdr:to>
      <cdr:x>0.92825</cdr:x>
      <cdr:y>0.97821</cdr:y>
    </cdr:to>
    <cdr:sp macro="" textlink="">
      <cdr:nvSpPr>
        <cdr:cNvPr id="3" name="Rectangle 2">
          <a:extLst xmlns:a="http://schemas.openxmlformats.org/drawingml/2006/main">
            <a:ext uri="{FF2B5EF4-FFF2-40B4-BE49-F238E27FC236}">
              <a16:creationId xmlns:a16="http://schemas.microsoft.com/office/drawing/2014/main" id="{C2D89D16-F171-4843-8E92-96CF90148B52}"/>
            </a:ext>
          </a:extLst>
        </cdr:cNvPr>
        <cdr:cNvSpPr/>
      </cdr:nvSpPr>
      <cdr:spPr>
        <a:xfrm xmlns:a="http://schemas.openxmlformats.org/drawingml/2006/main">
          <a:off x="3524250" y="2727355"/>
          <a:ext cx="1543050" cy="251244"/>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41.xml><?xml version="1.0" encoding="utf-8"?>
<c:userShapes xmlns:c="http://schemas.openxmlformats.org/drawingml/2006/chart">
  <cdr:relSizeAnchor xmlns:cdr="http://schemas.openxmlformats.org/drawingml/2006/chartDrawing">
    <cdr:from>
      <cdr:x>0.19949</cdr:x>
      <cdr:y>0.88943</cdr:y>
    </cdr:from>
    <cdr:to>
      <cdr:x>0.49553</cdr:x>
      <cdr:y>0.97194</cdr:y>
    </cdr:to>
    <cdr:sp macro="" textlink="">
      <cdr:nvSpPr>
        <cdr:cNvPr id="2" name="Rectangle 1">
          <a:extLst xmlns:a="http://schemas.openxmlformats.org/drawingml/2006/main">
            <a:ext uri="{FF2B5EF4-FFF2-40B4-BE49-F238E27FC236}">
              <a16:creationId xmlns:a16="http://schemas.microsoft.com/office/drawing/2014/main" id="{D7853767-2C0D-4DEE-B3BE-74825BC19650}"/>
            </a:ext>
          </a:extLst>
        </cdr:cNvPr>
        <cdr:cNvSpPr/>
      </cdr:nvSpPr>
      <cdr:spPr>
        <a:xfrm xmlns:a="http://schemas.openxmlformats.org/drawingml/2006/main">
          <a:off x="1089025" y="2708275"/>
          <a:ext cx="1616073" cy="251244"/>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0.61942</cdr:x>
      <cdr:y>0.88944</cdr:y>
    </cdr:from>
    <cdr:to>
      <cdr:x>0.90208</cdr:x>
      <cdr:y>0.97195</cdr:y>
    </cdr:to>
    <cdr:sp macro="" textlink="">
      <cdr:nvSpPr>
        <cdr:cNvPr id="3" name="Rectangle 2">
          <a:extLst xmlns:a="http://schemas.openxmlformats.org/drawingml/2006/main">
            <a:ext uri="{FF2B5EF4-FFF2-40B4-BE49-F238E27FC236}">
              <a16:creationId xmlns:a16="http://schemas.microsoft.com/office/drawing/2014/main" id="{BB304052-AB30-46AD-92EC-B40EA1ED04FE}"/>
            </a:ext>
          </a:extLst>
        </cdr:cNvPr>
        <cdr:cNvSpPr/>
      </cdr:nvSpPr>
      <cdr:spPr>
        <a:xfrm xmlns:a="http://schemas.openxmlformats.org/drawingml/2006/main">
          <a:off x="3381375" y="2708305"/>
          <a:ext cx="1543050" cy="251244"/>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42.xml><?xml version="1.0" encoding="utf-8"?>
<xdr:wsDr xmlns:xdr="http://schemas.openxmlformats.org/drawingml/2006/spreadsheetDrawing" xmlns:a="http://schemas.openxmlformats.org/drawingml/2006/main">
  <xdr:oneCellAnchor>
    <xdr:from>
      <xdr:col>0</xdr:col>
      <xdr:colOff>38100</xdr:colOff>
      <xdr:row>1</xdr:row>
      <xdr:rowOff>53340</xdr:rowOff>
    </xdr:from>
    <xdr:ext cx="1746885" cy="286888"/>
    <xdr:pic>
      <xdr:nvPicPr>
        <xdr:cNvPr id="2" name="Picture 1">
          <a:extLst>
            <a:ext uri="{FF2B5EF4-FFF2-40B4-BE49-F238E27FC236}">
              <a16:creationId xmlns:a16="http://schemas.microsoft.com/office/drawing/2014/main" id="{83D093F9-EBB7-43E8-BC9B-BA4D15DCA437}"/>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048" b="20000"/>
        <a:stretch/>
      </xdr:blipFill>
      <xdr:spPr bwMode="auto">
        <a:xfrm>
          <a:off x="38100" y="218440"/>
          <a:ext cx="1746885" cy="28688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11</xdr:col>
      <xdr:colOff>9525</xdr:colOff>
      <xdr:row>5</xdr:row>
      <xdr:rowOff>47625</xdr:rowOff>
    </xdr:from>
    <xdr:to>
      <xdr:col>18</xdr:col>
      <xdr:colOff>600075</xdr:colOff>
      <xdr:row>20</xdr:row>
      <xdr:rowOff>44577</xdr:rowOff>
    </xdr:to>
    <xdr:graphicFrame macro="">
      <xdr:nvGraphicFramePr>
        <xdr:cNvPr id="3" name="Chart 2">
          <a:extLst>
            <a:ext uri="{FF2B5EF4-FFF2-40B4-BE49-F238E27FC236}">
              <a16:creationId xmlns:a16="http://schemas.microsoft.com/office/drawing/2014/main" id="{BA2C6B98-8A2F-4A36-B471-B01F26CF5B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3.xml><?xml version="1.0" encoding="utf-8"?>
<c:userShapes xmlns:c="http://schemas.openxmlformats.org/drawingml/2006/chart">
  <cdr:relSizeAnchor xmlns:cdr="http://schemas.openxmlformats.org/drawingml/2006/chartDrawing">
    <cdr:from>
      <cdr:x>0.21869</cdr:x>
      <cdr:y>0.90439</cdr:y>
    </cdr:from>
    <cdr:to>
      <cdr:x>0.56906</cdr:x>
      <cdr:y>0.9778</cdr:y>
    </cdr:to>
    <cdr:sp macro="" textlink="">
      <cdr:nvSpPr>
        <cdr:cNvPr id="2" name="Rectangle 1">
          <a:extLst xmlns:a="http://schemas.openxmlformats.org/drawingml/2006/main">
            <a:ext uri="{FF2B5EF4-FFF2-40B4-BE49-F238E27FC236}">
              <a16:creationId xmlns:a16="http://schemas.microsoft.com/office/drawing/2014/main" id="{349A5525-E08C-4362-956B-F2AD63317646}"/>
            </a:ext>
          </a:extLst>
        </cdr:cNvPr>
        <cdr:cNvSpPr/>
      </cdr:nvSpPr>
      <cdr:spPr>
        <a:xfrm xmlns:a="http://schemas.openxmlformats.org/drawingml/2006/main">
          <a:off x="1193800" y="2753818"/>
          <a:ext cx="1912680" cy="223533"/>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0.64613</cdr:x>
      <cdr:y>0.90716</cdr:y>
    </cdr:from>
    <cdr:to>
      <cdr:x>0.91598</cdr:x>
      <cdr:y>0.98058</cdr:y>
    </cdr:to>
    <cdr:sp macro="" textlink="">
      <cdr:nvSpPr>
        <cdr:cNvPr id="3" name="Rectangle 2">
          <a:extLst xmlns:a="http://schemas.openxmlformats.org/drawingml/2006/main">
            <a:ext uri="{FF2B5EF4-FFF2-40B4-BE49-F238E27FC236}">
              <a16:creationId xmlns:a16="http://schemas.microsoft.com/office/drawing/2014/main" id="{7E0CC98C-41AE-4CC2-9CAC-61750DAD4DE5}"/>
            </a:ext>
          </a:extLst>
        </cdr:cNvPr>
        <cdr:cNvSpPr/>
      </cdr:nvSpPr>
      <cdr:spPr>
        <a:xfrm xmlns:a="http://schemas.openxmlformats.org/drawingml/2006/main">
          <a:off x="3527185" y="2762250"/>
          <a:ext cx="1473109" cy="223558"/>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5.xml><?xml version="1.0" encoding="utf-8"?>
<xdr:wsDr xmlns:xdr="http://schemas.openxmlformats.org/drawingml/2006/spreadsheetDrawing" xmlns:a="http://schemas.openxmlformats.org/drawingml/2006/main">
  <xdr:oneCellAnchor>
    <xdr:from>
      <xdr:col>0</xdr:col>
      <xdr:colOff>45720</xdr:colOff>
      <xdr:row>1</xdr:row>
      <xdr:rowOff>60960</xdr:rowOff>
    </xdr:from>
    <xdr:ext cx="1746885" cy="286888"/>
    <xdr:pic>
      <xdr:nvPicPr>
        <xdr:cNvPr id="2" name="Picture 1">
          <a:extLst>
            <a:ext uri="{FF2B5EF4-FFF2-40B4-BE49-F238E27FC236}">
              <a16:creationId xmlns:a16="http://schemas.microsoft.com/office/drawing/2014/main" id="{AEE4F7D7-0EDB-4C9A-93CB-5B7176EE378B}"/>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048" b="20000"/>
        <a:stretch/>
      </xdr:blipFill>
      <xdr:spPr bwMode="auto">
        <a:xfrm>
          <a:off x="45720" y="222885"/>
          <a:ext cx="1746885" cy="28688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14</xdr:col>
      <xdr:colOff>9524</xdr:colOff>
      <xdr:row>6</xdr:row>
      <xdr:rowOff>9525</xdr:rowOff>
    </xdr:from>
    <xdr:to>
      <xdr:col>23</xdr:col>
      <xdr:colOff>133349</xdr:colOff>
      <xdr:row>25</xdr:row>
      <xdr:rowOff>123825</xdr:rowOff>
    </xdr:to>
    <xdr:graphicFrame macro="">
      <xdr:nvGraphicFramePr>
        <xdr:cNvPr id="4" name="Chart 3">
          <a:extLst>
            <a:ext uri="{FF2B5EF4-FFF2-40B4-BE49-F238E27FC236}">
              <a16:creationId xmlns:a16="http://schemas.microsoft.com/office/drawing/2014/main" id="{4EEB5528-0DA0-4206-ABD7-15BA9C4F948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13</xdr:col>
      <xdr:colOff>781049</xdr:colOff>
      <xdr:row>28</xdr:row>
      <xdr:rowOff>9525</xdr:rowOff>
    </xdr:from>
    <xdr:to>
      <xdr:col>23</xdr:col>
      <xdr:colOff>161924</xdr:colOff>
      <xdr:row>46</xdr:row>
      <xdr:rowOff>76200</xdr:rowOff>
    </xdr:to>
    <xdr:graphicFrame macro="">
      <xdr:nvGraphicFramePr>
        <xdr:cNvPr id="5" name="Chart 4">
          <a:extLst>
            <a:ext uri="{FF2B5EF4-FFF2-40B4-BE49-F238E27FC236}">
              <a16:creationId xmlns:a16="http://schemas.microsoft.com/office/drawing/2014/main" id="{A7F856DE-2FAC-443E-B34B-05D2B88DD3B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762000</xdr:colOff>
      <xdr:row>75</xdr:row>
      <xdr:rowOff>152399</xdr:rowOff>
    </xdr:from>
    <xdr:to>
      <xdr:col>23</xdr:col>
      <xdr:colOff>0</xdr:colOff>
      <xdr:row>88</xdr:row>
      <xdr:rowOff>9525</xdr:rowOff>
    </xdr:to>
    <xdr:graphicFrame macro="">
      <xdr:nvGraphicFramePr>
        <xdr:cNvPr id="3" name="Chart 2">
          <a:extLst>
            <a:ext uri="{FF2B5EF4-FFF2-40B4-BE49-F238E27FC236}">
              <a16:creationId xmlns:a16="http://schemas.microsoft.com/office/drawing/2014/main" id="{2DCA4A68-2A43-470A-9703-CB565B6BBD3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24</xdr:col>
      <xdr:colOff>600074</xdr:colOff>
      <xdr:row>75</xdr:row>
      <xdr:rowOff>161924</xdr:rowOff>
    </xdr:from>
    <xdr:to>
      <xdr:col>34</xdr:col>
      <xdr:colOff>600074</xdr:colOff>
      <xdr:row>88</xdr:row>
      <xdr:rowOff>19050</xdr:rowOff>
    </xdr:to>
    <xdr:graphicFrame macro="">
      <xdr:nvGraphicFramePr>
        <xdr:cNvPr id="6" name="Chart 5">
          <a:extLst>
            <a:ext uri="{FF2B5EF4-FFF2-40B4-BE49-F238E27FC236}">
              <a16:creationId xmlns:a16="http://schemas.microsoft.com/office/drawing/2014/main" id="{3C3B2187-2A02-4030-A2DE-E09F4CD6ED8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13</xdr:col>
      <xdr:colOff>781049</xdr:colOff>
      <xdr:row>90</xdr:row>
      <xdr:rowOff>152400</xdr:rowOff>
    </xdr:from>
    <xdr:to>
      <xdr:col>23</xdr:col>
      <xdr:colOff>9524</xdr:colOff>
      <xdr:row>104</xdr:row>
      <xdr:rowOff>276225</xdr:rowOff>
    </xdr:to>
    <xdr:graphicFrame macro="">
      <xdr:nvGraphicFramePr>
        <xdr:cNvPr id="8" name="Chart 7">
          <a:extLst>
            <a:ext uri="{FF2B5EF4-FFF2-40B4-BE49-F238E27FC236}">
              <a16:creationId xmlns:a16="http://schemas.microsoft.com/office/drawing/2014/main" id="{8D622255-3974-4F86-B945-4DED0C312F5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xdr:col>
      <xdr:colOff>590550</xdr:colOff>
      <xdr:row>91</xdr:row>
      <xdr:rowOff>0</xdr:rowOff>
    </xdr:from>
    <xdr:to>
      <xdr:col>34</xdr:col>
      <xdr:colOff>600075</xdr:colOff>
      <xdr:row>104</xdr:row>
      <xdr:rowOff>285750</xdr:rowOff>
    </xdr:to>
    <xdr:graphicFrame macro="">
      <xdr:nvGraphicFramePr>
        <xdr:cNvPr id="9" name="Chart 8">
          <a:extLst>
            <a:ext uri="{FF2B5EF4-FFF2-40B4-BE49-F238E27FC236}">
              <a16:creationId xmlns:a16="http://schemas.microsoft.com/office/drawing/2014/main" id="{3EF22AF7-FE99-452B-8A17-66610EB514B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0.28324</cdr:x>
      <cdr:y>0.84877</cdr:y>
    </cdr:from>
    <cdr:to>
      <cdr:x>0.62472</cdr:x>
      <cdr:y>0.95035</cdr:y>
    </cdr:to>
    <cdr:sp macro="" textlink="">
      <cdr:nvSpPr>
        <cdr:cNvPr id="2" name="Rectangle 1">
          <a:extLst xmlns:a="http://schemas.openxmlformats.org/drawingml/2006/main">
            <a:ext uri="{FF2B5EF4-FFF2-40B4-BE49-F238E27FC236}">
              <a16:creationId xmlns:a16="http://schemas.microsoft.com/office/drawing/2014/main" id="{0F3B10FC-7989-41FF-BB63-908D76919F51}"/>
            </a:ext>
          </a:extLst>
        </cdr:cNvPr>
        <cdr:cNvSpPr/>
      </cdr:nvSpPr>
      <cdr:spPr>
        <a:xfrm xmlns:a="http://schemas.openxmlformats.org/drawingml/2006/main">
          <a:off x="1546225" y="2584450"/>
          <a:ext cx="1864120" cy="309321"/>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0.6671</cdr:x>
      <cdr:y>0.84877</cdr:y>
    </cdr:from>
    <cdr:to>
      <cdr:x>0.93523</cdr:x>
      <cdr:y>0.95035</cdr:y>
    </cdr:to>
    <cdr:sp macro="" textlink="">
      <cdr:nvSpPr>
        <cdr:cNvPr id="3" name="Rectangle 2">
          <a:extLst xmlns:a="http://schemas.openxmlformats.org/drawingml/2006/main">
            <a:ext uri="{FF2B5EF4-FFF2-40B4-BE49-F238E27FC236}">
              <a16:creationId xmlns:a16="http://schemas.microsoft.com/office/drawing/2014/main" id="{4EBA44D2-C53F-45D7-AA62-BA7400E0AC6E}"/>
            </a:ext>
          </a:extLst>
        </cdr:cNvPr>
        <cdr:cNvSpPr/>
      </cdr:nvSpPr>
      <cdr:spPr>
        <a:xfrm xmlns:a="http://schemas.openxmlformats.org/drawingml/2006/main">
          <a:off x="3641652" y="2584450"/>
          <a:ext cx="1463748" cy="309321"/>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7.xml><?xml version="1.0" encoding="utf-8"?>
<c:userShapes xmlns:c="http://schemas.openxmlformats.org/drawingml/2006/chart">
  <cdr:relSizeAnchor xmlns:cdr="http://schemas.openxmlformats.org/drawingml/2006/chartDrawing">
    <cdr:from>
      <cdr:x>0.23264</cdr:x>
      <cdr:y>0.86753</cdr:y>
    </cdr:from>
    <cdr:to>
      <cdr:x>0.57412</cdr:x>
      <cdr:y>0.96912</cdr:y>
    </cdr:to>
    <cdr:sp macro="" textlink="">
      <cdr:nvSpPr>
        <cdr:cNvPr id="2" name="Rectangle 1">
          <a:extLst xmlns:a="http://schemas.openxmlformats.org/drawingml/2006/main">
            <a:ext uri="{FF2B5EF4-FFF2-40B4-BE49-F238E27FC236}">
              <a16:creationId xmlns:a16="http://schemas.microsoft.com/office/drawing/2014/main" id="{CB894007-F43C-4A7E-A293-538B3C15A43C}"/>
            </a:ext>
          </a:extLst>
        </cdr:cNvPr>
        <cdr:cNvSpPr/>
      </cdr:nvSpPr>
      <cdr:spPr>
        <a:xfrm xmlns:a="http://schemas.openxmlformats.org/drawingml/2006/main">
          <a:off x="1270000" y="2641600"/>
          <a:ext cx="1864120" cy="309321"/>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0.6479</cdr:x>
      <cdr:y>0.86753</cdr:y>
    </cdr:from>
    <cdr:to>
      <cdr:x>0.91604</cdr:x>
      <cdr:y>0.96912</cdr:y>
    </cdr:to>
    <cdr:sp macro="" textlink="">
      <cdr:nvSpPr>
        <cdr:cNvPr id="3" name="Rectangle 2">
          <a:extLst xmlns:a="http://schemas.openxmlformats.org/drawingml/2006/main">
            <a:ext uri="{FF2B5EF4-FFF2-40B4-BE49-F238E27FC236}">
              <a16:creationId xmlns:a16="http://schemas.microsoft.com/office/drawing/2014/main" id="{25399AA3-070F-4CE1-A6F2-0835DBE452F7}"/>
            </a:ext>
          </a:extLst>
        </cdr:cNvPr>
        <cdr:cNvSpPr/>
      </cdr:nvSpPr>
      <cdr:spPr>
        <a:xfrm xmlns:a="http://schemas.openxmlformats.org/drawingml/2006/main">
          <a:off x="3536877" y="2641600"/>
          <a:ext cx="1463748" cy="309321"/>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8.xml><?xml version="1.0" encoding="utf-8"?>
<xdr:wsDr xmlns:xdr="http://schemas.openxmlformats.org/drawingml/2006/spreadsheetDrawing" xmlns:a="http://schemas.openxmlformats.org/drawingml/2006/main">
  <xdr:oneCellAnchor>
    <xdr:from>
      <xdr:col>0</xdr:col>
      <xdr:colOff>62865</xdr:colOff>
      <xdr:row>1</xdr:row>
      <xdr:rowOff>70485</xdr:rowOff>
    </xdr:from>
    <xdr:ext cx="1746885" cy="286888"/>
    <xdr:pic>
      <xdr:nvPicPr>
        <xdr:cNvPr id="2" name="Picture 1">
          <a:extLst>
            <a:ext uri="{FF2B5EF4-FFF2-40B4-BE49-F238E27FC236}">
              <a16:creationId xmlns:a16="http://schemas.microsoft.com/office/drawing/2014/main" id="{3C3D63CF-0F64-4BD6-B32F-ACC65804784B}"/>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048" b="20000"/>
        <a:stretch/>
      </xdr:blipFill>
      <xdr:spPr bwMode="auto">
        <a:xfrm>
          <a:off x="62865" y="238125"/>
          <a:ext cx="1746885" cy="28688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11</xdr:col>
      <xdr:colOff>9524</xdr:colOff>
      <xdr:row>9</xdr:row>
      <xdr:rowOff>9524</xdr:rowOff>
    </xdr:from>
    <xdr:to>
      <xdr:col>20</xdr:col>
      <xdr:colOff>9525</xdr:colOff>
      <xdr:row>25</xdr:row>
      <xdr:rowOff>114299</xdr:rowOff>
    </xdr:to>
    <xdr:graphicFrame macro="">
      <xdr:nvGraphicFramePr>
        <xdr:cNvPr id="8" name="Chart 7">
          <a:extLst>
            <a:ext uri="{FF2B5EF4-FFF2-40B4-BE49-F238E27FC236}">
              <a16:creationId xmlns:a16="http://schemas.microsoft.com/office/drawing/2014/main" id="{E0DF642D-F6EF-435F-ABFB-1EFE798B170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9525</xdr:colOff>
      <xdr:row>28</xdr:row>
      <xdr:rowOff>28575</xdr:rowOff>
    </xdr:from>
    <xdr:to>
      <xdr:col>19</xdr:col>
      <xdr:colOff>590550</xdr:colOff>
      <xdr:row>50</xdr:row>
      <xdr:rowOff>66675</xdr:rowOff>
    </xdr:to>
    <xdr:graphicFrame macro="">
      <xdr:nvGraphicFramePr>
        <xdr:cNvPr id="9" name="Chart 8">
          <a:extLst>
            <a:ext uri="{FF2B5EF4-FFF2-40B4-BE49-F238E27FC236}">
              <a16:creationId xmlns:a16="http://schemas.microsoft.com/office/drawing/2014/main" id="{41A3ECF5-1D23-43A6-8DE6-89EC4AE45D8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771525</xdr:colOff>
      <xdr:row>52</xdr:row>
      <xdr:rowOff>152399</xdr:rowOff>
    </xdr:from>
    <xdr:to>
      <xdr:col>20</xdr:col>
      <xdr:colOff>19050</xdr:colOff>
      <xdr:row>69</xdr:row>
      <xdr:rowOff>161924</xdr:rowOff>
    </xdr:to>
    <xdr:graphicFrame macro="">
      <xdr:nvGraphicFramePr>
        <xdr:cNvPr id="3" name="Chart 2">
          <a:extLst>
            <a:ext uri="{FF2B5EF4-FFF2-40B4-BE49-F238E27FC236}">
              <a16:creationId xmlns:a16="http://schemas.microsoft.com/office/drawing/2014/main" id="{84FB3AD7-3BE6-4E5D-94BC-450A7FB13AD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11</xdr:col>
      <xdr:colOff>0</xdr:colOff>
      <xdr:row>71</xdr:row>
      <xdr:rowOff>200024</xdr:rowOff>
    </xdr:from>
    <xdr:to>
      <xdr:col>20</xdr:col>
      <xdr:colOff>9525</xdr:colOff>
      <xdr:row>86</xdr:row>
      <xdr:rowOff>152399</xdr:rowOff>
    </xdr:to>
    <xdr:graphicFrame macro="">
      <xdr:nvGraphicFramePr>
        <xdr:cNvPr id="10" name="Chart 9">
          <a:extLst>
            <a:ext uri="{FF2B5EF4-FFF2-40B4-BE49-F238E27FC236}">
              <a16:creationId xmlns:a16="http://schemas.microsoft.com/office/drawing/2014/main" id="{7AD51B66-1F21-41BB-8014-8D5B8F0FC2A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0.30767</cdr:x>
      <cdr:y>0.89256</cdr:y>
    </cdr:from>
    <cdr:to>
      <cdr:x>0.59848</cdr:x>
      <cdr:y>0.9714</cdr:y>
    </cdr:to>
    <cdr:sp macro="" textlink="">
      <cdr:nvSpPr>
        <cdr:cNvPr id="2" name="Rectangle 1">
          <a:extLst xmlns:a="http://schemas.openxmlformats.org/drawingml/2006/main">
            <a:ext uri="{FF2B5EF4-FFF2-40B4-BE49-F238E27FC236}">
              <a16:creationId xmlns:a16="http://schemas.microsoft.com/office/drawing/2014/main" id="{85CC7794-8428-4CDD-8249-E28B2C2C5FB9}"/>
            </a:ext>
          </a:extLst>
        </cdr:cNvPr>
        <cdr:cNvSpPr/>
      </cdr:nvSpPr>
      <cdr:spPr>
        <a:xfrm xmlns:a="http://schemas.openxmlformats.org/drawingml/2006/main">
          <a:off x="1679575" y="2717800"/>
          <a:ext cx="1587500" cy="240064"/>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0.66304</cdr:x>
      <cdr:y>0.89256</cdr:y>
    </cdr:from>
    <cdr:to>
      <cdr:x>0.93698</cdr:x>
      <cdr:y>0.9714</cdr:y>
    </cdr:to>
    <cdr:sp macro="" textlink="">
      <cdr:nvSpPr>
        <cdr:cNvPr id="3" name="Rectangle 2">
          <a:extLst xmlns:a="http://schemas.openxmlformats.org/drawingml/2006/main">
            <a:ext uri="{FF2B5EF4-FFF2-40B4-BE49-F238E27FC236}">
              <a16:creationId xmlns:a16="http://schemas.microsoft.com/office/drawing/2014/main" id="{9ADE207A-6088-4820-8E53-CDF22C5BA082}"/>
            </a:ext>
          </a:extLst>
        </cdr:cNvPr>
        <cdr:cNvSpPr/>
      </cdr:nvSpPr>
      <cdr:spPr>
        <a:xfrm xmlns:a="http://schemas.openxmlformats.org/drawingml/2006/main">
          <a:off x="3619499" y="2717800"/>
          <a:ext cx="1495425" cy="240064"/>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theme/theme1.xml><?xml version="1.0" encoding="utf-8"?>
<a:theme xmlns:a="http://schemas.openxmlformats.org/drawingml/2006/main" name="Office Theme">
  <a:themeElements>
    <a:clrScheme name="2016 Rebrand.1">
      <a:dk1>
        <a:sysClr val="windowText" lastClr="000000"/>
      </a:dk1>
      <a:lt1>
        <a:sysClr val="window" lastClr="FFFFFF"/>
      </a:lt1>
      <a:dk2>
        <a:srgbClr val="44546A"/>
      </a:dk2>
      <a:lt2>
        <a:srgbClr val="E7E6E6"/>
      </a:lt2>
      <a:accent1>
        <a:srgbClr val="95D600"/>
      </a:accent1>
      <a:accent2>
        <a:srgbClr val="555759"/>
      </a:accent2>
      <a:accent3>
        <a:srgbClr val="009383"/>
      </a:accent3>
      <a:accent4>
        <a:srgbClr val="E53C2E"/>
      </a:accent4>
      <a:accent5>
        <a:srgbClr val="FFB718"/>
      </a:accent5>
      <a:accent6>
        <a:srgbClr val="006579"/>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navigantresearch.com/"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U121"/>
  <sheetViews>
    <sheetView tabSelected="1" zoomScaleNormal="100" zoomScaleSheetLayoutView="70" workbookViewId="0">
      <selection sqref="A1:I1"/>
    </sheetView>
  </sheetViews>
  <sheetFormatPr defaultRowHeight="13.2"/>
  <cols>
    <col min="1" max="4" width="10.88671875" customWidth="1"/>
    <col min="5" max="5" width="10.88671875" style="2" customWidth="1"/>
    <col min="6" max="12" width="10.88671875" customWidth="1"/>
    <col min="13" max="13" width="10.88671875" style="2" customWidth="1"/>
    <col min="14" max="45" width="10.88671875" customWidth="1"/>
  </cols>
  <sheetData>
    <row r="1" spans="1:14">
      <c r="A1" s="964"/>
      <c r="B1" s="964"/>
      <c r="C1" s="964"/>
      <c r="D1" s="964"/>
      <c r="E1" s="964"/>
      <c r="F1" s="964"/>
      <c r="G1" s="964"/>
      <c r="H1" s="964"/>
      <c r="I1" s="964"/>
      <c r="J1" s="5"/>
      <c r="K1" s="5"/>
      <c r="L1" s="5"/>
      <c r="M1" s="5"/>
      <c r="N1" s="5"/>
    </row>
    <row r="2" spans="1:14">
      <c r="A2" s="18"/>
      <c r="B2" s="18"/>
      <c r="C2" s="18"/>
      <c r="D2" s="18"/>
      <c r="E2" s="18"/>
      <c r="F2" s="18"/>
      <c r="G2" s="18"/>
      <c r="H2" s="18"/>
      <c r="I2" s="18"/>
      <c r="J2" s="4"/>
      <c r="K2" s="4"/>
      <c r="L2" s="4"/>
      <c r="N2" s="5"/>
    </row>
    <row r="3" spans="1:14">
      <c r="A3" s="18"/>
      <c r="B3" s="18"/>
      <c r="C3" s="18"/>
      <c r="D3" s="18"/>
      <c r="E3" s="18"/>
      <c r="F3" s="18"/>
      <c r="G3" s="18"/>
      <c r="H3" s="18"/>
      <c r="I3" s="18"/>
    </row>
    <row r="4" spans="1:14" ht="36.6">
      <c r="A4" s="18"/>
      <c r="B4" s="18"/>
      <c r="C4" s="18"/>
      <c r="D4" s="966"/>
      <c r="E4" s="967"/>
      <c r="F4" s="967"/>
      <c r="G4" s="18"/>
      <c r="H4" s="18"/>
      <c r="I4" s="18"/>
      <c r="J4" s="7"/>
      <c r="K4" s="7"/>
      <c r="L4" s="7"/>
    </row>
    <row r="5" spans="1:14">
      <c r="A5" s="18"/>
      <c r="B5" s="18"/>
      <c r="C5" s="18"/>
      <c r="D5" s="18"/>
      <c r="E5" s="18"/>
      <c r="F5" s="18"/>
      <c r="G5" s="18"/>
      <c r="H5" s="18"/>
      <c r="I5" s="18"/>
      <c r="J5" s="7"/>
      <c r="K5" s="7"/>
      <c r="L5" s="7"/>
    </row>
    <row r="6" spans="1:14">
      <c r="A6" s="18"/>
      <c r="B6" s="18"/>
      <c r="C6" s="18"/>
      <c r="D6" s="18"/>
      <c r="E6" s="18"/>
      <c r="F6" s="18"/>
      <c r="G6" s="18"/>
      <c r="H6" s="18"/>
      <c r="I6" s="18"/>
      <c r="J6" s="7"/>
      <c r="K6" s="7"/>
      <c r="L6" s="7"/>
    </row>
    <row r="7" spans="1:14" ht="22.8">
      <c r="A7" s="18"/>
      <c r="B7" s="968"/>
      <c r="C7" s="969"/>
      <c r="D7" s="969"/>
      <c r="E7" s="969"/>
      <c r="F7" s="969"/>
      <c r="G7" s="969"/>
      <c r="H7" s="969"/>
      <c r="I7" s="18"/>
      <c r="J7" s="55"/>
      <c r="K7" s="55"/>
      <c r="L7" s="55"/>
    </row>
    <row r="8" spans="1:14" ht="45" customHeight="1">
      <c r="A8" s="18"/>
      <c r="B8" s="972" t="s">
        <v>0</v>
      </c>
      <c r="C8" s="972"/>
      <c r="D8" s="972"/>
      <c r="E8" s="972"/>
      <c r="F8" s="972"/>
      <c r="G8" s="972"/>
      <c r="H8" s="972"/>
      <c r="I8" s="18"/>
    </row>
    <row r="9" spans="1:14" ht="21" customHeight="1">
      <c r="A9" s="18"/>
      <c r="B9" s="19"/>
      <c r="C9" s="18"/>
      <c r="D9" s="18"/>
      <c r="E9" s="80" t="s">
        <v>1</v>
      </c>
      <c r="F9" s="18"/>
      <c r="G9" s="18"/>
      <c r="H9" s="18"/>
      <c r="I9" s="18"/>
      <c r="J9" s="7"/>
      <c r="K9" s="7"/>
      <c r="L9" s="7"/>
    </row>
    <row r="10" spans="1:14" ht="17.399999999999999">
      <c r="A10" s="20"/>
      <c r="B10" s="19"/>
      <c r="C10" s="18"/>
      <c r="D10" s="18"/>
      <c r="E10" s="18"/>
      <c r="F10" s="18"/>
      <c r="G10" s="18"/>
      <c r="H10" s="18"/>
      <c r="I10" s="18"/>
      <c r="J10" s="7"/>
      <c r="K10" s="7"/>
      <c r="L10" s="7"/>
    </row>
    <row r="11" spans="1:14" ht="12" customHeight="1">
      <c r="A11" s="20"/>
      <c r="B11" s="19"/>
      <c r="C11" s="18"/>
      <c r="D11" s="18"/>
      <c r="E11" s="18"/>
      <c r="F11" s="18"/>
      <c r="G11" s="18"/>
      <c r="H11" s="18"/>
      <c r="I11" s="18"/>
      <c r="J11" s="7"/>
      <c r="K11" s="7"/>
      <c r="L11" s="7"/>
    </row>
    <row r="12" spans="1:14">
      <c r="A12" s="18"/>
      <c r="B12" s="18"/>
      <c r="C12" s="18"/>
      <c r="D12" s="47"/>
      <c r="E12" s="79" t="s">
        <v>2</v>
      </c>
      <c r="F12" s="47"/>
      <c r="G12" s="18"/>
      <c r="H12" s="18"/>
      <c r="I12" s="18"/>
      <c r="J12" s="7"/>
      <c r="K12" s="7"/>
      <c r="L12" s="7"/>
    </row>
    <row r="13" spans="1:14">
      <c r="A13" s="18"/>
      <c r="B13" s="18"/>
      <c r="C13" s="18"/>
      <c r="D13" s="47"/>
      <c r="E13" s="46" t="s">
        <v>3</v>
      </c>
      <c r="F13" s="47"/>
      <c r="G13" s="18"/>
      <c r="H13" s="18"/>
      <c r="I13" s="18"/>
      <c r="J13" s="7"/>
      <c r="K13" s="7"/>
      <c r="L13" s="7"/>
    </row>
    <row r="14" spans="1:14">
      <c r="A14" s="18"/>
      <c r="B14" s="18"/>
      <c r="C14" s="18"/>
      <c r="D14" s="47"/>
      <c r="E14" s="46" t="s">
        <v>4</v>
      </c>
      <c r="F14" s="47"/>
      <c r="G14" s="18"/>
      <c r="H14" s="18"/>
      <c r="I14" s="18"/>
      <c r="J14" s="7"/>
      <c r="K14" s="7"/>
      <c r="L14" s="7"/>
    </row>
    <row r="15" spans="1:14">
      <c r="A15" s="18"/>
      <c r="B15" s="18"/>
      <c r="C15" s="18"/>
      <c r="D15" s="47"/>
      <c r="E15" s="46" t="s">
        <v>5</v>
      </c>
      <c r="F15" s="47"/>
      <c r="G15" s="18"/>
      <c r="H15" s="18"/>
      <c r="I15" s="18"/>
    </row>
    <row r="16" spans="1:14">
      <c r="A16" s="18"/>
      <c r="B16" s="18"/>
      <c r="C16" s="18"/>
      <c r="D16" s="48"/>
      <c r="E16" s="21" t="s">
        <v>6</v>
      </c>
      <c r="F16" s="48"/>
      <c r="G16" s="46"/>
      <c r="H16" s="18"/>
      <c r="I16" s="18"/>
      <c r="J16" s="7"/>
      <c r="K16" s="7"/>
      <c r="L16" s="7"/>
    </row>
    <row r="17" spans="1:16">
      <c r="A17" s="18"/>
      <c r="B17" s="18"/>
      <c r="C17" s="18"/>
      <c r="D17" s="46"/>
      <c r="E17" s="49" t="s">
        <v>7</v>
      </c>
      <c r="F17" s="46"/>
      <c r="G17" s="46"/>
      <c r="H17" s="18"/>
      <c r="I17" s="18"/>
      <c r="J17" s="7"/>
      <c r="K17" s="7"/>
      <c r="L17" s="7"/>
      <c r="M17" s="7"/>
    </row>
    <row r="18" spans="1:16">
      <c r="A18" s="18"/>
      <c r="B18" s="18"/>
      <c r="C18" s="18"/>
      <c r="D18" s="46"/>
      <c r="E18" s="46"/>
      <c r="F18" s="46"/>
      <c r="G18" s="46"/>
      <c r="H18" s="18"/>
      <c r="I18" s="18"/>
      <c r="J18" s="7"/>
      <c r="K18" s="7"/>
      <c r="L18" s="7"/>
      <c r="M18" s="7"/>
    </row>
    <row r="19" spans="1:16">
      <c r="A19" s="18"/>
      <c r="B19" s="18"/>
      <c r="C19" s="18"/>
      <c r="D19" s="46"/>
      <c r="E19" s="46" t="s">
        <v>8</v>
      </c>
      <c r="F19" s="46"/>
      <c r="G19" s="46"/>
      <c r="H19" s="18"/>
      <c r="I19" s="18"/>
      <c r="J19" s="7"/>
      <c r="K19" s="7"/>
      <c r="L19" s="7"/>
      <c r="M19" s="7"/>
    </row>
    <row r="20" spans="1:16">
      <c r="A20" s="18"/>
      <c r="B20" s="18"/>
      <c r="C20" s="18"/>
      <c r="D20" s="46"/>
      <c r="E20" s="929">
        <v>43455</v>
      </c>
      <c r="F20" s="46"/>
      <c r="G20" s="46"/>
      <c r="H20" s="18"/>
      <c r="I20" s="18"/>
      <c r="J20" s="7"/>
      <c r="K20" s="7"/>
      <c r="L20" s="7"/>
      <c r="M20" s="7"/>
    </row>
    <row r="21" spans="1:16">
      <c r="A21" s="18"/>
      <c r="B21" s="18"/>
      <c r="C21" s="18"/>
      <c r="D21" s="46"/>
      <c r="E21" s="46"/>
      <c r="F21" s="46"/>
      <c r="G21" s="46"/>
      <c r="H21" s="18"/>
      <c r="I21" s="18"/>
      <c r="J21" s="7"/>
      <c r="K21" s="7"/>
      <c r="L21" s="7"/>
    </row>
    <row r="22" spans="1:16">
      <c r="A22" s="22"/>
      <c r="B22" s="18"/>
      <c r="C22" s="18"/>
      <c r="D22" s="18"/>
      <c r="E22" s="18"/>
      <c r="F22" s="18"/>
      <c r="G22" s="18"/>
      <c r="H22" s="18"/>
      <c r="I22" s="18"/>
      <c r="J22" s="7"/>
      <c r="K22" s="7"/>
      <c r="L22" s="7"/>
    </row>
    <row r="23" spans="1:16" ht="6" customHeight="1">
      <c r="A23" s="76"/>
      <c r="B23" s="77"/>
      <c r="C23" s="78"/>
      <c r="D23" s="78"/>
      <c r="E23" s="78"/>
      <c r="F23" s="78"/>
      <c r="G23" s="78"/>
      <c r="H23" s="78"/>
      <c r="I23" s="78"/>
      <c r="J23" s="7"/>
      <c r="K23" s="7"/>
      <c r="L23" s="7"/>
    </row>
    <row r="24" spans="1:16" ht="409.5" customHeight="1">
      <c r="A24" s="970" t="s">
        <v>9</v>
      </c>
      <c r="B24" s="970"/>
      <c r="C24" s="970"/>
      <c r="D24" s="970"/>
      <c r="E24" s="970"/>
      <c r="F24" s="970"/>
      <c r="G24" s="970"/>
      <c r="H24" s="970"/>
      <c r="I24" s="970"/>
      <c r="J24" s="55"/>
      <c r="K24" s="55"/>
      <c r="L24" s="55"/>
    </row>
    <row r="25" spans="1:16">
      <c r="A25" s="971"/>
      <c r="B25" s="971"/>
      <c r="C25" s="971"/>
      <c r="D25" s="971"/>
      <c r="E25" s="971"/>
      <c r="F25" s="971"/>
      <c r="G25" s="971"/>
      <c r="H25" s="971"/>
      <c r="I25" s="971"/>
      <c r="J25" s="26"/>
      <c r="K25" s="26"/>
      <c r="L25" s="26"/>
      <c r="M25" s="26"/>
      <c r="N25" s="26"/>
      <c r="O25" s="26"/>
      <c r="P25" s="26"/>
    </row>
    <row r="26" spans="1:16">
      <c r="F26" s="315"/>
      <c r="G26" s="315"/>
      <c r="H26" s="4"/>
      <c r="I26" s="4"/>
      <c r="J26" s="4"/>
      <c r="K26" s="4"/>
      <c r="L26" s="4"/>
      <c r="M26" s="9"/>
      <c r="N26" s="4"/>
      <c r="O26" s="5"/>
      <c r="P26" s="4"/>
    </row>
    <row r="27" spans="1:16">
      <c r="A27" s="5"/>
    </row>
    <row r="28" spans="1:16">
      <c r="E28" s="3"/>
      <c r="F28" s="6"/>
      <c r="G28" s="6"/>
      <c r="H28" s="53"/>
      <c r="I28" s="53"/>
      <c r="J28" s="53"/>
      <c r="K28" s="53"/>
      <c r="L28" s="53"/>
      <c r="M28" s="277"/>
      <c r="N28" s="10"/>
      <c r="O28" s="55"/>
      <c r="P28" s="1"/>
    </row>
    <row r="29" spans="1:16">
      <c r="E29" s="3"/>
      <c r="F29" s="6"/>
      <c r="G29" s="6"/>
      <c r="H29" s="53"/>
      <c r="I29" s="53"/>
      <c r="J29" s="53"/>
      <c r="K29" s="53"/>
      <c r="L29" s="53"/>
      <c r="M29" s="277"/>
      <c r="N29" s="10"/>
      <c r="O29" s="55"/>
    </row>
    <row r="30" spans="1:16" ht="15">
      <c r="B30" s="1"/>
      <c r="E30" s="3"/>
      <c r="F30" s="11"/>
      <c r="G30" s="12"/>
      <c r="H30" s="12"/>
      <c r="I30" s="12"/>
      <c r="J30" s="12"/>
      <c r="K30" s="12"/>
      <c r="L30" s="12"/>
      <c r="M30" s="277"/>
      <c r="O30" s="55"/>
      <c r="P30" s="1"/>
    </row>
    <row r="31" spans="1:16">
      <c r="C31" s="1"/>
      <c r="E31" s="3"/>
      <c r="F31" s="6"/>
      <c r="G31" s="6"/>
      <c r="H31" s="6"/>
      <c r="I31" s="6"/>
      <c r="J31" s="6"/>
      <c r="K31" s="6"/>
      <c r="L31" s="6"/>
      <c r="M31" s="277"/>
    </row>
    <row r="32" spans="1:16">
      <c r="A32" s="5"/>
    </row>
    <row r="33" spans="1:16">
      <c r="E33" s="3"/>
      <c r="F33" s="6"/>
      <c r="G33" s="6"/>
      <c r="H33" s="53"/>
      <c r="I33" s="53"/>
      <c r="J33" s="53"/>
      <c r="K33" s="53"/>
      <c r="L33" s="53"/>
      <c r="M33" s="277"/>
      <c r="N33" s="10"/>
      <c r="O33" s="55"/>
      <c r="P33" s="1"/>
    </row>
    <row r="34" spans="1:16">
      <c r="E34" s="3"/>
      <c r="F34" s="6"/>
      <c r="G34" s="6"/>
      <c r="H34" s="53"/>
      <c r="I34" s="53"/>
      <c r="J34" s="53"/>
      <c r="K34" s="53"/>
      <c r="L34" s="53"/>
      <c r="M34" s="277"/>
      <c r="P34" s="1"/>
    </row>
    <row r="35" spans="1:16">
      <c r="E35" s="3"/>
      <c r="F35" s="6"/>
      <c r="G35" s="6"/>
      <c r="H35" s="53"/>
      <c r="I35" s="53"/>
      <c r="J35" s="53"/>
      <c r="K35" s="53"/>
      <c r="L35" s="53"/>
      <c r="M35" s="277"/>
      <c r="P35" s="1"/>
    </row>
    <row r="36" spans="1:16">
      <c r="B36" s="1"/>
      <c r="E36" s="3"/>
      <c r="F36" s="6"/>
      <c r="G36" s="6"/>
      <c r="H36" s="53"/>
      <c r="I36" s="53"/>
      <c r="J36" s="53"/>
      <c r="K36" s="53"/>
      <c r="L36" s="53"/>
      <c r="M36" s="277"/>
      <c r="N36" s="10"/>
      <c r="O36" s="55"/>
    </row>
    <row r="37" spans="1:16">
      <c r="B37" s="1"/>
      <c r="E37" s="3"/>
      <c r="F37" s="6"/>
      <c r="G37" s="6"/>
      <c r="H37" s="53"/>
      <c r="I37" s="53"/>
      <c r="J37" s="53"/>
      <c r="K37" s="53"/>
      <c r="L37" s="53"/>
      <c r="M37" s="277"/>
      <c r="N37" s="10"/>
      <c r="O37" s="55"/>
    </row>
    <row r="38" spans="1:16" ht="15">
      <c r="E38" s="3"/>
      <c r="F38" s="11"/>
      <c r="G38" s="11"/>
      <c r="H38" s="12"/>
      <c r="I38" s="12"/>
      <c r="J38" s="12"/>
      <c r="K38" s="12"/>
      <c r="L38" s="12"/>
      <c r="M38" s="277"/>
      <c r="O38" s="55"/>
      <c r="P38" s="1"/>
    </row>
    <row r="39" spans="1:16">
      <c r="C39" s="1"/>
      <c r="E39" s="3"/>
      <c r="F39" s="6"/>
      <c r="G39" s="6"/>
      <c r="H39" s="6"/>
      <c r="I39" s="6"/>
      <c r="J39" s="6"/>
      <c r="K39" s="6"/>
      <c r="L39" s="6"/>
      <c r="M39" s="277"/>
    </row>
    <row r="40" spans="1:16">
      <c r="A40" s="5"/>
    </row>
    <row r="41" spans="1:16">
      <c r="E41" s="3"/>
      <c r="F41" s="6"/>
      <c r="G41" s="6"/>
      <c r="H41" s="53"/>
      <c r="I41" s="53"/>
      <c r="J41" s="53"/>
      <c r="K41" s="53"/>
      <c r="L41" s="53"/>
      <c r="M41" s="277"/>
      <c r="N41" s="10"/>
      <c r="O41" s="55"/>
      <c r="P41" s="1"/>
    </row>
    <row r="42" spans="1:16">
      <c r="E42" s="3"/>
      <c r="F42" s="6"/>
      <c r="G42" s="6"/>
      <c r="H42" s="53"/>
      <c r="I42" s="53"/>
      <c r="J42" s="53"/>
      <c r="K42" s="53"/>
      <c r="L42" s="53"/>
      <c r="M42" s="277"/>
      <c r="N42" s="10"/>
      <c r="O42" s="55"/>
      <c r="P42" s="1"/>
    </row>
    <row r="43" spans="1:16">
      <c r="E43" s="3"/>
      <c r="F43" s="6"/>
      <c r="G43" s="6"/>
      <c r="H43" s="53"/>
      <c r="I43" s="53"/>
      <c r="J43" s="53"/>
      <c r="K43" s="53"/>
      <c r="L43" s="53"/>
      <c r="M43" s="277"/>
      <c r="O43" s="55"/>
      <c r="P43" s="1"/>
    </row>
    <row r="44" spans="1:16">
      <c r="E44" s="3"/>
      <c r="F44" s="6"/>
      <c r="G44" s="6"/>
      <c r="H44" s="53"/>
      <c r="I44" s="53"/>
      <c r="J44" s="53"/>
      <c r="K44" s="53"/>
      <c r="L44" s="53"/>
      <c r="M44" s="277"/>
      <c r="O44" s="55"/>
      <c r="P44" s="1"/>
    </row>
    <row r="45" spans="1:16" ht="15">
      <c r="E45" s="3"/>
      <c r="F45" s="11"/>
      <c r="G45" s="11"/>
      <c r="H45" s="12"/>
      <c r="I45" s="12"/>
      <c r="J45" s="12"/>
      <c r="K45" s="12"/>
      <c r="L45" s="12"/>
      <c r="M45" s="277"/>
      <c r="O45" s="55"/>
      <c r="P45" s="1"/>
    </row>
    <row r="46" spans="1:16">
      <c r="C46" s="1"/>
      <c r="E46" s="3"/>
      <c r="F46" s="53"/>
      <c r="G46" s="53"/>
      <c r="H46" s="53"/>
      <c r="I46" s="53"/>
      <c r="J46" s="53"/>
      <c r="K46" s="53"/>
      <c r="L46" s="53"/>
      <c r="M46" s="277"/>
      <c r="O46" s="55"/>
    </row>
    <row r="47" spans="1:16">
      <c r="A47" s="5"/>
    </row>
    <row r="48" spans="1:16">
      <c r="B48" s="1"/>
      <c r="E48" s="3"/>
      <c r="F48" s="6"/>
      <c r="G48" s="6"/>
      <c r="H48" s="53"/>
      <c r="I48" s="53"/>
      <c r="J48" s="53"/>
      <c r="K48" s="53"/>
      <c r="L48" s="53"/>
      <c r="M48" s="277"/>
      <c r="P48" s="1"/>
    </row>
    <row r="49" spans="1:16" ht="15">
      <c r="B49" s="1"/>
      <c r="E49" s="3"/>
      <c r="F49" s="11"/>
      <c r="G49" s="11"/>
      <c r="H49" s="12"/>
      <c r="I49" s="12"/>
      <c r="J49" s="12"/>
      <c r="K49" s="12"/>
      <c r="L49" s="12"/>
      <c r="M49" s="277"/>
      <c r="P49" s="1"/>
    </row>
    <row r="50" spans="1:16">
      <c r="C50" s="1"/>
      <c r="E50" s="3"/>
      <c r="F50" s="53"/>
      <c r="G50" s="53"/>
      <c r="H50" s="53"/>
      <c r="I50" s="53"/>
      <c r="J50" s="53"/>
      <c r="K50" s="53"/>
      <c r="L50" s="53"/>
      <c r="M50" s="277"/>
      <c r="P50" s="1"/>
    </row>
    <row r="51" spans="1:16" s="5" customFormat="1">
      <c r="E51" s="26"/>
      <c r="F51" s="8"/>
      <c r="G51" s="8"/>
      <c r="H51" s="8"/>
      <c r="I51" s="8"/>
      <c r="J51" s="8"/>
      <c r="K51" s="8"/>
      <c r="L51" s="8"/>
      <c r="M51" s="13"/>
    </row>
    <row r="52" spans="1:16">
      <c r="F52" s="6"/>
      <c r="G52" s="55"/>
      <c r="H52" s="55"/>
      <c r="I52" s="55"/>
      <c r="J52" s="55"/>
      <c r="K52" s="55"/>
      <c r="L52" s="55"/>
    </row>
    <row r="55" spans="1:16">
      <c r="A55" s="5"/>
      <c r="B55" s="5"/>
      <c r="C55" s="5"/>
      <c r="D55" s="5"/>
      <c r="E55" s="5"/>
      <c r="F55" s="5"/>
      <c r="G55" s="5"/>
      <c r="H55" s="5"/>
      <c r="I55" s="5"/>
      <c r="J55" s="5"/>
      <c r="K55" s="5"/>
      <c r="L55" s="5"/>
      <c r="M55" s="5"/>
      <c r="N55" s="5"/>
    </row>
    <row r="56" spans="1:16">
      <c r="F56" s="315"/>
      <c r="G56" s="315"/>
      <c r="H56" s="4"/>
      <c r="I56" s="4"/>
      <c r="J56" s="4"/>
      <c r="K56" s="4"/>
      <c r="L56" s="4"/>
      <c r="M56" s="9"/>
      <c r="N56" s="5"/>
    </row>
    <row r="57" spans="1:16">
      <c r="A57" s="5"/>
    </row>
    <row r="58" spans="1:16">
      <c r="E58" s="3"/>
      <c r="F58" s="56"/>
      <c r="G58" s="56"/>
      <c r="H58" s="56"/>
      <c r="I58" s="56"/>
      <c r="J58" s="56"/>
      <c r="K58" s="56"/>
      <c r="L58" s="56"/>
      <c r="M58" s="14"/>
    </row>
    <row r="59" spans="1:16">
      <c r="E59" s="3"/>
      <c r="F59" s="6"/>
      <c r="G59" s="6"/>
      <c r="H59" s="6"/>
      <c r="I59" s="6"/>
      <c r="J59" s="6"/>
      <c r="K59" s="6"/>
      <c r="L59" s="6"/>
      <c r="M59" s="14"/>
    </row>
    <row r="60" spans="1:16">
      <c r="B60" s="1"/>
      <c r="E60" s="3"/>
      <c r="F60" s="6"/>
      <c r="G60" s="6"/>
      <c r="H60" s="6"/>
      <c r="I60" s="6"/>
      <c r="J60" s="6"/>
      <c r="K60" s="6"/>
      <c r="L60" s="6"/>
      <c r="M60" s="14"/>
    </row>
    <row r="61" spans="1:16">
      <c r="C61" s="1"/>
      <c r="E61" s="3"/>
      <c r="F61" s="6"/>
      <c r="G61" s="6"/>
      <c r="H61" s="6"/>
      <c r="I61" s="6"/>
      <c r="J61" s="6"/>
      <c r="K61" s="6"/>
      <c r="L61" s="6"/>
      <c r="M61" s="277"/>
    </row>
    <row r="62" spans="1:16">
      <c r="A62" s="5"/>
      <c r="M62" s="16"/>
    </row>
    <row r="63" spans="1:16">
      <c r="E63" s="3"/>
      <c r="F63" s="56"/>
      <c r="G63" s="56"/>
      <c r="H63" s="56"/>
      <c r="I63" s="56"/>
      <c r="J63" s="56"/>
      <c r="K63" s="56"/>
      <c r="L63" s="56"/>
      <c r="M63" s="14"/>
    </row>
    <row r="64" spans="1:16">
      <c r="E64" s="3"/>
      <c r="F64" s="6"/>
      <c r="G64" s="6"/>
      <c r="H64" s="6"/>
      <c r="I64" s="6"/>
      <c r="J64" s="6"/>
      <c r="K64" s="6"/>
      <c r="L64" s="6"/>
      <c r="M64" s="14"/>
    </row>
    <row r="65" spans="1:13">
      <c r="E65" s="3"/>
      <c r="F65" s="6"/>
      <c r="G65" s="6"/>
      <c r="H65" s="6"/>
      <c r="I65" s="6"/>
      <c r="J65" s="6"/>
      <c r="K65" s="6"/>
      <c r="L65" s="6"/>
      <c r="M65" s="14"/>
    </row>
    <row r="66" spans="1:13">
      <c r="B66" s="1"/>
      <c r="E66" s="3"/>
      <c r="F66" s="6"/>
      <c r="G66" s="6"/>
      <c r="H66" s="6"/>
      <c r="I66" s="6"/>
      <c r="J66" s="6"/>
      <c r="K66" s="6"/>
      <c r="L66" s="6"/>
      <c r="M66" s="14"/>
    </row>
    <row r="67" spans="1:13">
      <c r="B67" s="1"/>
      <c r="E67" s="3"/>
      <c r="F67" s="6"/>
      <c r="G67" s="6"/>
      <c r="H67" s="6"/>
      <c r="I67" s="6"/>
      <c r="J67" s="6"/>
      <c r="K67" s="6"/>
      <c r="L67" s="6"/>
      <c r="M67" s="14"/>
    </row>
    <row r="68" spans="1:13">
      <c r="E68" s="3"/>
      <c r="F68" s="6"/>
      <c r="G68" s="6"/>
      <c r="H68" s="6"/>
      <c r="I68" s="6"/>
      <c r="J68" s="6"/>
      <c r="K68" s="6"/>
      <c r="L68" s="6"/>
      <c r="M68" s="14"/>
    </row>
    <row r="69" spans="1:13">
      <c r="C69" s="1"/>
      <c r="E69" s="3"/>
      <c r="F69" s="6"/>
      <c r="G69" s="6"/>
      <c r="H69" s="6"/>
      <c r="I69" s="6"/>
      <c r="J69" s="6"/>
      <c r="K69" s="6"/>
      <c r="L69" s="6"/>
      <c r="M69" s="277"/>
    </row>
    <row r="70" spans="1:13">
      <c r="A70" s="5"/>
      <c r="M70" s="16"/>
    </row>
    <row r="71" spans="1:13">
      <c r="E71" s="3"/>
      <c r="F71" s="56"/>
      <c r="G71" s="56"/>
      <c r="H71" s="56"/>
      <c r="I71" s="56"/>
      <c r="J71" s="56"/>
      <c r="K71" s="56"/>
      <c r="L71" s="56"/>
      <c r="M71" s="14"/>
    </row>
    <row r="72" spans="1:13">
      <c r="E72" s="3"/>
      <c r="F72" s="6"/>
      <c r="G72" s="6"/>
      <c r="H72" s="6"/>
      <c r="I72" s="6"/>
      <c r="J72" s="6"/>
      <c r="K72" s="6"/>
      <c r="L72" s="6"/>
      <c r="M72" s="14"/>
    </row>
    <row r="73" spans="1:13">
      <c r="E73" s="3"/>
      <c r="F73" s="6"/>
      <c r="G73" s="6"/>
      <c r="H73" s="6"/>
      <c r="I73" s="6"/>
      <c r="J73" s="6"/>
      <c r="K73" s="6"/>
      <c r="L73" s="6"/>
      <c r="M73" s="14"/>
    </row>
    <row r="74" spans="1:13">
      <c r="E74" s="3"/>
      <c r="F74" s="6"/>
      <c r="G74" s="6"/>
      <c r="H74" s="6"/>
      <c r="I74" s="6"/>
      <c r="J74" s="6"/>
      <c r="K74" s="6"/>
      <c r="L74" s="6"/>
      <c r="M74" s="14"/>
    </row>
    <row r="75" spans="1:13">
      <c r="E75" s="3"/>
      <c r="F75" s="6"/>
      <c r="G75" s="6"/>
      <c r="H75" s="6"/>
      <c r="I75" s="6"/>
      <c r="J75" s="6"/>
      <c r="K75" s="6"/>
      <c r="L75" s="6"/>
      <c r="M75" s="14"/>
    </row>
    <row r="76" spans="1:13">
      <c r="C76" s="1"/>
      <c r="E76" s="3"/>
      <c r="F76" s="6"/>
      <c r="G76" s="6"/>
      <c r="H76" s="6"/>
      <c r="I76" s="6"/>
      <c r="J76" s="6"/>
      <c r="K76" s="6"/>
      <c r="L76" s="6"/>
      <c r="M76" s="277"/>
    </row>
    <row r="77" spans="1:13">
      <c r="A77" s="5"/>
      <c r="M77" s="16"/>
    </row>
    <row r="78" spans="1:13">
      <c r="B78" s="1"/>
      <c r="E78" s="3"/>
      <c r="F78" s="56"/>
      <c r="G78" s="56"/>
      <c r="H78" s="56"/>
      <c r="I78" s="56"/>
      <c r="J78" s="56"/>
      <c r="K78" s="56"/>
      <c r="L78" s="56"/>
      <c r="M78" s="14"/>
    </row>
    <row r="79" spans="1:13">
      <c r="B79" s="1"/>
      <c r="E79" s="3"/>
      <c r="F79" s="6"/>
      <c r="G79" s="6"/>
      <c r="H79" s="6"/>
      <c r="I79" s="6"/>
      <c r="J79" s="6"/>
      <c r="K79" s="6"/>
      <c r="L79" s="6"/>
      <c r="M79" s="14"/>
    </row>
    <row r="80" spans="1:13">
      <c r="C80" s="1"/>
      <c r="E80" s="3"/>
      <c r="F80" s="6"/>
      <c r="G80" s="6"/>
      <c r="H80" s="6"/>
      <c r="I80" s="6"/>
      <c r="J80" s="6"/>
      <c r="K80" s="6"/>
      <c r="L80" s="6"/>
      <c r="M80" s="277"/>
    </row>
    <row r="81" spans="1:21" s="5" customFormat="1">
      <c r="E81" s="26"/>
      <c r="F81" s="8"/>
      <c r="G81" s="8"/>
      <c r="H81" s="8"/>
      <c r="I81" s="8"/>
      <c r="J81" s="8"/>
      <c r="K81" s="8"/>
      <c r="L81" s="8"/>
      <c r="M81" s="13"/>
      <c r="R81"/>
      <c r="S81"/>
      <c r="T81"/>
      <c r="U81"/>
    </row>
    <row r="84" spans="1:21">
      <c r="A84" s="965"/>
      <c r="B84" s="965"/>
      <c r="C84" s="965"/>
      <c r="D84" s="965"/>
      <c r="E84" s="965"/>
      <c r="F84" s="965"/>
      <c r="G84" s="965"/>
      <c r="H84" s="965"/>
      <c r="I84" s="965"/>
      <c r="J84" s="965"/>
      <c r="K84" s="965"/>
      <c r="L84" s="965"/>
      <c r="M84" s="965"/>
    </row>
    <row r="85" spans="1:21">
      <c r="F85" s="315"/>
      <c r="G85" s="315"/>
      <c r="H85" s="4"/>
      <c r="I85" s="4"/>
      <c r="J85" s="4"/>
      <c r="K85" s="4"/>
      <c r="L85" s="4"/>
      <c r="M85" s="9"/>
    </row>
    <row r="86" spans="1:21">
      <c r="A86" s="5"/>
    </row>
    <row r="87" spans="1:21">
      <c r="E87" s="3"/>
      <c r="F87" s="56"/>
      <c r="G87" s="56"/>
      <c r="H87" s="56"/>
      <c r="I87" s="56"/>
      <c r="J87" s="56"/>
      <c r="K87" s="56"/>
      <c r="L87" s="56"/>
      <c r="M87" s="277"/>
    </row>
    <row r="88" spans="1:21">
      <c r="E88" s="3"/>
      <c r="F88" s="53"/>
      <c r="G88" s="53"/>
      <c r="H88" s="53"/>
      <c r="I88" s="53"/>
      <c r="J88" s="53"/>
      <c r="K88" s="53"/>
      <c r="L88" s="53"/>
      <c r="M88" s="277"/>
    </row>
    <row r="89" spans="1:21" ht="15">
      <c r="B89" s="1"/>
      <c r="E89" s="3"/>
      <c r="F89" s="12"/>
      <c r="G89" s="12"/>
      <c r="H89" s="12"/>
      <c r="I89" s="12"/>
      <c r="J89" s="12"/>
      <c r="K89" s="12"/>
      <c r="L89" s="12"/>
      <c r="M89" s="277"/>
    </row>
    <row r="90" spans="1:21">
      <c r="C90" s="1"/>
      <c r="E90" s="3"/>
      <c r="F90" s="6"/>
      <c r="G90" s="6"/>
      <c r="H90" s="6"/>
      <c r="I90" s="6"/>
      <c r="J90" s="6"/>
      <c r="K90" s="6"/>
      <c r="L90" s="6"/>
      <c r="M90" s="277"/>
    </row>
    <row r="91" spans="1:21">
      <c r="A91" s="5"/>
    </row>
    <row r="92" spans="1:21">
      <c r="E92" s="3"/>
      <c r="F92" s="56"/>
      <c r="G92" s="56"/>
      <c r="H92" s="56"/>
      <c r="I92" s="56"/>
      <c r="J92" s="56"/>
      <c r="K92" s="56"/>
      <c r="L92" s="56"/>
      <c r="M92" s="277"/>
    </row>
    <row r="93" spans="1:21">
      <c r="E93" s="3"/>
      <c r="F93" s="53"/>
      <c r="G93" s="53"/>
      <c r="H93" s="53"/>
      <c r="I93" s="53"/>
      <c r="J93" s="53"/>
      <c r="K93" s="53"/>
      <c r="L93" s="53"/>
      <c r="M93" s="277"/>
    </row>
    <row r="94" spans="1:21">
      <c r="E94" s="3"/>
      <c r="F94" s="53"/>
      <c r="G94" s="53"/>
      <c r="H94" s="53"/>
      <c r="I94" s="53"/>
      <c r="J94" s="53"/>
      <c r="K94" s="53"/>
      <c r="L94" s="53"/>
      <c r="M94" s="277"/>
    </row>
    <row r="95" spans="1:21">
      <c r="B95" s="1"/>
      <c r="E95" s="3"/>
      <c r="F95" s="53"/>
      <c r="G95" s="53"/>
      <c r="H95" s="53"/>
      <c r="I95" s="53"/>
      <c r="J95" s="53"/>
      <c r="K95" s="53"/>
      <c r="L95" s="53"/>
      <c r="M95" s="277"/>
    </row>
    <row r="96" spans="1:21">
      <c r="B96" s="1"/>
      <c r="E96" s="3"/>
      <c r="F96" s="53"/>
      <c r="G96" s="53"/>
      <c r="H96" s="53"/>
      <c r="I96" s="53"/>
      <c r="J96" s="53"/>
      <c r="K96" s="53"/>
      <c r="L96" s="53"/>
      <c r="M96" s="277"/>
    </row>
    <row r="97" spans="1:13" ht="15">
      <c r="E97" s="3"/>
      <c r="F97" s="12"/>
      <c r="G97" s="12"/>
      <c r="H97" s="12"/>
      <c r="I97" s="12"/>
      <c r="J97" s="12"/>
      <c r="K97" s="12"/>
      <c r="L97" s="12"/>
      <c r="M97" s="277"/>
    </row>
    <row r="98" spans="1:13">
      <c r="C98" s="1"/>
      <c r="E98" s="3"/>
      <c r="F98" s="6"/>
      <c r="G98" s="6"/>
      <c r="H98" s="6"/>
      <c r="I98" s="6"/>
      <c r="J98" s="6"/>
      <c r="K98" s="6"/>
      <c r="L98" s="6"/>
      <c r="M98" s="277"/>
    </row>
    <row r="99" spans="1:13">
      <c r="A99" s="5"/>
    </row>
    <row r="100" spans="1:13">
      <c r="E100" s="3"/>
      <c r="F100" s="56"/>
      <c r="G100" s="56"/>
      <c r="H100" s="56"/>
      <c r="I100" s="56"/>
      <c r="J100" s="56"/>
      <c r="K100" s="56"/>
      <c r="L100" s="56"/>
      <c r="M100" s="277"/>
    </row>
    <row r="101" spans="1:13">
      <c r="E101" s="3"/>
      <c r="F101" s="53"/>
      <c r="G101" s="53"/>
      <c r="H101" s="53"/>
      <c r="I101" s="53"/>
      <c r="J101" s="53"/>
      <c r="K101" s="53"/>
      <c r="L101" s="53"/>
      <c r="M101" s="277"/>
    </row>
    <row r="102" spans="1:13">
      <c r="E102" s="3"/>
      <c r="F102" s="53"/>
      <c r="G102" s="53"/>
      <c r="H102" s="53"/>
      <c r="I102" s="53"/>
      <c r="J102" s="53"/>
      <c r="K102" s="53"/>
      <c r="L102" s="53"/>
      <c r="M102" s="277"/>
    </row>
    <row r="103" spans="1:13">
      <c r="E103" s="3"/>
      <c r="F103" s="53"/>
      <c r="G103" s="53"/>
      <c r="H103" s="53"/>
      <c r="I103" s="53"/>
      <c r="J103" s="53"/>
      <c r="K103" s="53"/>
      <c r="L103" s="53"/>
      <c r="M103" s="277"/>
    </row>
    <row r="104" spans="1:13" ht="15">
      <c r="E104" s="3"/>
      <c r="F104" s="12"/>
      <c r="G104" s="12"/>
      <c r="H104" s="12"/>
      <c r="I104" s="12"/>
      <c r="J104" s="12"/>
      <c r="K104" s="12"/>
      <c r="L104" s="12"/>
      <c r="M104" s="277"/>
    </row>
    <row r="105" spans="1:13">
      <c r="C105" s="1"/>
      <c r="E105" s="3"/>
      <c r="F105" s="6"/>
      <c r="G105" s="6"/>
      <c r="H105" s="6"/>
      <c r="I105" s="6"/>
      <c r="J105" s="6"/>
      <c r="K105" s="6"/>
      <c r="L105" s="6"/>
      <c r="M105" s="277"/>
    </row>
    <row r="106" spans="1:13">
      <c r="A106" s="5"/>
    </row>
    <row r="107" spans="1:13">
      <c r="B107" s="1"/>
      <c r="E107" s="3"/>
      <c r="F107" s="56"/>
      <c r="G107" s="56"/>
      <c r="H107" s="56"/>
      <c r="I107" s="56"/>
      <c r="J107" s="56"/>
      <c r="K107" s="56"/>
      <c r="L107" s="56"/>
      <c r="M107" s="277"/>
    </row>
    <row r="108" spans="1:13" ht="15">
      <c r="B108" s="1"/>
      <c r="E108" s="3"/>
      <c r="F108" s="12"/>
      <c r="G108" s="12"/>
      <c r="H108" s="12"/>
      <c r="I108" s="12"/>
      <c r="J108" s="12"/>
      <c r="K108" s="12"/>
      <c r="L108" s="12"/>
      <c r="M108" s="277"/>
    </row>
    <row r="109" spans="1:13">
      <c r="C109" s="1"/>
      <c r="E109" s="3"/>
      <c r="F109" s="6"/>
      <c r="G109" s="6"/>
      <c r="H109" s="6"/>
      <c r="I109" s="6"/>
      <c r="J109" s="6"/>
      <c r="K109" s="6"/>
      <c r="L109" s="6"/>
      <c r="M109" s="277"/>
    </row>
    <row r="110" spans="1:13" s="5" customFormat="1">
      <c r="E110" s="26"/>
      <c r="F110" s="17"/>
      <c r="G110" s="17"/>
      <c r="H110" s="17"/>
      <c r="I110" s="17"/>
      <c r="J110" s="17"/>
      <c r="K110" s="17"/>
      <c r="L110" s="17"/>
      <c r="M110" s="13"/>
    </row>
    <row r="121" spans="1:13">
      <c r="A121" s="1"/>
      <c r="F121" s="219"/>
      <c r="G121" s="219"/>
      <c r="H121" s="219"/>
      <c r="I121" s="219"/>
      <c r="J121" s="219"/>
      <c r="K121" s="219"/>
      <c r="L121" s="219"/>
      <c r="M121" s="57"/>
    </row>
  </sheetData>
  <mergeCells count="7">
    <mergeCell ref="A1:I1"/>
    <mergeCell ref="A84:M84"/>
    <mergeCell ref="D4:F4"/>
    <mergeCell ref="B7:H7"/>
    <mergeCell ref="A24:I24"/>
    <mergeCell ref="A25:I25"/>
    <mergeCell ref="B8:H8"/>
  </mergeCells>
  <phoneticPr fontId="13" type="noConversion"/>
  <hyperlinks>
    <hyperlink ref="E17" r:id="rId1" display="http://www.navigantresearch.com"/>
  </hyperlinks>
  <pageMargins left="0.7" right="0.7" top="0.75" bottom="0.75" header="0.3" footer="0.3"/>
  <pageSetup scale="33" orientation="landscape" verticalDpi="200" r:id="rId2"/>
  <headerFooter alignWithMargins="0">
    <oddFooter>&amp;R&amp;1#&amp;"Calibri"&amp;10 Internal Use Only</oddFooter>
  </headerFooter>
  <rowBreaks count="1" manualBreakCount="1">
    <brk id="30" max="16383" man="1"/>
  </rowBreak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58"/>
  <sheetViews>
    <sheetView zoomScaleNormal="100" zoomScaleSheetLayoutView="100" workbookViewId="0">
      <selection sqref="A1:R1"/>
    </sheetView>
  </sheetViews>
  <sheetFormatPr defaultColWidth="9.33203125" defaultRowHeight="13.2"/>
  <cols>
    <col min="1" max="1" width="35.88671875" style="480" customWidth="1"/>
    <col min="2" max="2" width="17.6640625" style="515" customWidth="1"/>
    <col min="3" max="3" width="21.33203125" style="507" customWidth="1"/>
    <col min="4" max="4" width="17.33203125" style="507" customWidth="1"/>
    <col min="5" max="5" width="17.6640625" style="507" customWidth="1"/>
    <col min="6" max="6" width="35.109375" style="507" customWidth="1"/>
    <col min="7" max="7" width="17.44140625" style="507" customWidth="1"/>
    <col min="8" max="9" width="15.33203125" style="507" customWidth="1"/>
    <col min="10" max="10" width="0.5546875" style="506" customWidth="1"/>
    <col min="11" max="11" width="11.6640625" style="507" customWidth="1"/>
    <col min="12" max="12" width="12.6640625" style="507" customWidth="1"/>
    <col min="13" max="16" width="12.6640625" style="480" customWidth="1"/>
    <col min="17" max="17" width="5.6640625" style="480" customWidth="1"/>
    <col min="18" max="18" width="12.6640625" style="480" customWidth="1"/>
    <col min="19" max="16384" width="9.33203125" style="480"/>
  </cols>
  <sheetData>
    <row r="1" spans="1:18" ht="13.2" customHeight="1">
      <c r="A1" s="1059" t="s">
        <v>0</v>
      </c>
      <c r="B1" s="1059"/>
      <c r="C1" s="1059"/>
      <c r="D1" s="1059"/>
      <c r="E1" s="1059"/>
      <c r="F1" s="1059"/>
      <c r="G1" s="1059"/>
      <c r="H1" s="1059"/>
      <c r="I1" s="1059"/>
      <c r="J1" s="1059"/>
      <c r="K1" s="1059"/>
      <c r="L1" s="1059"/>
      <c r="M1" s="1059"/>
      <c r="N1" s="1059"/>
      <c r="O1" s="1059"/>
      <c r="P1" s="1059"/>
      <c r="Q1" s="1059"/>
      <c r="R1" s="1059"/>
    </row>
    <row r="2" spans="1:18" ht="35.25" customHeight="1">
      <c r="A2" s="1060"/>
      <c r="B2" s="1060"/>
      <c r="C2" s="1060"/>
      <c r="D2" s="1060"/>
      <c r="E2" s="1060"/>
      <c r="F2" s="1060"/>
      <c r="G2" s="1060"/>
      <c r="H2" s="1060"/>
      <c r="I2" s="1060"/>
      <c r="J2" s="1060"/>
      <c r="K2" s="1060"/>
      <c r="L2" s="1060"/>
      <c r="M2" s="1060"/>
      <c r="N2" s="1060"/>
      <c r="O2" s="1060"/>
      <c r="P2" s="1060"/>
      <c r="Q2" s="1060"/>
      <c r="R2" s="1060"/>
    </row>
    <row r="3" spans="1:18">
      <c r="A3" s="1061"/>
      <c r="B3" s="1061"/>
      <c r="C3" s="1061"/>
      <c r="D3" s="1061"/>
      <c r="E3" s="1061"/>
      <c r="F3" s="1061"/>
      <c r="G3" s="1061"/>
      <c r="H3" s="1061"/>
      <c r="I3" s="1061"/>
      <c r="J3" s="1061"/>
      <c r="K3" s="1061"/>
      <c r="L3" s="1061"/>
      <c r="M3" s="1061"/>
      <c r="N3" s="1061"/>
      <c r="O3" s="1061"/>
      <c r="P3" s="1061"/>
      <c r="Q3" s="1061"/>
      <c r="R3" s="1061"/>
    </row>
    <row r="4" spans="1:18" ht="30" customHeight="1">
      <c r="A4" s="1062" t="s">
        <v>384</v>
      </c>
      <c r="B4" s="1062"/>
      <c r="C4" s="1062"/>
      <c r="D4" s="1062"/>
      <c r="E4" s="1062"/>
      <c r="F4" s="1062"/>
      <c r="G4" s="1062"/>
      <c r="H4" s="483"/>
      <c r="I4" s="483"/>
      <c r="J4" s="481"/>
      <c r="K4" s="483"/>
      <c r="L4" s="1062" t="s">
        <v>385</v>
      </c>
      <c r="M4" s="1062"/>
      <c r="N4" s="1062"/>
      <c r="O4" s="1062"/>
      <c r="P4" s="1062"/>
      <c r="Q4" s="1062"/>
      <c r="R4" s="1062"/>
    </row>
    <row r="5" spans="1:18" ht="15.6">
      <c r="A5" s="1057" t="s">
        <v>170</v>
      </c>
      <c r="B5" s="1057"/>
      <c r="C5" s="1057"/>
      <c r="D5" s="1057"/>
      <c r="E5" s="1057"/>
      <c r="F5" s="1057"/>
      <c r="G5" s="1057"/>
      <c r="H5" s="483"/>
      <c r="I5" s="483"/>
      <c r="J5" s="481"/>
      <c r="K5" s="483"/>
      <c r="L5" s="1058"/>
      <c r="M5" s="1058"/>
      <c r="N5" s="1058"/>
      <c r="O5" s="1058"/>
      <c r="P5" s="1058"/>
      <c r="Q5" s="1058"/>
      <c r="R5" s="1058"/>
    </row>
    <row r="6" spans="1:18" ht="13.5" customHeight="1">
      <c r="A6" s="1057"/>
      <c r="B6" s="1057"/>
      <c r="C6" s="1057"/>
      <c r="D6" s="1057"/>
      <c r="E6" s="1057"/>
      <c r="F6" s="1057"/>
      <c r="G6" s="1057"/>
      <c r="H6" s="483"/>
      <c r="I6" s="483"/>
      <c r="J6" s="481"/>
      <c r="K6" s="483"/>
      <c r="L6" s="1058"/>
      <c r="M6" s="1058"/>
      <c r="N6" s="1058"/>
      <c r="O6" s="1058"/>
      <c r="P6" s="1058"/>
      <c r="Q6" s="1058"/>
      <c r="R6" s="1058"/>
    </row>
    <row r="7" spans="1:18" ht="13.5" customHeight="1">
      <c r="A7" s="1063" t="s">
        <v>45</v>
      </c>
      <c r="B7" s="1063"/>
      <c r="C7" s="1063"/>
      <c r="D7" s="1063"/>
      <c r="E7" s="1063"/>
      <c r="F7" s="1063"/>
      <c r="G7" s="1063"/>
      <c r="H7" s="483"/>
      <c r="I7" s="483"/>
      <c r="J7" s="481"/>
      <c r="K7" s="483"/>
      <c r="L7" s="1058"/>
      <c r="M7" s="1058"/>
      <c r="N7" s="1058"/>
      <c r="O7" s="1058"/>
      <c r="P7" s="1058"/>
      <c r="Q7" s="1058"/>
      <c r="R7" s="1058"/>
    </row>
    <row r="8" spans="1:18" ht="13.5" customHeight="1">
      <c r="A8" s="1057"/>
      <c r="B8" s="1057"/>
      <c r="C8" s="1057"/>
      <c r="D8" s="1057"/>
      <c r="E8" s="1057"/>
      <c r="F8" s="1057"/>
      <c r="G8" s="1057"/>
      <c r="H8" s="483"/>
      <c r="I8" s="483"/>
      <c r="J8" s="481"/>
      <c r="K8" s="483"/>
      <c r="L8" s="1058"/>
      <c r="M8" s="1058"/>
      <c r="N8" s="1058"/>
      <c r="O8" s="1058"/>
      <c r="P8" s="1058"/>
      <c r="Q8" s="1058"/>
      <c r="R8" s="1058"/>
    </row>
    <row r="9" spans="1:18" ht="13.5" customHeight="1">
      <c r="A9" s="1058" t="s">
        <v>172</v>
      </c>
      <c r="B9" s="1058"/>
      <c r="C9" s="1058"/>
      <c r="D9" s="1058"/>
      <c r="E9" s="1058"/>
      <c r="F9" s="1058"/>
      <c r="G9" s="1058"/>
      <c r="H9" s="483"/>
      <c r="I9" s="483"/>
      <c r="J9" s="481"/>
      <c r="K9" s="483"/>
      <c r="L9" s="1058" t="s">
        <v>180</v>
      </c>
      <c r="M9" s="1058"/>
      <c r="N9" s="1058"/>
      <c r="O9" s="1058"/>
      <c r="P9" s="1058"/>
      <c r="Q9" s="1058"/>
      <c r="R9" s="1058"/>
    </row>
    <row r="10" spans="1:18" ht="13.8" thickBot="1">
      <c r="A10" s="482"/>
      <c r="B10" s="1064" t="s">
        <v>51</v>
      </c>
      <c r="C10" s="1065"/>
      <c r="D10" s="1066"/>
      <c r="E10" s="1067" t="s">
        <v>52</v>
      </c>
      <c r="F10" s="1068"/>
      <c r="G10" s="1068"/>
      <c r="H10" s="483"/>
      <c r="I10" s="483"/>
      <c r="J10" s="484"/>
      <c r="K10" s="485"/>
      <c r="L10" s="480"/>
    </row>
    <row r="11" spans="1:18" ht="28.5" customHeight="1" thickBot="1">
      <c r="A11" s="486"/>
      <c r="B11" s="487" t="s">
        <v>173</v>
      </c>
      <c r="C11" s="488" t="s">
        <v>174</v>
      </c>
      <c r="D11" s="489" t="s">
        <v>175</v>
      </c>
      <c r="E11" s="380" t="s">
        <v>176</v>
      </c>
      <c r="F11" s="490" t="s">
        <v>174</v>
      </c>
      <c r="G11" s="490" t="s">
        <v>57</v>
      </c>
      <c r="H11" s="483"/>
      <c r="I11" s="483"/>
      <c r="J11" s="491"/>
      <c r="K11" s="492"/>
      <c r="L11" s="493"/>
    </row>
    <row r="12" spans="1:18" ht="13.35" customHeight="1">
      <c r="A12" s="494" t="s">
        <v>177</v>
      </c>
      <c r="B12" s="495">
        <v>16267234</v>
      </c>
      <c r="C12" s="495">
        <v>20470641.494293272</v>
      </c>
      <c r="D12" s="496">
        <f>C12/B12</f>
        <v>1.2583971862882941</v>
      </c>
      <c r="E12" s="495">
        <f>'MEEIA Targets'!E5</f>
        <v>9027253.0320000015</v>
      </c>
      <c r="F12" s="495">
        <f>C12</f>
        <v>20470641.494293272</v>
      </c>
      <c r="G12" s="497">
        <f>F12/E12</f>
        <v>2.267649020330825</v>
      </c>
      <c r="H12" s="483"/>
      <c r="I12" s="483"/>
      <c r="J12" s="498"/>
      <c r="K12" s="499"/>
      <c r="L12" s="493"/>
    </row>
    <row r="13" spans="1:18" ht="13.35" customHeight="1">
      <c r="A13" s="500" t="s">
        <v>178</v>
      </c>
      <c r="B13" s="683">
        <v>0</v>
      </c>
      <c r="C13" s="683">
        <v>0</v>
      </c>
      <c r="D13" s="684">
        <v>0</v>
      </c>
      <c r="E13" s="501">
        <f>'MEEIA Targets'!K5</f>
        <v>2021.394</v>
      </c>
      <c r="F13" s="501">
        <v>0</v>
      </c>
      <c r="G13" s="497">
        <f>F13/E13</f>
        <v>0</v>
      </c>
      <c r="H13" s="483"/>
      <c r="I13" s="483"/>
      <c r="J13" s="491"/>
      <c r="K13" s="492"/>
      <c r="L13" s="493"/>
    </row>
    <row r="14" spans="1:18" ht="13.35" customHeight="1">
      <c r="A14" s="502"/>
      <c r="B14" s="501"/>
      <c r="C14" s="501"/>
      <c r="D14" s="497"/>
      <c r="E14" s="501"/>
      <c r="F14" s="501"/>
      <c r="G14" s="497"/>
      <c r="H14" s="483"/>
      <c r="I14" s="483"/>
      <c r="J14" s="491"/>
      <c r="K14" s="492"/>
      <c r="L14" s="493"/>
    </row>
    <row r="15" spans="1:18" ht="13.5" customHeight="1">
      <c r="A15" s="503" t="s">
        <v>179</v>
      </c>
      <c r="B15" s="495"/>
      <c r="C15" s="495"/>
      <c r="D15" s="497"/>
      <c r="E15" s="483"/>
      <c r="F15" s="483"/>
      <c r="G15" s="483"/>
      <c r="H15" s="483"/>
      <c r="I15" s="483"/>
      <c r="J15" s="484"/>
      <c r="K15" s="504"/>
      <c r="L15" s="505"/>
    </row>
    <row r="16" spans="1:18" ht="13.5" customHeight="1">
      <c r="A16" s="502"/>
      <c r="B16" s="495"/>
      <c r="C16" s="495"/>
      <c r="D16" s="497"/>
      <c r="E16" s="483"/>
      <c r="F16" s="483"/>
      <c r="G16" s="483"/>
      <c r="H16" s="483"/>
      <c r="I16" s="483"/>
      <c r="J16" s="484"/>
      <c r="K16" s="504"/>
      <c r="L16" s="505"/>
    </row>
    <row r="17" spans="1:18" ht="13.5" customHeight="1">
      <c r="A17" s="1058" t="s">
        <v>181</v>
      </c>
      <c r="B17" s="1058"/>
      <c r="C17" s="1058"/>
      <c r="D17" s="1058"/>
      <c r="E17" s="1058"/>
      <c r="F17" s="1058"/>
      <c r="G17" s="1058"/>
      <c r="H17" s="483"/>
      <c r="I17" s="483"/>
      <c r="J17" s="481"/>
      <c r="K17" s="483"/>
      <c r="L17" s="1058" t="s">
        <v>180</v>
      </c>
      <c r="M17" s="1058"/>
      <c r="N17" s="1058"/>
      <c r="O17" s="1058"/>
      <c r="P17" s="1058"/>
      <c r="Q17" s="1058"/>
      <c r="R17" s="1058"/>
    </row>
    <row r="18" spans="1:18" ht="13.8" thickBot="1">
      <c r="A18" s="482"/>
      <c r="B18" s="1064" t="s">
        <v>51</v>
      </c>
      <c r="C18" s="1065"/>
      <c r="D18" s="1066"/>
      <c r="E18" s="1067" t="s">
        <v>52</v>
      </c>
      <c r="F18" s="1068"/>
      <c r="G18" s="1068"/>
      <c r="H18" s="483"/>
      <c r="I18" s="483"/>
      <c r="J18" s="484"/>
      <c r="K18" s="485"/>
      <c r="L18" s="480"/>
    </row>
    <row r="19" spans="1:18" ht="28.5" customHeight="1" thickBot="1">
      <c r="A19" s="486"/>
      <c r="B19" s="487" t="s">
        <v>173</v>
      </c>
      <c r="C19" s="488" t="s">
        <v>174</v>
      </c>
      <c r="D19" s="489" t="s">
        <v>175</v>
      </c>
      <c r="E19" s="380" t="s">
        <v>176</v>
      </c>
      <c r="F19" s="490" t="s">
        <v>174</v>
      </c>
      <c r="G19" s="490" t="s">
        <v>57</v>
      </c>
      <c r="H19" s="483"/>
      <c r="I19" s="483"/>
      <c r="J19" s="491"/>
      <c r="K19" s="492"/>
      <c r="L19" s="493"/>
    </row>
    <row r="20" spans="1:18" ht="13.35" customHeight="1">
      <c r="A20" s="494" t="s">
        <v>177</v>
      </c>
      <c r="B20" s="495">
        <f>B12</f>
        <v>16267234</v>
      </c>
      <c r="C20" s="495">
        <f>C12</f>
        <v>20470641.494293272</v>
      </c>
      <c r="D20" s="496">
        <f>C20/B20</f>
        <v>1.2583971862882941</v>
      </c>
      <c r="E20" s="495">
        <f>E12</f>
        <v>9027253.0320000015</v>
      </c>
      <c r="F20" s="495">
        <f>F12</f>
        <v>20470641.494293272</v>
      </c>
      <c r="G20" s="497">
        <f>F20/E20</f>
        <v>2.267649020330825</v>
      </c>
      <c r="H20" s="483"/>
      <c r="I20" s="483"/>
      <c r="J20" s="498"/>
      <c r="K20" s="499"/>
      <c r="L20" s="493"/>
    </row>
    <row r="21" spans="1:18" ht="13.35" customHeight="1">
      <c r="A21" s="500" t="s">
        <v>178</v>
      </c>
      <c r="B21" s="501">
        <f>B13</f>
        <v>0</v>
      </c>
      <c r="C21" s="501">
        <f>C13</f>
        <v>0</v>
      </c>
      <c r="D21" s="496">
        <f>D13</f>
        <v>0</v>
      </c>
      <c r="E21" s="495">
        <f>E13</f>
        <v>2021.394</v>
      </c>
      <c r="F21" s="501">
        <f>F13</f>
        <v>0</v>
      </c>
      <c r="G21" s="497">
        <f>F21/E21</f>
        <v>0</v>
      </c>
      <c r="H21" s="483"/>
      <c r="I21" s="483"/>
      <c r="J21" s="491"/>
      <c r="K21" s="492"/>
      <c r="L21" s="493"/>
    </row>
    <row r="22" spans="1:18" ht="13.35" customHeight="1">
      <c r="A22" s="502"/>
      <c r="B22" s="501"/>
      <c r="C22" s="501"/>
      <c r="D22" s="497"/>
      <c r="E22" s="501"/>
      <c r="F22" s="501"/>
      <c r="G22" s="497"/>
      <c r="H22" s="483"/>
      <c r="I22" s="483"/>
      <c r="J22" s="491"/>
      <c r="K22" s="492"/>
      <c r="L22" s="493"/>
    </row>
    <row r="23" spans="1:18" ht="13.5" customHeight="1">
      <c r="A23" s="503" t="s">
        <v>179</v>
      </c>
      <c r="B23" s="495"/>
      <c r="C23" s="495"/>
      <c r="D23" s="497"/>
      <c r="E23" s="483"/>
      <c r="F23" s="483"/>
      <c r="G23" s="483"/>
      <c r="H23" s="483"/>
      <c r="I23" s="483"/>
      <c r="J23" s="484"/>
      <c r="K23" s="504"/>
      <c r="L23" s="505"/>
    </row>
    <row r="24" spans="1:18" ht="13.5" customHeight="1">
      <c r="A24" s="502"/>
      <c r="B24" s="495"/>
      <c r="C24" s="495"/>
      <c r="D24" s="497"/>
      <c r="E24" s="483"/>
      <c r="F24" s="483"/>
      <c r="G24" s="483"/>
      <c r="H24" s="483"/>
      <c r="I24" s="483"/>
      <c r="J24" s="484"/>
      <c r="K24" s="504"/>
      <c r="L24" s="505"/>
    </row>
    <row r="25" spans="1:18" ht="13.5" customHeight="1">
      <c r="A25" s="1058" t="s">
        <v>182</v>
      </c>
      <c r="B25" s="1058"/>
      <c r="C25" s="1058"/>
      <c r="D25" s="1058"/>
      <c r="E25" s="483"/>
      <c r="F25" s="483"/>
      <c r="G25" s="483"/>
      <c r="H25" s="483"/>
      <c r="I25" s="483"/>
    </row>
    <row r="26" spans="1:18" ht="27" thickBot="1">
      <c r="A26" s="508" t="s">
        <v>104</v>
      </c>
      <c r="B26" s="509" t="s">
        <v>105</v>
      </c>
      <c r="C26" s="509" t="s">
        <v>106</v>
      </c>
      <c r="D26" s="509" t="s">
        <v>107</v>
      </c>
      <c r="E26" s="483"/>
      <c r="F26" s="483"/>
      <c r="G26" s="483"/>
      <c r="H26" s="483"/>
      <c r="I26" s="483"/>
    </row>
    <row r="27" spans="1:18" ht="13.8" thickTop="1">
      <c r="A27" s="685" t="s">
        <v>162</v>
      </c>
      <c r="B27" s="685" t="s">
        <v>162</v>
      </c>
      <c r="C27" s="685" t="s">
        <v>162</v>
      </c>
      <c r="D27" s="686">
        <v>1</v>
      </c>
      <c r="E27" s="483"/>
      <c r="F27" s="483"/>
      <c r="G27" s="483"/>
      <c r="H27" s="483"/>
      <c r="I27" s="483"/>
      <c r="J27" s="510"/>
      <c r="K27" s="511"/>
      <c r="L27" s="511"/>
    </row>
    <row r="28" spans="1:18">
      <c r="A28" s="512"/>
      <c r="B28" s="512"/>
      <c r="C28" s="512"/>
      <c r="D28" s="429"/>
      <c r="E28" s="483"/>
      <c r="F28" s="483"/>
      <c r="G28" s="483"/>
      <c r="H28" s="483"/>
      <c r="I28" s="483"/>
      <c r="J28" s="510"/>
      <c r="K28" s="511"/>
      <c r="L28" s="511"/>
    </row>
    <row r="29" spans="1:18" ht="13.5" customHeight="1">
      <c r="A29" s="503" t="s">
        <v>267</v>
      </c>
      <c r="B29" s="512"/>
      <c r="C29" s="512"/>
      <c r="D29" s="512"/>
      <c r="E29" s="513"/>
      <c r="F29" s="483"/>
      <c r="G29" s="483"/>
      <c r="H29" s="483"/>
      <c r="I29" s="483"/>
      <c r="J29" s="484"/>
      <c r="K29" s="504"/>
      <c r="L29" s="485"/>
    </row>
    <row r="30" spans="1:18" ht="13.5" customHeight="1">
      <c r="A30" s="512"/>
      <c r="B30" s="512"/>
      <c r="C30" s="512"/>
      <c r="D30" s="512"/>
      <c r="E30" s="483"/>
      <c r="F30" s="483"/>
      <c r="G30" s="483"/>
      <c r="H30" s="483"/>
      <c r="I30" s="483"/>
      <c r="J30" s="484"/>
      <c r="K30" s="504"/>
      <c r="L30" s="485"/>
    </row>
    <row r="31" spans="1:18">
      <c r="A31" s="725"/>
      <c r="B31" s="520"/>
      <c r="C31" s="514"/>
      <c r="D31" s="514"/>
      <c r="E31" s="514"/>
      <c r="F31" s="514"/>
      <c r="G31" s="504"/>
      <c r="H31" s="504"/>
      <c r="I31" s="504"/>
      <c r="L31" s="518"/>
      <c r="P31" s="519"/>
    </row>
    <row r="32" spans="1:18" ht="4.95" customHeight="1">
      <c r="A32" s="1069"/>
      <c r="B32" s="1069"/>
      <c r="C32" s="1069"/>
      <c r="D32" s="1069"/>
      <c r="E32" s="1069"/>
      <c r="F32" s="1069"/>
      <c r="G32" s="1069"/>
      <c r="H32" s="1069"/>
      <c r="I32" s="1069"/>
      <c r="J32" s="726"/>
      <c r="K32" s="480"/>
      <c r="L32" s="480"/>
    </row>
    <row r="33" spans="1:18" ht="12.75" customHeight="1">
      <c r="A33" s="1060"/>
      <c r="B33" s="1060"/>
      <c r="C33" s="1060"/>
      <c r="D33" s="1060"/>
      <c r="E33" s="1060"/>
      <c r="F33" s="480"/>
      <c r="G33" s="480"/>
      <c r="H33" s="480"/>
      <c r="I33" s="480"/>
      <c r="J33" s="481"/>
      <c r="K33" s="483"/>
      <c r="L33" s="483"/>
    </row>
    <row r="34" spans="1:18" ht="15.6">
      <c r="A34" s="1057" t="s">
        <v>198</v>
      </c>
      <c r="B34" s="1057"/>
      <c r="C34" s="1057"/>
      <c r="D34" s="1057"/>
      <c r="E34" s="1057"/>
      <c r="F34" s="483"/>
      <c r="G34" s="483"/>
      <c r="H34" s="483"/>
      <c r="I34" s="483"/>
      <c r="J34" s="484"/>
      <c r="K34" s="485"/>
      <c r="L34" s="480"/>
    </row>
    <row r="35" spans="1:18">
      <c r="A35" s="1060"/>
      <c r="B35" s="1060"/>
      <c r="C35" s="1060"/>
      <c r="D35" s="1060"/>
      <c r="E35" s="1060"/>
      <c r="F35" s="504"/>
      <c r="G35" s="504"/>
      <c r="H35" s="504"/>
      <c r="I35" s="504"/>
      <c r="L35" s="518"/>
      <c r="P35" s="519"/>
    </row>
    <row r="36" spans="1:18">
      <c r="A36" s="1058" t="s">
        <v>277</v>
      </c>
      <c r="B36" s="1058"/>
      <c r="C36" s="1058"/>
      <c r="D36" s="1058"/>
      <c r="E36" s="1058"/>
      <c r="F36" s="483"/>
      <c r="G36" s="483"/>
      <c r="H36" s="483"/>
      <c r="I36" s="483"/>
      <c r="L36" s="518"/>
      <c r="P36" s="519"/>
    </row>
    <row r="37" spans="1:18" ht="27" thickBot="1">
      <c r="A37" s="486" t="s">
        <v>278</v>
      </c>
      <c r="B37" s="724" t="s">
        <v>188</v>
      </c>
      <c r="C37" s="724" t="s">
        <v>386</v>
      </c>
      <c r="D37" s="724" t="s">
        <v>187</v>
      </c>
      <c r="E37" s="724" t="s">
        <v>280</v>
      </c>
      <c r="F37" s="504"/>
      <c r="G37" s="504"/>
      <c r="H37" s="504"/>
      <c r="I37" s="504"/>
      <c r="J37" s="521"/>
      <c r="K37" s="522"/>
      <c r="L37" s="523"/>
      <c r="P37" s="524"/>
      <c r="Q37" s="525"/>
      <c r="R37" s="526"/>
    </row>
    <row r="38" spans="1:18">
      <c r="A38" s="688" t="s">
        <v>387</v>
      </c>
      <c r="B38" s="495">
        <v>0</v>
      </c>
      <c r="C38" s="495">
        <v>0</v>
      </c>
      <c r="D38" s="527">
        <v>2</v>
      </c>
      <c r="E38" s="528">
        <v>1</v>
      </c>
      <c r="F38" s="492"/>
      <c r="G38" s="492"/>
      <c r="H38" s="492"/>
      <c r="I38" s="492"/>
      <c r="J38" s="521"/>
      <c r="K38" s="522"/>
      <c r="L38" s="523"/>
      <c r="P38" s="524"/>
      <c r="Q38" s="525"/>
      <c r="R38" s="526"/>
    </row>
    <row r="39" spans="1:18">
      <c r="A39" s="688" t="s">
        <v>388</v>
      </c>
      <c r="B39" s="495">
        <v>1002384</v>
      </c>
      <c r="C39" s="495">
        <v>0</v>
      </c>
      <c r="D39" s="527">
        <v>2</v>
      </c>
      <c r="E39" s="528">
        <v>1</v>
      </c>
      <c r="F39" s="492"/>
      <c r="G39" s="492"/>
      <c r="H39" s="492"/>
      <c r="I39" s="492"/>
      <c r="J39" s="521"/>
      <c r="K39" s="522"/>
      <c r="L39" s="523"/>
      <c r="P39" s="524"/>
      <c r="Q39" s="525"/>
      <c r="R39" s="526"/>
    </row>
    <row r="40" spans="1:18">
      <c r="A40" s="687" t="s">
        <v>389</v>
      </c>
      <c r="B40" s="495">
        <v>3252466</v>
      </c>
      <c r="C40" s="495">
        <v>3405034.0638100775</v>
      </c>
      <c r="D40" s="527">
        <v>5</v>
      </c>
      <c r="E40" s="528">
        <v>3</v>
      </c>
      <c r="F40" s="492"/>
      <c r="G40" s="492"/>
      <c r="H40" s="492"/>
      <c r="I40" s="492"/>
      <c r="J40" s="521"/>
      <c r="K40" s="522"/>
      <c r="L40" s="523"/>
      <c r="P40" s="524"/>
      <c r="Q40" s="525"/>
      <c r="R40" s="526"/>
    </row>
    <row r="41" spans="1:18">
      <c r="A41" s="688" t="s">
        <v>390</v>
      </c>
      <c r="B41" s="495">
        <v>12012385</v>
      </c>
      <c r="C41" s="495">
        <v>17065607.430483196</v>
      </c>
      <c r="D41" s="527">
        <v>3</v>
      </c>
      <c r="E41" s="528">
        <v>3</v>
      </c>
      <c r="F41" s="492"/>
      <c r="G41" s="492"/>
      <c r="H41" s="492"/>
      <c r="I41" s="492"/>
      <c r="J41" s="521"/>
      <c r="K41" s="522"/>
      <c r="L41" s="523"/>
      <c r="P41" s="524"/>
      <c r="Q41" s="525"/>
      <c r="R41" s="526"/>
    </row>
    <row r="42" spans="1:18" ht="13.8" thickBot="1">
      <c r="A42" s="589" t="s">
        <v>34</v>
      </c>
      <c r="B42" s="590">
        <f>B12</f>
        <v>16267234</v>
      </c>
      <c r="C42" s="590">
        <f>SUM(C38:C41)</f>
        <v>20470641.494293272</v>
      </c>
      <c r="D42" s="590">
        <f>SUM(D38:D41)</f>
        <v>12</v>
      </c>
      <c r="E42" s="590">
        <f>SUM(E38:E41)</f>
        <v>8</v>
      </c>
      <c r="J42" s="529"/>
      <c r="K42" s="530"/>
      <c r="L42" s="531"/>
      <c r="P42" s="519"/>
    </row>
    <row r="43" spans="1:18" ht="13.8" thickTop="1">
      <c r="A43" s="725"/>
      <c r="B43" s="480"/>
      <c r="C43" s="480"/>
      <c r="D43" s="480"/>
      <c r="E43" s="480"/>
      <c r="J43" s="529"/>
      <c r="K43" s="530"/>
      <c r="L43" s="531"/>
      <c r="P43" s="519"/>
    </row>
    <row r="44" spans="1:18">
      <c r="A44" s="503" t="s">
        <v>391</v>
      </c>
      <c r="B44" s="503"/>
      <c r="C44" s="503"/>
      <c r="D44" s="503"/>
      <c r="E44" s="503"/>
      <c r="F44" s="511"/>
      <c r="G44" s="511"/>
      <c r="H44" s="511"/>
      <c r="I44" s="511"/>
      <c r="J44" s="529"/>
      <c r="K44" s="530"/>
      <c r="L44" s="531"/>
      <c r="P44" s="524"/>
      <c r="Q44" s="525"/>
      <c r="R44" s="526"/>
    </row>
    <row r="45" spans="1:18" ht="13.5" customHeight="1">
      <c r="A45" s="503" t="s">
        <v>288</v>
      </c>
      <c r="B45" s="503"/>
      <c r="C45" s="503"/>
      <c r="D45" s="503"/>
      <c r="E45" s="503"/>
      <c r="F45" s="511"/>
      <c r="G45" s="511"/>
      <c r="H45" s="511"/>
      <c r="I45" s="511"/>
      <c r="J45" s="529"/>
      <c r="K45" s="530"/>
      <c r="L45" s="531"/>
      <c r="P45" s="524"/>
      <c r="Q45" s="525"/>
      <c r="R45" s="526"/>
    </row>
    <row r="46" spans="1:18" s="483" customFormat="1" ht="13.5" customHeight="1">
      <c r="B46" s="515"/>
      <c r="C46" s="507"/>
      <c r="D46" s="507"/>
      <c r="E46" s="507"/>
      <c r="F46" s="507"/>
      <c r="G46" s="507"/>
      <c r="H46" s="507"/>
      <c r="I46" s="507"/>
      <c r="J46" s="532"/>
      <c r="K46" s="533"/>
      <c r="L46" s="399"/>
    </row>
    <row r="47" spans="1:18" ht="13.5" customHeight="1"/>
    <row r="48" spans="1:18" ht="13.5" customHeight="1">
      <c r="A48" s="1058" t="s">
        <v>322</v>
      </c>
      <c r="B48" s="1058"/>
      <c r="C48" s="1058"/>
      <c r="D48" s="1058"/>
      <c r="E48" s="1058"/>
      <c r="F48" s="1058"/>
      <c r="G48" s="1058"/>
      <c r="H48" s="1058"/>
      <c r="I48" s="483"/>
    </row>
    <row r="49" spans="1:9" ht="25.5" customHeight="1">
      <c r="A49" s="1070" t="s">
        <v>323</v>
      </c>
      <c r="B49" s="1070" t="s">
        <v>278</v>
      </c>
      <c r="C49" s="1070" t="s">
        <v>302</v>
      </c>
      <c r="D49" s="1070" t="s">
        <v>303</v>
      </c>
      <c r="E49" s="1070" t="s">
        <v>324</v>
      </c>
      <c r="F49" s="1070" t="s">
        <v>328</v>
      </c>
      <c r="I49" s="545"/>
    </row>
    <row r="50" spans="1:9" ht="25.5" customHeight="1" thickBot="1">
      <c r="A50" s="1071"/>
      <c r="B50" s="1071"/>
      <c r="C50" s="1071"/>
      <c r="D50" s="1071"/>
      <c r="E50" s="1071"/>
      <c r="F50" s="1071"/>
      <c r="I50" s="545"/>
    </row>
    <row r="51" spans="1:9" ht="89.25" customHeight="1">
      <c r="A51" s="515" t="s">
        <v>392</v>
      </c>
      <c r="B51" s="515" t="s">
        <v>390</v>
      </c>
      <c r="C51" s="495">
        <v>8320692</v>
      </c>
      <c r="D51" s="495">
        <v>12925965.254239596</v>
      </c>
      <c r="E51" s="238">
        <v>1.5534723859793869</v>
      </c>
      <c r="F51" s="689" t="s">
        <v>393</v>
      </c>
      <c r="I51" s="723"/>
    </row>
    <row r="52" spans="1:9" ht="105.6">
      <c r="A52" s="515" t="s">
        <v>394</v>
      </c>
      <c r="B52" s="515" t="s">
        <v>389</v>
      </c>
      <c r="C52" s="495">
        <v>680832</v>
      </c>
      <c r="D52" s="495">
        <v>910951.08645144803</v>
      </c>
      <c r="E52" s="238">
        <v>1.3379968721379842</v>
      </c>
      <c r="F52" s="689" t="s">
        <v>395</v>
      </c>
      <c r="I52" s="723"/>
    </row>
    <row r="53" spans="1:9" ht="102" customHeight="1">
      <c r="A53" s="515" t="s">
        <v>396</v>
      </c>
      <c r="B53" s="515" t="s">
        <v>389</v>
      </c>
      <c r="C53" s="495">
        <v>518780</v>
      </c>
      <c r="D53" s="495">
        <v>398532.5554316885</v>
      </c>
      <c r="E53" s="238">
        <v>0.76821110187688135</v>
      </c>
      <c r="F53" s="689" t="s">
        <v>397</v>
      </c>
      <c r="I53" s="723"/>
    </row>
    <row r="54" spans="1:9" ht="127.5" customHeight="1">
      <c r="A54" s="515" t="s">
        <v>398</v>
      </c>
      <c r="B54" s="515" t="s">
        <v>387</v>
      </c>
      <c r="C54" s="495">
        <v>0</v>
      </c>
      <c r="D54" s="495">
        <v>0</v>
      </c>
      <c r="E54" s="238">
        <v>0</v>
      </c>
      <c r="F54" s="689" t="s">
        <v>399</v>
      </c>
      <c r="I54" s="723"/>
    </row>
    <row r="55" spans="1:9" ht="102" customHeight="1">
      <c r="A55" s="515" t="s">
        <v>400</v>
      </c>
      <c r="B55" s="515" t="s">
        <v>389</v>
      </c>
      <c r="C55" s="495">
        <v>724686</v>
      </c>
      <c r="D55" s="495">
        <v>705080.15030457673</v>
      </c>
      <c r="E55" s="238">
        <v>0.97294573139894625</v>
      </c>
      <c r="F55" s="689" t="s">
        <v>401</v>
      </c>
    </row>
    <row r="56" spans="1:9" ht="38.25" customHeight="1">
      <c r="A56" s="515" t="s">
        <v>402</v>
      </c>
      <c r="B56" s="515" t="s">
        <v>390</v>
      </c>
      <c r="C56" s="495">
        <v>1823034</v>
      </c>
      <c r="D56" s="495">
        <v>2109263.3166312748</v>
      </c>
      <c r="E56" s="238">
        <v>1.1570071192480638</v>
      </c>
      <c r="F56" s="689" t="s">
        <v>403</v>
      </c>
    </row>
    <row r="57" spans="1:9" ht="140.25" customHeight="1">
      <c r="A57" s="515" t="s">
        <v>404</v>
      </c>
      <c r="B57" s="515" t="s">
        <v>388</v>
      </c>
      <c r="C57" s="495">
        <v>924290</v>
      </c>
      <c r="D57" s="495">
        <v>0</v>
      </c>
      <c r="E57" s="238">
        <v>0</v>
      </c>
      <c r="F57" s="689" t="s">
        <v>405</v>
      </c>
    </row>
    <row r="58" spans="1:9" ht="102" customHeight="1">
      <c r="A58" s="515" t="s">
        <v>406</v>
      </c>
      <c r="B58" s="515" t="s">
        <v>390</v>
      </c>
      <c r="C58" s="495">
        <v>1868659</v>
      </c>
      <c r="D58" s="495">
        <v>1592613.6772907339</v>
      </c>
      <c r="E58" s="238">
        <v>0.85227624584835104</v>
      </c>
      <c r="F58" s="689" t="s">
        <v>407</v>
      </c>
    </row>
  </sheetData>
  <mergeCells count="34">
    <mergeCell ref="A48:H48"/>
    <mergeCell ref="A49:A50"/>
    <mergeCell ref="B49:B50"/>
    <mergeCell ref="C49:C50"/>
    <mergeCell ref="D49:D50"/>
    <mergeCell ref="E49:E50"/>
    <mergeCell ref="F49:F50"/>
    <mergeCell ref="A34:E34"/>
    <mergeCell ref="A35:E35"/>
    <mergeCell ref="A36:E36"/>
    <mergeCell ref="A32:I32"/>
    <mergeCell ref="B18:D18"/>
    <mergeCell ref="E18:G18"/>
    <mergeCell ref="A25:D25"/>
    <mergeCell ref="A33:E33"/>
    <mergeCell ref="A9:G9"/>
    <mergeCell ref="L9:R9"/>
    <mergeCell ref="B10:D10"/>
    <mergeCell ref="E10:G10"/>
    <mergeCell ref="A17:G17"/>
    <mergeCell ref="L17:R17"/>
    <mergeCell ref="A6:G6"/>
    <mergeCell ref="L6:R6"/>
    <mergeCell ref="A7:G7"/>
    <mergeCell ref="L7:R7"/>
    <mergeCell ref="A8:G8"/>
    <mergeCell ref="L8:R8"/>
    <mergeCell ref="A5:G5"/>
    <mergeCell ref="L5:R5"/>
    <mergeCell ref="A1:R1"/>
    <mergeCell ref="A2:R2"/>
    <mergeCell ref="A3:R3"/>
    <mergeCell ref="A4:G4"/>
    <mergeCell ref="L4:R4"/>
  </mergeCells>
  <pageMargins left="0.7" right="0.7" top="0.75" bottom="0.75" header="0.3" footer="0.3"/>
  <pageSetup scale="33" orientation="landscape" verticalDpi="200" r:id="rId1"/>
  <headerFooter alignWithMargins="0">
    <oddFooter>&amp;R&amp;1#&amp;"Calibri"&amp;10 Internal Use Only</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05"/>
  <sheetViews>
    <sheetView zoomScaleNormal="100" workbookViewId="0">
      <selection sqref="A1:U1"/>
    </sheetView>
  </sheetViews>
  <sheetFormatPr defaultRowHeight="13.2"/>
  <cols>
    <col min="1" max="1" width="38.33203125" customWidth="1"/>
    <col min="2" max="2" width="17.88671875" style="2" customWidth="1"/>
    <col min="3" max="3" width="15.6640625" style="30" customWidth="1"/>
    <col min="4" max="4" width="17.33203125" style="30" customWidth="1"/>
    <col min="5" max="5" width="21.33203125" style="30" customWidth="1"/>
    <col min="6" max="6" width="31.44140625" style="30" customWidth="1"/>
    <col min="7" max="7" width="17.44140625" style="30" customWidth="1"/>
    <col min="8" max="9" width="15.33203125" style="30" customWidth="1"/>
    <col min="10" max="11" width="31.44140625" style="30" customWidth="1"/>
    <col min="12" max="12" width="15.33203125" style="30" customWidth="1"/>
    <col min="13" max="13" width="0.5546875" style="88" customWidth="1"/>
    <col min="14" max="14" width="11.6640625" style="30" customWidth="1"/>
    <col min="15" max="15" width="12.6640625" style="30" customWidth="1"/>
    <col min="16" max="19" width="12.6640625" customWidth="1"/>
    <col min="20" max="20" width="8.6640625" customWidth="1"/>
    <col min="21" max="21" width="9.5546875" customWidth="1"/>
  </cols>
  <sheetData>
    <row r="1" spans="1:21" ht="13.2" customHeight="1">
      <c r="A1" s="977" t="str">
        <f>Cover!B8</f>
        <v>KCP&amp;L-MO Evaluation, Measurement, and Verification Report – Appendix Databook</v>
      </c>
      <c r="B1" s="977"/>
      <c r="C1" s="977"/>
      <c r="D1" s="977"/>
      <c r="E1" s="977"/>
      <c r="F1" s="977"/>
      <c r="G1" s="977"/>
      <c r="H1" s="977"/>
      <c r="I1" s="977"/>
      <c r="J1" s="977"/>
      <c r="K1" s="977"/>
      <c r="L1" s="977"/>
      <c r="M1" s="977"/>
      <c r="N1" s="977"/>
      <c r="O1" s="977"/>
      <c r="P1" s="977"/>
      <c r="Q1" s="977"/>
      <c r="R1" s="977"/>
      <c r="S1" s="977"/>
      <c r="T1" s="977"/>
      <c r="U1" s="977"/>
    </row>
    <row r="2" spans="1:21" ht="35.25" customHeight="1">
      <c r="A2" s="978"/>
      <c r="B2" s="978"/>
      <c r="C2" s="978"/>
      <c r="D2" s="978"/>
      <c r="E2" s="978"/>
      <c r="F2" s="978"/>
      <c r="G2" s="978"/>
      <c r="H2" s="978"/>
      <c r="I2" s="978"/>
      <c r="J2" s="978"/>
      <c r="K2" s="978"/>
      <c r="L2" s="978"/>
      <c r="M2" s="978"/>
      <c r="N2" s="978"/>
      <c r="O2" s="978"/>
      <c r="P2" s="978"/>
      <c r="Q2" s="978"/>
      <c r="R2" s="978"/>
      <c r="S2" s="978"/>
      <c r="T2" s="978"/>
      <c r="U2" s="978"/>
    </row>
    <row r="3" spans="1:21">
      <c r="A3" s="983"/>
      <c r="B3" s="983"/>
      <c r="C3" s="983"/>
      <c r="D3" s="983"/>
      <c r="E3" s="983"/>
      <c r="F3" s="983"/>
      <c r="G3" s="983"/>
      <c r="H3" s="983"/>
      <c r="I3" s="983"/>
      <c r="J3" s="983"/>
      <c r="K3" s="983"/>
      <c r="L3" s="983"/>
      <c r="M3" s="983"/>
      <c r="N3" s="983"/>
      <c r="O3" s="983"/>
      <c r="P3" s="983"/>
      <c r="Q3" s="983"/>
      <c r="R3" s="983"/>
      <c r="S3" s="983"/>
      <c r="T3" s="983"/>
      <c r="U3" s="983"/>
    </row>
    <row r="4" spans="1:21" ht="30" customHeight="1">
      <c r="A4" s="982" t="s">
        <v>408</v>
      </c>
      <c r="B4" s="982"/>
      <c r="C4" s="982"/>
      <c r="D4" s="982"/>
      <c r="E4" s="982"/>
      <c r="F4" s="982"/>
      <c r="G4" s="982"/>
      <c r="H4" s="5"/>
      <c r="I4" s="5"/>
      <c r="J4" s="5"/>
      <c r="K4" s="5"/>
      <c r="L4" s="5"/>
      <c r="M4" s="86"/>
      <c r="N4" s="5"/>
      <c r="O4" s="982" t="s">
        <v>409</v>
      </c>
      <c r="P4" s="982"/>
      <c r="Q4" s="982"/>
      <c r="R4" s="982"/>
      <c r="S4" s="982"/>
      <c r="T4" s="982"/>
      <c r="U4" s="982"/>
    </row>
    <row r="5" spans="1:21" ht="15.6">
      <c r="A5" s="985" t="s">
        <v>170</v>
      </c>
      <c r="B5" s="985"/>
      <c r="C5" s="985"/>
      <c r="D5" s="985"/>
      <c r="E5" s="985"/>
      <c r="F5" s="985"/>
      <c r="G5" s="985"/>
      <c r="H5" s="5"/>
      <c r="I5" s="5"/>
      <c r="J5" s="5"/>
      <c r="K5" s="5"/>
      <c r="L5" s="5"/>
      <c r="M5" s="86"/>
      <c r="N5" s="5"/>
      <c r="O5" s="987"/>
      <c r="P5" s="987"/>
      <c r="Q5" s="987"/>
      <c r="R5" s="987"/>
      <c r="S5" s="987"/>
      <c r="T5" s="987"/>
      <c r="U5" s="987"/>
    </row>
    <row r="6" spans="1:21" ht="12.75" customHeight="1">
      <c r="A6" s="985"/>
      <c r="B6" s="985"/>
      <c r="C6" s="985"/>
      <c r="D6" s="985"/>
      <c r="E6" s="985"/>
      <c r="F6" s="985"/>
      <c r="G6" s="985"/>
      <c r="H6" s="5"/>
      <c r="I6" s="5"/>
      <c r="J6" s="5"/>
      <c r="K6" s="5"/>
      <c r="L6" s="5"/>
      <c r="M6" s="86"/>
      <c r="N6" s="5"/>
      <c r="O6" s="987"/>
      <c r="P6" s="987"/>
      <c r="Q6" s="987"/>
      <c r="R6" s="987"/>
      <c r="S6" s="987"/>
      <c r="T6" s="987"/>
      <c r="U6" s="987"/>
    </row>
    <row r="7" spans="1:21" ht="12.75" customHeight="1">
      <c r="A7" s="1073" t="s">
        <v>45</v>
      </c>
      <c r="B7" s="1073"/>
      <c r="C7" s="1073"/>
      <c r="D7" s="1073"/>
      <c r="E7" s="1073"/>
      <c r="F7" s="1073"/>
      <c r="G7" s="1073"/>
      <c r="H7" s="5"/>
      <c r="I7" s="5"/>
      <c r="J7" s="5"/>
      <c r="K7" s="5"/>
      <c r="L7" s="5"/>
      <c r="M7" s="86"/>
      <c r="N7" s="5"/>
      <c r="O7" s="5"/>
      <c r="P7" s="5"/>
      <c r="Q7" s="5"/>
      <c r="R7" s="5"/>
      <c r="S7" s="5"/>
      <c r="T7" s="5"/>
      <c r="U7" s="5"/>
    </row>
    <row r="8" spans="1:21" ht="12.75" customHeight="1">
      <c r="A8" s="985"/>
      <c r="B8" s="985"/>
      <c r="C8" s="985"/>
      <c r="D8" s="985"/>
      <c r="E8" s="985"/>
      <c r="F8" s="985"/>
      <c r="G8" s="985"/>
      <c r="H8" s="5"/>
      <c r="I8" s="5"/>
      <c r="J8" s="5"/>
      <c r="K8" s="5"/>
      <c r="L8" s="5"/>
      <c r="M8" s="86"/>
      <c r="N8" s="5"/>
      <c r="O8" s="5"/>
      <c r="P8" s="5"/>
      <c r="Q8" s="5"/>
      <c r="R8" s="5"/>
      <c r="S8" s="5"/>
      <c r="T8" s="5"/>
      <c r="U8" s="5"/>
    </row>
    <row r="9" spans="1:21" ht="13.5" customHeight="1">
      <c r="A9" s="987" t="s">
        <v>172</v>
      </c>
      <c r="B9" s="987"/>
      <c r="C9" s="987"/>
      <c r="D9" s="987"/>
      <c r="E9" s="987"/>
      <c r="F9" s="987"/>
      <c r="G9" s="987"/>
      <c r="H9" s="5"/>
      <c r="I9" s="5"/>
      <c r="J9" s="5"/>
      <c r="K9" s="5"/>
      <c r="L9" s="5"/>
      <c r="M9" s="86"/>
      <c r="N9" s="5"/>
      <c r="O9" s="987" t="s">
        <v>180</v>
      </c>
      <c r="P9" s="987"/>
      <c r="Q9" s="987"/>
      <c r="R9" s="987"/>
      <c r="S9" s="987"/>
      <c r="T9" s="987"/>
      <c r="U9" s="987"/>
    </row>
    <row r="10" spans="1:21" ht="13.8" thickBot="1">
      <c r="A10" s="143"/>
      <c r="B10" s="1030" t="s">
        <v>51</v>
      </c>
      <c r="C10" s="1030"/>
      <c r="D10" s="1030"/>
      <c r="E10" s="1029" t="s">
        <v>52</v>
      </c>
      <c r="F10" s="1030"/>
      <c r="G10" s="1030"/>
      <c r="H10" s="5"/>
      <c r="I10" s="5"/>
      <c r="J10" s="5"/>
      <c r="K10" s="5"/>
      <c r="L10" s="5"/>
      <c r="M10" s="317"/>
      <c r="N10" s="39"/>
      <c r="O10"/>
    </row>
    <row r="11" spans="1:21" ht="29.25" customHeight="1" thickBot="1">
      <c r="A11" s="142"/>
      <c r="B11" s="347" t="s">
        <v>173</v>
      </c>
      <c r="C11" s="347" t="s">
        <v>174</v>
      </c>
      <c r="D11" s="388" t="s">
        <v>175</v>
      </c>
      <c r="E11" s="347" t="s">
        <v>176</v>
      </c>
      <c r="F11" s="347" t="s">
        <v>174</v>
      </c>
      <c r="G11" s="347" t="s">
        <v>57</v>
      </c>
      <c r="H11" s="5"/>
      <c r="I11" s="5"/>
      <c r="J11" s="5"/>
      <c r="K11" s="5"/>
      <c r="L11" s="5"/>
      <c r="M11" s="318"/>
      <c r="N11" s="28"/>
      <c r="O11" s="45"/>
    </row>
    <row r="12" spans="1:21" ht="13.35" customHeight="1">
      <c r="A12" s="140" t="s">
        <v>177</v>
      </c>
      <c r="B12" s="61">
        <v>2738395.8170999982</v>
      </c>
      <c r="C12" s="61">
        <v>2262997.5805630623</v>
      </c>
      <c r="D12" s="139">
        <f>C12/B12</f>
        <v>0.82639535396296737</v>
      </c>
      <c r="E12" s="60">
        <f>'MEEIA Targets'!E7</f>
        <v>3509633.5800000057</v>
      </c>
      <c r="F12" s="61">
        <f>C12*$D$31</f>
        <v>1973333.8902509904</v>
      </c>
      <c r="G12" s="138">
        <f>F12/E12</f>
        <v>0.56226208385292098</v>
      </c>
      <c r="H12" s="5"/>
      <c r="I12" s="5"/>
      <c r="J12" s="5"/>
      <c r="K12" s="5"/>
      <c r="L12" s="5"/>
      <c r="M12" s="87"/>
      <c r="N12" s="29"/>
      <c r="O12" s="45"/>
    </row>
    <row r="13" spans="1:21" ht="13.2" customHeight="1">
      <c r="A13" s="140" t="s">
        <v>178</v>
      </c>
      <c r="B13" s="61">
        <v>454.35510000000016</v>
      </c>
      <c r="C13" s="61">
        <v>367.86665523003842</v>
      </c>
      <c r="D13" s="243">
        <f>C13/B13</f>
        <v>0.80964570493439669</v>
      </c>
      <c r="E13" s="60">
        <f>'MEEIA Targets'!K7</f>
        <v>561.9369999999999</v>
      </c>
      <c r="F13" s="61">
        <f>C13*$D$31</f>
        <v>320.77972336059349</v>
      </c>
      <c r="G13" s="65">
        <f>F13/E13</f>
        <v>0.57084641758879295</v>
      </c>
      <c r="H13" s="5"/>
      <c r="I13" s="5"/>
      <c r="J13" s="5"/>
      <c r="K13" s="5"/>
      <c r="L13" s="5"/>
      <c r="M13" s="318"/>
      <c r="N13" s="28"/>
      <c r="O13" s="45"/>
    </row>
    <row r="14" spans="1:21" ht="13.2" customHeight="1">
      <c r="A14" s="122"/>
      <c r="B14"/>
      <c r="C14" s="61"/>
      <c r="D14" s="61"/>
      <c r="E14" s="277"/>
      <c r="F14" s="61"/>
      <c r="G14" s="65"/>
      <c r="H14" s="5"/>
      <c r="I14" s="5"/>
      <c r="J14" s="5"/>
      <c r="K14" s="5"/>
      <c r="L14" s="5"/>
      <c r="M14" s="318"/>
      <c r="N14" s="28"/>
      <c r="O14" s="45"/>
    </row>
    <row r="15" spans="1:21" ht="13.2" customHeight="1">
      <c r="A15" s="327" t="s">
        <v>179</v>
      </c>
      <c r="B15" s="61"/>
      <c r="C15" s="61"/>
      <c r="D15" s="65"/>
      <c r="E15" s="5"/>
      <c r="F15" s="5"/>
      <c r="G15" s="5"/>
      <c r="H15" s="5"/>
      <c r="I15" s="5"/>
      <c r="J15" s="5"/>
      <c r="K15" s="5"/>
      <c r="L15" s="5"/>
      <c r="M15" s="317"/>
      <c r="N15" s="315"/>
      <c r="O15" s="31"/>
    </row>
    <row r="16" spans="1:21" ht="12.75" customHeight="1">
      <c r="A16" s="122"/>
      <c r="B16" s="61"/>
      <c r="C16" s="61"/>
      <c r="D16" s="65"/>
      <c r="E16" s="5"/>
      <c r="F16" s="5"/>
      <c r="G16" s="5"/>
      <c r="H16" s="5"/>
      <c r="I16" s="5"/>
      <c r="J16" s="5"/>
      <c r="K16" s="5"/>
      <c r="L16" s="5"/>
      <c r="M16" s="317"/>
      <c r="N16" s="315"/>
      <c r="O16" s="31"/>
    </row>
    <row r="17" spans="1:21" ht="13.2" customHeight="1">
      <c r="A17" s="122"/>
      <c r="B17" s="61"/>
      <c r="C17" s="61"/>
      <c r="D17" s="65"/>
      <c r="E17" s="5"/>
      <c r="F17" s="5"/>
      <c r="G17" s="5"/>
      <c r="H17" s="5"/>
      <c r="I17" s="5"/>
      <c r="J17" s="5"/>
      <c r="K17" s="5"/>
      <c r="L17" s="5"/>
      <c r="M17" s="317"/>
      <c r="N17" s="315"/>
      <c r="O17" s="31"/>
    </row>
    <row r="18" spans="1:21" ht="12.75" customHeight="1">
      <c r="A18" s="985"/>
      <c r="B18" s="985"/>
      <c r="C18" s="985"/>
      <c r="D18" s="985"/>
      <c r="E18" s="985"/>
      <c r="F18" s="985"/>
      <c r="G18" s="985"/>
      <c r="H18" s="5"/>
      <c r="I18" s="5"/>
      <c r="J18" s="5"/>
      <c r="K18" s="5"/>
      <c r="L18" s="5"/>
      <c r="M18" s="86"/>
      <c r="N18" s="5"/>
      <c r="O18" s="5"/>
      <c r="P18" s="5"/>
      <c r="Q18" s="5"/>
      <c r="R18" s="5"/>
      <c r="S18" s="5"/>
      <c r="T18" s="5"/>
      <c r="U18" s="5"/>
    </row>
    <row r="19" spans="1:21" ht="13.5" customHeight="1">
      <c r="A19" s="987" t="s">
        <v>181</v>
      </c>
      <c r="B19" s="987"/>
      <c r="C19" s="987"/>
      <c r="D19" s="987"/>
      <c r="E19" s="987"/>
      <c r="F19" s="987"/>
      <c r="G19" s="987"/>
      <c r="H19" s="5"/>
      <c r="I19" s="5"/>
      <c r="J19" s="5"/>
      <c r="K19" s="5"/>
      <c r="L19" s="5"/>
      <c r="M19" s="86"/>
      <c r="N19" s="5"/>
      <c r="O19" s="987" t="s">
        <v>180</v>
      </c>
      <c r="P19" s="987"/>
      <c r="Q19" s="987"/>
      <c r="R19" s="987"/>
      <c r="S19" s="987"/>
      <c r="T19" s="987"/>
      <c r="U19" s="987"/>
    </row>
    <row r="20" spans="1:21" ht="13.8" thickBot="1">
      <c r="A20" s="143"/>
      <c r="B20" s="1030" t="s">
        <v>51</v>
      </c>
      <c r="C20" s="1030"/>
      <c r="D20" s="1030"/>
      <c r="E20" s="1029" t="s">
        <v>52</v>
      </c>
      <c r="F20" s="1030"/>
      <c r="G20" s="1030"/>
      <c r="H20" s="5"/>
      <c r="I20" s="5"/>
      <c r="J20" s="5"/>
      <c r="K20" s="5"/>
      <c r="L20" s="5"/>
      <c r="M20" s="317"/>
      <c r="N20" s="39"/>
      <c r="O20"/>
    </row>
    <row r="21" spans="1:21" ht="29.25" customHeight="1" thickBot="1">
      <c r="A21" s="142"/>
      <c r="B21" s="347" t="s">
        <v>173</v>
      </c>
      <c r="C21" s="347" t="s">
        <v>174</v>
      </c>
      <c r="D21" s="388" t="s">
        <v>175</v>
      </c>
      <c r="E21" s="347" t="s">
        <v>176</v>
      </c>
      <c r="F21" s="347" t="s">
        <v>174</v>
      </c>
      <c r="G21" s="347" t="s">
        <v>57</v>
      </c>
      <c r="H21" s="5"/>
      <c r="I21" s="5"/>
      <c r="J21" s="5"/>
      <c r="K21" s="5"/>
      <c r="L21" s="5"/>
      <c r="M21" s="318"/>
      <c r="N21" s="28"/>
      <c r="O21" s="45"/>
    </row>
    <row r="22" spans="1:21" ht="13.35" customHeight="1">
      <c r="A22" s="140" t="s">
        <v>177</v>
      </c>
      <c r="B22" s="61">
        <v>4812627.8170999978</v>
      </c>
      <c r="C22" s="61">
        <v>3549779.5805630623</v>
      </c>
      <c r="D22" s="139">
        <f>C22/B22</f>
        <v>0.73759694609048221</v>
      </c>
      <c r="E22" s="60">
        <f>E12</f>
        <v>3509633.5800000057</v>
      </c>
      <c r="F22" s="61">
        <f>C22*$D$31</f>
        <v>3095407.7942509903</v>
      </c>
      <c r="G22" s="138">
        <f>F22/E22</f>
        <v>0.88197463458592318</v>
      </c>
      <c r="H22" s="5"/>
      <c r="I22" s="5"/>
      <c r="J22" s="5"/>
      <c r="K22" s="5"/>
      <c r="L22" s="5"/>
      <c r="M22" s="87"/>
      <c r="N22" s="29"/>
      <c r="O22" s="45"/>
    </row>
    <row r="23" spans="1:21" ht="13.2" customHeight="1">
      <c r="A23" s="140" t="s">
        <v>178</v>
      </c>
      <c r="B23" s="61">
        <v>813.35510000000022</v>
      </c>
      <c r="C23" s="61">
        <v>569.86665523003842</v>
      </c>
      <c r="D23" s="243">
        <f>C23/B23</f>
        <v>0.70063697299007321</v>
      </c>
      <c r="E23" s="60">
        <f>E13</f>
        <v>561.9369999999999</v>
      </c>
      <c r="F23" s="61">
        <f>C23*$D$31</f>
        <v>496.9237233605935</v>
      </c>
      <c r="G23" s="65">
        <f>F23/E23</f>
        <v>0.88430504373371677</v>
      </c>
      <c r="H23" s="5"/>
      <c r="I23" s="5"/>
      <c r="J23" s="5"/>
      <c r="K23" s="5"/>
      <c r="L23" s="5"/>
      <c r="M23" s="318"/>
      <c r="N23" s="28"/>
      <c r="O23" s="45"/>
    </row>
    <row r="24" spans="1:21" ht="13.2" customHeight="1">
      <c r="A24" s="122"/>
      <c r="B24"/>
      <c r="C24" s="61"/>
      <c r="D24" s="61"/>
      <c r="E24" s="277"/>
      <c r="F24" s="61"/>
      <c r="G24" s="65"/>
      <c r="H24" s="5"/>
      <c r="I24" s="5"/>
      <c r="J24" s="5"/>
      <c r="K24" s="5"/>
      <c r="L24" s="5"/>
      <c r="M24" s="318"/>
      <c r="N24" s="28"/>
      <c r="O24" s="45"/>
    </row>
    <row r="25" spans="1:21" ht="13.2" customHeight="1">
      <c r="A25" s="327" t="s">
        <v>179</v>
      </c>
      <c r="B25" s="61"/>
      <c r="C25" s="61"/>
      <c r="D25" s="65"/>
      <c r="E25" s="5"/>
      <c r="F25" s="5"/>
      <c r="G25" s="5"/>
      <c r="H25" s="5"/>
      <c r="I25" s="5"/>
      <c r="J25" s="5"/>
      <c r="K25" s="5"/>
      <c r="L25" s="5"/>
      <c r="M25" s="317"/>
      <c r="N25" s="315"/>
      <c r="O25" s="31"/>
    </row>
    <row r="26" spans="1:21" ht="13.2" customHeight="1">
      <c r="A26" s="122"/>
      <c r="B26" s="61"/>
      <c r="C26" s="61"/>
      <c r="D26" s="65"/>
      <c r="E26" s="5"/>
      <c r="F26" s="5"/>
      <c r="G26" s="5"/>
      <c r="H26" s="5"/>
      <c r="I26" s="5"/>
      <c r="J26" s="5"/>
      <c r="K26" s="5"/>
      <c r="L26" s="5"/>
      <c r="M26" s="317"/>
      <c r="N26" s="315"/>
      <c r="O26" s="31"/>
    </row>
    <row r="27" spans="1:21" ht="13.2" customHeight="1">
      <c r="A27" s="122"/>
      <c r="B27" s="61"/>
      <c r="C27" s="61"/>
      <c r="D27" s="65"/>
      <c r="E27" s="5"/>
      <c r="F27" s="5"/>
      <c r="G27" s="5"/>
      <c r="H27" s="5"/>
      <c r="I27" s="5"/>
      <c r="J27" s="5"/>
      <c r="K27" s="5"/>
      <c r="L27" s="5"/>
      <c r="M27" s="317"/>
      <c r="N27" s="315"/>
      <c r="O27" s="31"/>
    </row>
    <row r="28" spans="1:21" ht="13.2" customHeight="1">
      <c r="A28" s="122"/>
      <c r="B28" s="61"/>
      <c r="C28" s="61"/>
      <c r="D28" s="65"/>
      <c r="E28" s="5"/>
      <c r="F28" s="5"/>
      <c r="G28" s="5"/>
      <c r="H28" s="5"/>
      <c r="I28" s="5"/>
      <c r="J28" s="5"/>
      <c r="K28" s="5"/>
      <c r="L28" s="5"/>
      <c r="M28" s="317"/>
      <c r="N28" s="315"/>
      <c r="O28" s="1072" t="s">
        <v>376</v>
      </c>
      <c r="P28" s="1072"/>
      <c r="Q28" s="1072"/>
      <c r="R28" s="1072"/>
      <c r="S28" s="1072"/>
      <c r="T28" s="1072"/>
      <c r="U28" s="1072"/>
    </row>
    <row r="29" spans="1:21" ht="13.5" customHeight="1">
      <c r="A29" s="987" t="s">
        <v>182</v>
      </c>
      <c r="B29" s="987"/>
      <c r="C29" s="987"/>
      <c r="D29" s="987"/>
      <c r="E29" s="5"/>
      <c r="F29" s="5"/>
      <c r="G29" s="5"/>
      <c r="H29" s="5"/>
      <c r="I29" s="5"/>
      <c r="J29" s="5"/>
      <c r="K29" s="5"/>
      <c r="L29" s="5"/>
    </row>
    <row r="30" spans="1:21" ht="27" customHeight="1" thickBot="1">
      <c r="A30" s="124" t="s">
        <v>104</v>
      </c>
      <c r="B30" s="109" t="s">
        <v>105</v>
      </c>
      <c r="C30" s="109" t="s">
        <v>106</v>
      </c>
      <c r="D30" s="109" t="s">
        <v>107</v>
      </c>
      <c r="E30" s="5"/>
      <c r="F30" s="5"/>
      <c r="G30" s="5"/>
      <c r="H30" s="5"/>
      <c r="I30" s="5"/>
      <c r="J30" s="5"/>
      <c r="K30" s="5"/>
      <c r="L30" s="5"/>
    </row>
    <row r="31" spans="1:21" ht="13.8" thickTop="1">
      <c r="A31" s="218">
        <v>0.14000000000000001</v>
      </c>
      <c r="B31" s="718">
        <v>2E-3</v>
      </c>
      <c r="C31" s="718">
        <v>0.01</v>
      </c>
      <c r="D31" s="331">
        <f>1-A31+B31+C31</f>
        <v>0.872</v>
      </c>
      <c r="E31" s="186"/>
      <c r="F31" s="5"/>
      <c r="G31" s="5"/>
      <c r="H31" s="5"/>
      <c r="I31" s="5"/>
      <c r="J31" s="5"/>
      <c r="K31" s="5"/>
      <c r="L31" s="5"/>
      <c r="M31" s="89"/>
      <c r="N31" s="38"/>
      <c r="O31" s="38"/>
    </row>
    <row r="32" spans="1:21" ht="13.35" customHeight="1">
      <c r="A32" s="121"/>
      <c r="B32" s="5"/>
      <c r="C32" s="5"/>
      <c r="D32" s="5"/>
      <c r="E32" s="5"/>
      <c r="F32" s="387"/>
      <c r="G32" s="5"/>
      <c r="H32" s="5"/>
      <c r="I32" s="5"/>
      <c r="J32" s="5"/>
      <c r="K32" s="5"/>
      <c r="L32" s="5"/>
      <c r="M32" s="317"/>
      <c r="N32" s="39"/>
      <c r="O32"/>
    </row>
    <row r="33" spans="1:15" ht="13.35" customHeight="1">
      <c r="A33" s="121"/>
      <c r="B33" s="5"/>
      <c r="C33" s="5"/>
      <c r="D33" s="5"/>
      <c r="E33" s="5"/>
      <c r="F33" s="5"/>
      <c r="G33" s="5"/>
      <c r="H33" s="5"/>
      <c r="I33" s="5"/>
      <c r="J33" s="5"/>
      <c r="K33" s="5"/>
      <c r="L33" s="5"/>
      <c r="M33" s="317"/>
      <c r="N33" s="39"/>
      <c r="O33"/>
    </row>
    <row r="34" spans="1:15" ht="13.35" customHeight="1">
      <c r="A34" s="121"/>
      <c r="B34" s="5"/>
      <c r="C34" s="5"/>
      <c r="D34" s="5"/>
      <c r="E34" s="5"/>
      <c r="F34" s="5"/>
      <c r="G34" s="5"/>
      <c r="H34" s="5"/>
      <c r="I34" s="5"/>
      <c r="J34" s="5"/>
      <c r="K34" s="5"/>
      <c r="L34" s="5"/>
      <c r="M34" s="317"/>
      <c r="N34" s="39"/>
      <c r="O34"/>
    </row>
    <row r="35" spans="1:15" ht="13.5" customHeight="1">
      <c r="A35" s="1074" t="s">
        <v>410</v>
      </c>
      <c r="B35" s="1074"/>
      <c r="C35" s="1074"/>
      <c r="D35" s="65"/>
      <c r="E35" s="5"/>
      <c r="F35" s="5"/>
      <c r="G35" s="5"/>
      <c r="H35" s="5"/>
      <c r="I35" s="5"/>
      <c r="J35" s="5"/>
      <c r="K35" s="5"/>
      <c r="L35" s="5"/>
      <c r="M35" s="317"/>
      <c r="N35" s="315"/>
      <c r="O35" s="31"/>
    </row>
    <row r="36" spans="1:15" ht="13.5" customHeight="1" thickBot="1">
      <c r="A36" s="716" t="s">
        <v>186</v>
      </c>
      <c r="B36" s="716" t="s">
        <v>302</v>
      </c>
      <c r="C36" s="716" t="s">
        <v>189</v>
      </c>
      <c r="D36" s="716" t="s">
        <v>305</v>
      </c>
      <c r="E36" s="716" t="s">
        <v>189</v>
      </c>
      <c r="F36" s="5"/>
      <c r="G36" s="5"/>
      <c r="H36" s="5"/>
      <c r="I36" s="5"/>
      <c r="J36" s="5"/>
      <c r="K36" s="5"/>
      <c r="L36" s="5"/>
      <c r="M36" s="317"/>
      <c r="N36" s="315"/>
      <c r="O36" s="31"/>
    </row>
    <row r="37" spans="1:15" ht="13.2" customHeight="1">
      <c r="A37" s="51" t="s">
        <v>411</v>
      </c>
      <c r="B37" s="829">
        <v>951359.92079999996</v>
      </c>
      <c r="C37" s="497">
        <f>B37/$B$41</f>
        <v>3.4906002518527579</v>
      </c>
      <c r="D37" s="830">
        <v>171.84579999999997</v>
      </c>
      <c r="E37" s="238">
        <f>D37/$D$41</f>
        <v>3.2206493932436859</v>
      </c>
      <c r="F37" s="5"/>
      <c r="G37" s="5"/>
      <c r="H37" s="5"/>
      <c r="I37" s="5"/>
      <c r="J37" s="5"/>
      <c r="K37" s="5"/>
      <c r="L37" s="5"/>
      <c r="M37" s="317"/>
      <c r="N37" s="315"/>
      <c r="O37" s="31"/>
    </row>
    <row r="38" spans="1:15" ht="13.2" customHeight="1">
      <c r="A38" s="51" t="s">
        <v>412</v>
      </c>
      <c r="B38" s="829">
        <v>754347.91910000017</v>
      </c>
      <c r="C38" s="497">
        <f t="shared" ref="C38:C43" si="0">B38/$B$41</f>
        <v>2.7677506470746258</v>
      </c>
      <c r="D38" s="830">
        <v>171.55330000000001</v>
      </c>
      <c r="E38" s="238">
        <f t="shared" ref="E38:E43" si="1">D38/$D$41</f>
        <v>3.2151675022255541</v>
      </c>
      <c r="F38" s="5"/>
      <c r="G38" s="5"/>
      <c r="H38" s="5"/>
      <c r="I38" s="5"/>
      <c r="J38" s="5"/>
      <c r="K38" s="5"/>
      <c r="L38" s="5"/>
      <c r="M38" s="317"/>
      <c r="N38" s="315"/>
      <c r="O38" s="31"/>
    </row>
    <row r="39" spans="1:15" ht="13.2" customHeight="1">
      <c r="A39" s="51" t="s">
        <v>413</v>
      </c>
      <c r="B39" s="829">
        <v>417547.19999999995</v>
      </c>
      <c r="C39" s="497">
        <f t="shared" si="0"/>
        <v>1.5320073188019188</v>
      </c>
      <c r="D39" s="830">
        <v>0</v>
      </c>
      <c r="E39" s="238">
        <f t="shared" si="1"/>
        <v>0</v>
      </c>
      <c r="F39" s="5"/>
      <c r="G39" s="5"/>
      <c r="H39" s="5"/>
      <c r="I39" s="5"/>
      <c r="J39" s="5"/>
      <c r="K39" s="5"/>
      <c r="L39" s="5"/>
      <c r="M39" s="317"/>
      <c r="N39" s="315"/>
      <c r="O39" s="31"/>
    </row>
    <row r="40" spans="1:15" ht="12.75" customHeight="1">
      <c r="A40" s="51" t="s">
        <v>414</v>
      </c>
      <c r="B40" s="829">
        <v>224283.83099999998</v>
      </c>
      <c r="C40" s="497">
        <f t="shared" si="0"/>
        <v>0.82291168658521163</v>
      </c>
      <c r="D40" s="830">
        <v>39.058599999999998</v>
      </c>
      <c r="E40" s="238">
        <f t="shared" si="1"/>
        <v>0.73201705477205636</v>
      </c>
      <c r="F40" s="5"/>
      <c r="G40" s="5"/>
      <c r="H40" s="5"/>
      <c r="I40" s="5"/>
      <c r="J40" s="5"/>
      <c r="K40" s="5"/>
      <c r="L40" s="5"/>
      <c r="M40" s="317"/>
      <c r="N40" s="315"/>
      <c r="O40" s="31"/>
    </row>
    <row r="41" spans="1:15" ht="12.75" customHeight="1">
      <c r="A41" s="51" t="s">
        <v>415</v>
      </c>
      <c r="B41" s="829">
        <v>272549.08960000001</v>
      </c>
      <c r="C41" s="497">
        <f t="shared" si="0"/>
        <v>1</v>
      </c>
      <c r="D41" s="830">
        <v>53.357500000000002</v>
      </c>
      <c r="E41" s="238">
        <f t="shared" si="1"/>
        <v>1</v>
      </c>
      <c r="F41" s="5"/>
      <c r="G41" s="5"/>
      <c r="H41" s="5"/>
      <c r="I41" s="5"/>
      <c r="J41" s="5"/>
      <c r="K41" s="5"/>
      <c r="L41" s="5"/>
      <c r="M41" s="317"/>
      <c r="N41" s="315"/>
      <c r="O41" s="31"/>
    </row>
    <row r="42" spans="1:15" ht="12.75" customHeight="1">
      <c r="A42" s="51" t="s">
        <v>416</v>
      </c>
      <c r="B42" s="829">
        <v>103724.64880000001</v>
      </c>
      <c r="C42" s="497">
        <f t="shared" si="0"/>
        <v>0.38057235469848366</v>
      </c>
      <c r="D42" s="830">
        <v>15.3591</v>
      </c>
      <c r="E42" s="238">
        <f t="shared" si="1"/>
        <v>0.2878526917490512</v>
      </c>
      <c r="F42" s="5"/>
      <c r="G42" s="5"/>
      <c r="H42" s="5"/>
      <c r="I42" s="5"/>
      <c r="J42" s="5"/>
      <c r="K42" s="5"/>
      <c r="L42" s="5"/>
      <c r="M42" s="317"/>
      <c r="N42" s="315"/>
      <c r="O42" s="31"/>
    </row>
    <row r="43" spans="1:15" ht="13.2" customHeight="1">
      <c r="A43" s="51" t="s">
        <v>417</v>
      </c>
      <c r="B43" s="829">
        <v>14583.207799999998</v>
      </c>
      <c r="C43" s="497">
        <f t="shared" si="0"/>
        <v>5.3506719913842628E-2</v>
      </c>
      <c r="D43" s="830">
        <v>3.1807999999999996</v>
      </c>
      <c r="E43" s="238">
        <f t="shared" si="1"/>
        <v>5.961298786487372E-2</v>
      </c>
      <c r="F43" s="5"/>
      <c r="G43" s="5"/>
      <c r="H43" s="5"/>
      <c r="I43" s="5"/>
      <c r="J43" s="5"/>
      <c r="K43" s="5"/>
      <c r="L43" s="5"/>
      <c r="M43" s="317"/>
      <c r="N43" s="315"/>
    </row>
    <row r="44" spans="1:15" ht="13.2" customHeight="1" thickBot="1">
      <c r="A44" s="578" t="s">
        <v>34</v>
      </c>
      <c r="B44" s="583">
        <f>SUM(B37:B43)</f>
        <v>2738395.8171000001</v>
      </c>
      <c r="C44" s="580">
        <f>B44/B44</f>
        <v>1</v>
      </c>
      <c r="D44" s="831">
        <f>SUM(D37:D43)</f>
        <v>454.35509999999999</v>
      </c>
      <c r="E44" s="580">
        <f>D44/D44</f>
        <v>1</v>
      </c>
      <c r="F44" s="5"/>
      <c r="G44" s="5"/>
      <c r="H44" s="5"/>
      <c r="I44" s="5"/>
      <c r="J44" s="5"/>
      <c r="K44" s="5"/>
      <c r="L44" s="5"/>
      <c r="M44" s="317"/>
      <c r="N44" s="315"/>
      <c r="O44" s="31"/>
    </row>
    <row r="45" spans="1:15" ht="13.2" customHeight="1" thickTop="1">
      <c r="A45" s="270"/>
      <c r="B45" s="8"/>
      <c r="C45" s="8"/>
      <c r="D45" s="65"/>
      <c r="E45" s="5"/>
      <c r="F45" s="5"/>
      <c r="G45" s="5"/>
      <c r="H45" s="5"/>
      <c r="I45" s="5"/>
      <c r="J45" s="5"/>
      <c r="K45" s="5"/>
      <c r="L45" s="5"/>
      <c r="M45" s="317"/>
      <c r="N45" s="315"/>
      <c r="O45" s="31"/>
    </row>
    <row r="46" spans="1:15" ht="13.2" customHeight="1">
      <c r="A46" s="327" t="s">
        <v>179</v>
      </c>
      <c r="B46" s="8"/>
      <c r="C46" s="8"/>
      <c r="D46" s="65"/>
      <c r="E46" s="5"/>
      <c r="F46" s="5"/>
      <c r="G46" s="5"/>
      <c r="H46" s="5"/>
      <c r="I46" s="5"/>
      <c r="J46" s="5"/>
      <c r="K46" s="5"/>
      <c r="L46" s="5"/>
      <c r="M46" s="317"/>
      <c r="N46" s="315"/>
      <c r="O46" s="31"/>
    </row>
    <row r="47" spans="1:15">
      <c r="A47" s="110"/>
      <c r="B47" s="110"/>
      <c r="C47" s="110"/>
      <c r="D47" s="110"/>
      <c r="E47" s="5"/>
      <c r="F47" s="5"/>
      <c r="G47" s="5"/>
      <c r="H47" s="5"/>
      <c r="I47" s="5"/>
      <c r="J47" s="5"/>
      <c r="K47" s="5"/>
      <c r="L47" s="5"/>
      <c r="M47" s="317"/>
      <c r="N47" s="315"/>
      <c r="O47" s="31"/>
    </row>
    <row r="48" spans="1:15" ht="4.95" customHeight="1">
      <c r="A48" s="1020"/>
      <c r="B48" s="1020"/>
      <c r="C48" s="1020"/>
      <c r="D48" s="1020"/>
      <c r="E48" s="1020"/>
      <c r="F48" s="1020"/>
      <c r="G48" s="1020"/>
      <c r="H48" s="1020"/>
      <c r="I48" s="1020"/>
      <c r="J48" s="1020"/>
      <c r="K48" s="1020"/>
      <c r="L48" s="1020"/>
      <c r="M48" s="154"/>
      <c r="N48"/>
      <c r="O48" s="695"/>
    </row>
    <row r="49" spans="1:17" ht="12.75" customHeight="1">
      <c r="A49" s="978"/>
      <c r="B49" s="978"/>
      <c r="C49" s="978"/>
      <c r="D49" s="978"/>
      <c r="E49" s="978"/>
      <c r="F49"/>
      <c r="G49"/>
      <c r="H49"/>
      <c r="I49"/>
      <c r="J49"/>
      <c r="K49"/>
      <c r="L49"/>
      <c r="M49" s="86"/>
      <c r="N49"/>
      <c r="O49"/>
    </row>
    <row r="50" spans="1:17" ht="15.6">
      <c r="A50" s="985" t="s">
        <v>198</v>
      </c>
      <c r="B50" s="985"/>
      <c r="C50" s="985"/>
      <c r="D50" s="985"/>
      <c r="E50" s="985"/>
      <c r="F50" s="5"/>
      <c r="G50" s="5"/>
      <c r="H50" s="5"/>
      <c r="I50" s="5"/>
      <c r="J50" s="5"/>
      <c r="K50" s="5"/>
      <c r="L50" s="5"/>
      <c r="M50" s="317"/>
      <c r="N50" s="39"/>
      <c r="O50"/>
    </row>
    <row r="51" spans="1:17" ht="12.75" customHeight="1">
      <c r="A51" s="985"/>
      <c r="B51" s="985"/>
      <c r="C51" s="985"/>
      <c r="D51" s="985"/>
      <c r="E51" s="985"/>
      <c r="F51" s="5"/>
      <c r="G51" s="5"/>
      <c r="H51" s="5"/>
      <c r="I51" s="5"/>
      <c r="J51" s="5"/>
      <c r="K51" s="5"/>
      <c r="L51" s="5"/>
      <c r="M51" s="317"/>
      <c r="N51" s="39"/>
      <c r="O51" s="695"/>
    </row>
    <row r="52" spans="1:17" ht="12.75" customHeight="1">
      <c r="A52" s="5" t="s">
        <v>199</v>
      </c>
      <c r="M52" s="101"/>
      <c r="N52"/>
      <c r="P52" s="30"/>
    </row>
    <row r="53" spans="1:17" ht="12.75" customHeight="1" thickBot="1">
      <c r="A53" s="143"/>
      <c r="B53" s="1024" t="s">
        <v>51</v>
      </c>
      <c r="C53" s="1024"/>
      <c r="D53" s="1024"/>
      <c r="E53" s="1025" t="s">
        <v>52</v>
      </c>
      <c r="F53" s="1024"/>
      <c r="G53" s="1024"/>
      <c r="N53"/>
      <c r="P53" s="30"/>
    </row>
    <row r="54" spans="1:17" ht="30.75" customHeight="1" thickBot="1">
      <c r="A54" s="142"/>
      <c r="B54" s="347" t="s">
        <v>173</v>
      </c>
      <c r="C54" s="347" t="s">
        <v>174</v>
      </c>
      <c r="D54" s="388" t="s">
        <v>175</v>
      </c>
      <c r="E54" s="380" t="s">
        <v>176</v>
      </c>
      <c r="F54" s="347" t="s">
        <v>174</v>
      </c>
      <c r="G54" s="347" t="s">
        <v>57</v>
      </c>
      <c r="N54"/>
      <c r="P54" s="30"/>
    </row>
    <row r="55" spans="1:17" ht="12.75" customHeight="1">
      <c r="A55" s="140" t="s">
        <v>201</v>
      </c>
      <c r="B55" s="61">
        <v>2240822.9768999983</v>
      </c>
      <c r="C55" s="61">
        <v>2095833.4072904442</v>
      </c>
      <c r="D55" s="139">
        <f>C55/B55</f>
        <v>0.93529628573778034</v>
      </c>
      <c r="E55" s="60">
        <f>'MEEIA Targets'!E7</f>
        <v>3509633.5800000057</v>
      </c>
      <c r="F55" s="61">
        <f>C55*$D$31</f>
        <v>1827566.7311572675</v>
      </c>
      <c r="G55" s="139">
        <f>F55/E55</f>
        <v>0.52072864289076715</v>
      </c>
      <c r="N55"/>
      <c r="P55" s="30"/>
    </row>
    <row r="56" spans="1:17" ht="12.75" customHeight="1">
      <c r="A56" s="140" t="s">
        <v>202</v>
      </c>
      <c r="B56" s="61">
        <v>364.47840000000019</v>
      </c>
      <c r="C56" s="61">
        <v>326.16357572581387</v>
      </c>
      <c r="D56" s="137">
        <f>C56/B56</f>
        <v>0.89487765454911372</v>
      </c>
      <c r="E56" s="60">
        <f>'MEEIA Targets'!K7</f>
        <v>561.9369999999999</v>
      </c>
      <c r="F56" s="61">
        <f>C56*$D$31</f>
        <v>284.41463803290969</v>
      </c>
      <c r="G56" s="137">
        <f>F56/E56</f>
        <v>0.50613260567093776</v>
      </c>
      <c r="N56"/>
      <c r="P56" s="30"/>
    </row>
    <row r="57" spans="1:17" ht="12.75" customHeight="1">
      <c r="N57"/>
      <c r="P57" s="30"/>
    </row>
    <row r="58" spans="1:17">
      <c r="A58" s="327" t="s">
        <v>179</v>
      </c>
      <c r="B58" s="3"/>
      <c r="C58" s="316"/>
      <c r="D58" s="316"/>
      <c r="E58" s="316"/>
      <c r="F58" s="316"/>
      <c r="G58" s="316"/>
      <c r="H58" s="316"/>
      <c r="I58" s="316"/>
      <c r="J58"/>
      <c r="K58"/>
      <c r="L58"/>
      <c r="M58" s="317"/>
      <c r="N58" s="39"/>
      <c r="O58"/>
    </row>
    <row r="59" spans="1:17">
      <c r="A59" s="327"/>
      <c r="B59" s="3"/>
      <c r="C59" s="316"/>
      <c r="D59" s="316"/>
      <c r="E59" s="316"/>
      <c r="F59" s="316"/>
      <c r="G59" s="316"/>
      <c r="H59" s="316"/>
      <c r="I59" s="316"/>
      <c r="J59"/>
      <c r="K59"/>
      <c r="L59"/>
      <c r="M59" s="317"/>
      <c r="N59" s="39"/>
      <c r="O59"/>
    </row>
    <row r="60" spans="1:17" ht="13.5" customHeight="1">
      <c r="A60" s="964" t="s">
        <v>418</v>
      </c>
      <c r="B60" s="964"/>
      <c r="C60" s="964"/>
      <c r="D60" s="964"/>
      <c r="E60" s="5"/>
      <c r="F60" s="315"/>
      <c r="G60" s="315"/>
      <c r="H60" s="315"/>
      <c r="I60" s="315"/>
      <c r="J60" s="315"/>
      <c r="K60" s="315"/>
      <c r="L60" s="29"/>
      <c r="M60" s="832"/>
      <c r="N60"/>
      <c r="O60"/>
    </row>
    <row r="61" spans="1:17" ht="40.200000000000003" thickBot="1">
      <c r="A61" s="71" t="s">
        <v>278</v>
      </c>
      <c r="B61" s="716" t="s">
        <v>187</v>
      </c>
      <c r="C61" s="716" t="s">
        <v>188</v>
      </c>
      <c r="D61" s="716" t="s">
        <v>189</v>
      </c>
      <c r="E61" s="716" t="s">
        <v>190</v>
      </c>
      <c r="F61" s="716" t="s">
        <v>175</v>
      </c>
      <c r="G61" s="716" t="s">
        <v>191</v>
      </c>
      <c r="H61" s="820" t="s">
        <v>189</v>
      </c>
      <c r="I61" s="716" t="s">
        <v>192</v>
      </c>
      <c r="J61" s="716" t="s">
        <v>175</v>
      </c>
      <c r="K61"/>
      <c r="M61" s="833"/>
      <c r="N61"/>
      <c r="O61"/>
      <c r="Q61" s="16"/>
    </row>
    <row r="62" spans="1:17">
      <c r="A62" t="s">
        <v>211</v>
      </c>
      <c r="B62">
        <v>3</v>
      </c>
      <c r="C62" s="60">
        <v>209735.59359999996</v>
      </c>
      <c r="D62" s="65">
        <f>C62/$C$68</f>
        <v>7.6590678487857541E-2</v>
      </c>
      <c r="E62" s="60">
        <v>163397.9771812924</v>
      </c>
      <c r="F62" s="65">
        <f>E62/C62</f>
        <v>0.77906651120419279</v>
      </c>
      <c r="G62" s="60">
        <v>42.583499999999994</v>
      </c>
      <c r="H62" s="65">
        <f>G62/$G$68</f>
        <v>9.3722949296706479E-2</v>
      </c>
      <c r="I62" s="60">
        <v>24.946041143485548</v>
      </c>
      <c r="J62" s="65">
        <f>I62/G62</f>
        <v>0.58581472033735016</v>
      </c>
      <c r="M62" s="182"/>
      <c r="N62"/>
      <c r="O62"/>
    </row>
    <row r="63" spans="1:17">
      <c r="A63" t="s">
        <v>212</v>
      </c>
      <c r="B63">
        <v>10</v>
      </c>
      <c r="C63" s="60">
        <v>345258.28430000006</v>
      </c>
      <c r="D63" s="65">
        <f t="shared" ref="D63:D67" si="2">C63/$C$68</f>
        <v>0.1260804892207415</v>
      </c>
      <c r="E63" s="60">
        <v>265916.25445105432</v>
      </c>
      <c r="F63" s="65">
        <f t="shared" ref="F63:F67" si="3">E63/C63</f>
        <v>0.77019514532487143</v>
      </c>
      <c r="G63" s="60">
        <v>64.393800000000013</v>
      </c>
      <c r="H63" s="65">
        <f>G63/$G$68</f>
        <v>0.14172571189362687</v>
      </c>
      <c r="I63" s="60">
        <v>62.449280440348751</v>
      </c>
      <c r="J63" s="65">
        <f t="shared" ref="J63:J67" si="4">I63/G63</f>
        <v>0.96980268970535577</v>
      </c>
      <c r="M63" s="182"/>
      <c r="N63"/>
      <c r="O63"/>
    </row>
    <row r="64" spans="1:17">
      <c r="A64" t="s">
        <v>213</v>
      </c>
      <c r="B64">
        <v>13</v>
      </c>
      <c r="C64" s="60">
        <v>509800.57870000013</v>
      </c>
      <c r="D64" s="65">
        <f t="shared" si="2"/>
        <v>0.18616760057714604</v>
      </c>
      <c r="E64" s="60">
        <v>575563.18086325598</v>
      </c>
      <c r="F64" s="65">
        <f t="shared" si="3"/>
        <v>1.1289967193269015</v>
      </c>
      <c r="G64" s="60">
        <v>70.154199999999989</v>
      </c>
      <c r="H64" s="65">
        <f t="shared" ref="H64:H67" si="5">G64/$G$68</f>
        <v>0.15440390126577208</v>
      </c>
      <c r="I64" s="60">
        <v>51.485765886282664</v>
      </c>
      <c r="J64" s="65">
        <f t="shared" si="4"/>
        <v>0.73389427698245679</v>
      </c>
      <c r="M64" s="182"/>
      <c r="N64"/>
      <c r="O64"/>
    </row>
    <row r="65" spans="1:22">
      <c r="A65" t="s">
        <v>214</v>
      </c>
      <c r="B65">
        <v>42</v>
      </c>
      <c r="C65" s="60">
        <v>953058.21429999894</v>
      </c>
      <c r="D65" s="65">
        <f t="shared" si="2"/>
        <v>0.34803522863590314</v>
      </c>
      <c r="E65" s="60">
        <v>964598.22824885789</v>
      </c>
      <c r="F65" s="65">
        <f t="shared" si="3"/>
        <v>1.012108404057285</v>
      </c>
      <c r="G65" s="60">
        <v>145.53959999999995</v>
      </c>
      <c r="H65" s="65">
        <f t="shared" si="5"/>
        <v>0.32032126413899609</v>
      </c>
      <c r="I65" s="60">
        <v>152.12332518278583</v>
      </c>
      <c r="J65" s="65">
        <f t="shared" si="4"/>
        <v>1.0452366584955977</v>
      </c>
      <c r="M65" s="182"/>
      <c r="N65"/>
      <c r="O65"/>
    </row>
    <row r="66" spans="1:22">
      <c r="A66" t="s">
        <v>215</v>
      </c>
      <c r="B66">
        <v>2</v>
      </c>
      <c r="C66" s="60">
        <v>42100.590999999993</v>
      </c>
      <c r="D66" s="65">
        <f t="shared" si="2"/>
        <v>1.5374180290921248E-2</v>
      </c>
      <c r="E66" s="60">
        <v>33582.823391729937</v>
      </c>
      <c r="F66" s="65">
        <f t="shared" si="3"/>
        <v>0.79768056918084462</v>
      </c>
      <c r="G66" s="60">
        <v>9.5675000000000008</v>
      </c>
      <c r="H66" s="65">
        <f t="shared" si="5"/>
        <v>2.105731838379277E-2</v>
      </c>
      <c r="I66" s="60">
        <v>5.501004911847784</v>
      </c>
      <c r="J66" s="65">
        <f t="shared" si="4"/>
        <v>0.57496785072879886</v>
      </c>
      <c r="M66" s="182"/>
      <c r="N66"/>
      <c r="O66"/>
    </row>
    <row r="67" spans="1:22" ht="12" customHeight="1">
      <c r="A67" s="27" t="s">
        <v>216</v>
      </c>
      <c r="B67">
        <v>8</v>
      </c>
      <c r="C67" s="60">
        <v>678442.55519999994</v>
      </c>
      <c r="D67" s="65">
        <f t="shared" si="2"/>
        <v>0.24775182278743049</v>
      </c>
      <c r="E67" s="60">
        <v>259939.11642687264</v>
      </c>
      <c r="F67" s="65">
        <f t="shared" si="3"/>
        <v>0.38314093718700248</v>
      </c>
      <c r="G67" s="60">
        <v>122.11649999999996</v>
      </c>
      <c r="H67" s="65">
        <f t="shared" si="5"/>
        <v>0.2687688550211057</v>
      </c>
      <c r="I67" s="60">
        <v>71.36123766528813</v>
      </c>
      <c r="J67" s="65">
        <f t="shared" si="4"/>
        <v>0.58437015198837305</v>
      </c>
      <c r="L67" s="315"/>
      <c r="M67" s="834"/>
      <c r="N67"/>
      <c r="O67"/>
    </row>
    <row r="68" spans="1:22" ht="13.2" customHeight="1" thickBot="1">
      <c r="A68" s="578" t="s">
        <v>34</v>
      </c>
      <c r="B68" s="587">
        <f>SUM(B62:B67)</f>
        <v>78</v>
      </c>
      <c r="C68" s="587">
        <f>SUM(C62:C67)</f>
        <v>2738395.8170999992</v>
      </c>
      <c r="D68" s="591">
        <f>SUM(D62:D67)</f>
        <v>1</v>
      </c>
      <c r="E68" s="587">
        <f>SUM(E62:E67)</f>
        <v>2262997.5805630633</v>
      </c>
      <c r="F68" s="591">
        <f>E68/C68</f>
        <v>0.82639535396296748</v>
      </c>
      <c r="G68" s="587">
        <f>SUM(G62:G67)</f>
        <v>454.35509999999994</v>
      </c>
      <c r="H68" s="591">
        <f>SUM(H62:H67)</f>
        <v>1</v>
      </c>
      <c r="I68" s="587">
        <f>SUM(I62:I67)</f>
        <v>367.8666552300387</v>
      </c>
      <c r="J68" s="591">
        <f>I68/G68</f>
        <v>0.80964570493439769</v>
      </c>
      <c r="M68" s="834"/>
      <c r="N68" s="715"/>
      <c r="O68" s="715"/>
      <c r="P68" s="715"/>
      <c r="Q68" s="715"/>
      <c r="R68" s="715"/>
    </row>
    <row r="69" spans="1:22" ht="13.5" customHeight="1" thickTop="1">
      <c r="E69" s="316"/>
      <c r="F69" s="38"/>
      <c r="G69" s="38"/>
      <c r="H69" s="38"/>
      <c r="I69" s="38"/>
      <c r="J69" s="38"/>
      <c r="K69" s="38"/>
      <c r="M69" s="834"/>
      <c r="N69"/>
      <c r="O69"/>
    </row>
    <row r="70" spans="1:22" ht="13.5" customHeight="1">
      <c r="A70" s="327" t="s">
        <v>179</v>
      </c>
      <c r="C70" s="315"/>
      <c r="D70" s="315"/>
      <c r="E70" s="315"/>
      <c r="F70" s="315"/>
      <c r="G70" s="315"/>
      <c r="H70" s="315"/>
      <c r="I70" s="315"/>
      <c r="J70" s="315"/>
      <c r="K70" s="315"/>
      <c r="L70" s="316"/>
      <c r="M70" s="834"/>
      <c r="N70"/>
      <c r="O70"/>
      <c r="Q70" s="14"/>
      <c r="R70" s="23"/>
      <c r="S70" s="24"/>
      <c r="T70" s="15"/>
    </row>
    <row r="71" spans="1:22" ht="13.35" customHeight="1">
      <c r="B71" s="58"/>
      <c r="C71" s="58"/>
      <c r="D71" s="58"/>
      <c r="E71" s="58"/>
      <c r="F71" s="38"/>
      <c r="G71" s="38"/>
      <c r="H71" s="38"/>
      <c r="I71" s="38"/>
      <c r="J71" s="38"/>
      <c r="K71" s="38"/>
      <c r="L71" s="38"/>
      <c r="M71" s="90"/>
      <c r="N71" s="316"/>
      <c r="O71" s="727"/>
      <c r="S71" s="16"/>
      <c r="V71" s="15"/>
    </row>
    <row r="72" spans="1:22">
      <c r="A72" s="987" t="s">
        <v>419</v>
      </c>
      <c r="B72" s="987"/>
      <c r="C72" s="987"/>
      <c r="D72" s="987"/>
      <c r="E72" s="987"/>
      <c r="F72" s="38"/>
      <c r="G72" s="38"/>
      <c r="H72" s="38"/>
      <c r="I72" s="38"/>
      <c r="J72"/>
      <c r="K72"/>
      <c r="L72"/>
      <c r="M72" s="318"/>
      <c r="N72" s="39"/>
      <c r="O72"/>
    </row>
    <row r="73" spans="1:22" ht="13.35" customHeight="1" thickBot="1">
      <c r="A73" s="86"/>
      <c r="B73" s="1022" t="s">
        <v>205</v>
      </c>
      <c r="C73" s="1022"/>
      <c r="D73" s="1022"/>
      <c r="E73" s="1022"/>
      <c r="G73"/>
      <c r="H73" s="316"/>
      <c r="I73" s="40"/>
      <c r="J73"/>
      <c r="K73"/>
      <c r="L73"/>
      <c r="M73" s="87"/>
      <c r="N73" s="28"/>
      <c r="O73" s="45"/>
    </row>
    <row r="74" spans="1:22" ht="13.8" thickBot="1">
      <c r="A74" s="71" t="s">
        <v>204</v>
      </c>
      <c r="B74" s="714" t="s">
        <v>420</v>
      </c>
      <c r="C74" s="714" t="s">
        <v>421</v>
      </c>
      <c r="D74" s="714" t="s">
        <v>422</v>
      </c>
      <c r="E74" s="714" t="s">
        <v>423</v>
      </c>
      <c r="G74"/>
      <c r="H74" s="316"/>
      <c r="I74" s="40"/>
      <c r="J74"/>
      <c r="K74"/>
      <c r="L74"/>
      <c r="M74" s="318"/>
      <c r="N74" s="29"/>
      <c r="O74" s="45"/>
    </row>
    <row r="75" spans="1:22" ht="13.35" customHeight="1">
      <c r="A75" s="145" t="s">
        <v>211</v>
      </c>
      <c r="B75" s="353">
        <v>1.0199121060220016</v>
      </c>
      <c r="C75" s="353">
        <v>1.0398242120440035</v>
      </c>
      <c r="D75" s="353">
        <v>0.63827357220228353</v>
      </c>
      <c r="E75" s="354">
        <v>4262.3497502236714</v>
      </c>
      <c r="F75" s="354"/>
      <c r="G75"/>
      <c r="H75" s="316"/>
      <c r="I75" s="40"/>
      <c r="J75"/>
      <c r="K75"/>
      <c r="L75"/>
      <c r="M75" s="317"/>
      <c r="N75" s="28"/>
      <c r="O75" s="45"/>
    </row>
    <row r="76" spans="1:22" ht="13.2" customHeight="1">
      <c r="A76" s="145" t="s">
        <v>212</v>
      </c>
      <c r="B76" s="353">
        <v>1.2513298119593963</v>
      </c>
      <c r="C76" s="353">
        <v>1.3899883395706683</v>
      </c>
      <c r="D76" s="353">
        <v>0.61361337645564296</v>
      </c>
      <c r="E76" s="354">
        <v>2398.7939398348058</v>
      </c>
      <c r="F76" s="354"/>
      <c r="G76"/>
      <c r="H76" s="35"/>
      <c r="I76" s="33"/>
      <c r="J76"/>
      <c r="K76"/>
      <c r="L76"/>
      <c r="N76" s="315"/>
      <c r="O76" s="31"/>
    </row>
    <row r="77" spans="1:22" ht="13.2" customHeight="1">
      <c r="A77" s="145" t="s">
        <v>213</v>
      </c>
      <c r="B77" s="353">
        <v>1.0916533542788356</v>
      </c>
      <c r="C77" s="353">
        <v>1.3561421733493839</v>
      </c>
      <c r="D77" s="353">
        <v>0.55112475039608277</v>
      </c>
      <c r="E77" s="354">
        <v>4774.1870644817036</v>
      </c>
      <c r="F77" s="354"/>
      <c r="G77"/>
      <c r="I77" s="41"/>
      <c r="J77"/>
      <c r="K77"/>
      <c r="L77"/>
      <c r="O77" s="625"/>
      <c r="P77" s="625"/>
      <c r="Q77" s="625"/>
      <c r="R77" s="625"/>
      <c r="S77" s="625"/>
      <c r="T77" s="625"/>
    </row>
    <row r="78" spans="1:22">
      <c r="A78" s="145" t="s">
        <v>214</v>
      </c>
      <c r="B78" s="353">
        <v>1.122308006029245</v>
      </c>
      <c r="C78" s="353">
        <v>1.2909232024116974</v>
      </c>
      <c r="D78" s="353">
        <v>0.76694248920354657</v>
      </c>
      <c r="E78" s="354">
        <v>4182.8096153893221</v>
      </c>
      <c r="F78" s="354"/>
      <c r="G78"/>
      <c r="H78" s="316"/>
      <c r="I78" s="40"/>
      <c r="J78"/>
      <c r="K78"/>
      <c r="L78"/>
      <c r="M78" s="90"/>
      <c r="O78" s="695"/>
      <c r="P78" s="695"/>
      <c r="Q78" s="695"/>
      <c r="R78" s="695"/>
      <c r="S78" s="695"/>
      <c r="T78" s="695"/>
      <c r="U78" s="695"/>
    </row>
    <row r="79" spans="1:22">
      <c r="A79" s="145" t="s">
        <v>215</v>
      </c>
      <c r="B79" s="353">
        <v>1.1739333008597532</v>
      </c>
      <c r="C79" s="353">
        <v>1.3293330085975255</v>
      </c>
      <c r="D79" s="353">
        <v>0.53160052176880968</v>
      </c>
      <c r="E79" s="354">
        <v>3674.9457960417253</v>
      </c>
      <c r="F79" s="354"/>
      <c r="G79"/>
      <c r="H79" s="35"/>
      <c r="I79" s="33"/>
      <c r="J79"/>
      <c r="K79"/>
      <c r="L79"/>
      <c r="M79" s="90"/>
      <c r="N79" s="316"/>
      <c r="O79" s="40"/>
      <c r="S79" s="14"/>
      <c r="T79" s="23"/>
      <c r="U79" s="24"/>
      <c r="V79" s="15"/>
    </row>
    <row r="80" spans="1:22">
      <c r="A80" s="145" t="s">
        <v>216</v>
      </c>
      <c r="B80" s="353">
        <v>1</v>
      </c>
      <c r="C80" s="353">
        <v>1.2199999999999998</v>
      </c>
      <c r="D80" s="353">
        <v>0.55703230628366718</v>
      </c>
      <c r="E80" s="354">
        <v>2377.8267922269324</v>
      </c>
      <c r="F80" s="354"/>
      <c r="G80"/>
      <c r="H80" s="316"/>
      <c r="I80" s="40"/>
      <c r="J80"/>
      <c r="K80"/>
      <c r="L80"/>
      <c r="M80" s="89"/>
      <c r="N80" s="316"/>
      <c r="O80" s="40"/>
      <c r="S80" s="14"/>
      <c r="T80" s="23"/>
      <c r="U80" s="24"/>
      <c r="V80" s="15"/>
    </row>
    <row r="81" spans="1:19">
      <c r="A81" s="145" t="s">
        <v>217</v>
      </c>
      <c r="B81" s="753">
        <v>1</v>
      </c>
      <c r="C81" s="753">
        <v>1</v>
      </c>
      <c r="D81" s="753">
        <v>0</v>
      </c>
      <c r="E81" s="61">
        <v>5391.9547223676482</v>
      </c>
      <c r="F81" s="354"/>
      <c r="G81"/>
      <c r="H81" s="316"/>
      <c r="I81" s="40"/>
      <c r="J81"/>
      <c r="K81"/>
      <c r="L81"/>
      <c r="N81" s="38"/>
      <c r="O81" s="38"/>
    </row>
    <row r="82" spans="1:19">
      <c r="A82" s="145"/>
      <c r="B82" s="431"/>
      <c r="C82" s="835"/>
      <c r="D82" s="835"/>
      <c r="E82" s="62"/>
      <c r="F82" s="836"/>
      <c r="G82" s="836"/>
      <c r="H82" s="836"/>
      <c r="I82" s="837"/>
      <c r="J82"/>
      <c r="K82"/>
      <c r="L82"/>
      <c r="O82" s="41"/>
      <c r="S82" s="16"/>
    </row>
    <row r="83" spans="1:19">
      <c r="A83" s="327" t="s">
        <v>218</v>
      </c>
      <c r="B83" s="3"/>
      <c r="C83" s="316"/>
      <c r="D83" s="316"/>
      <c r="E83" s="316"/>
      <c r="F83" s="316"/>
      <c r="G83" s="316"/>
      <c r="H83" s="316"/>
      <c r="I83" s="316"/>
      <c r="J83"/>
      <c r="K83"/>
      <c r="L83"/>
      <c r="M83" s="90"/>
      <c r="O83" s="695"/>
      <c r="S83" s="16"/>
    </row>
    <row r="84" spans="1:19" ht="13.35" customHeight="1">
      <c r="A84" s="987" t="s">
        <v>424</v>
      </c>
      <c r="B84" s="987"/>
      <c r="C84" s="987"/>
      <c r="D84" s="987"/>
      <c r="E84" s="987"/>
      <c r="F84" s="987"/>
      <c r="G84" s="987"/>
      <c r="H84" s="987"/>
      <c r="I84" s="987"/>
      <c r="J84" s="987"/>
      <c r="L84" s="42"/>
    </row>
    <row r="85" spans="1:19" ht="40.200000000000003" thickBot="1">
      <c r="A85" s="716" t="s">
        <v>234</v>
      </c>
      <c r="B85" s="716" t="s">
        <v>235</v>
      </c>
      <c r="C85" s="716" t="s">
        <v>302</v>
      </c>
      <c r="D85" s="716" t="s">
        <v>305</v>
      </c>
      <c r="E85" s="716" t="s">
        <v>303</v>
      </c>
      <c r="F85" s="716" t="s">
        <v>306</v>
      </c>
      <c r="G85" s="362" t="s">
        <v>425</v>
      </c>
      <c r="H85" s="716" t="s">
        <v>426</v>
      </c>
      <c r="I85" s="716" t="s">
        <v>427</v>
      </c>
      <c r="J85" s="716" t="s">
        <v>428</v>
      </c>
      <c r="K85" s="716" t="s">
        <v>429</v>
      </c>
      <c r="L85" s="716" t="s">
        <v>430</v>
      </c>
    </row>
    <row r="86" spans="1:19" ht="13.35" customHeight="1">
      <c r="A86" s="407" t="s">
        <v>246</v>
      </c>
      <c r="B86" s="363">
        <v>194.1</v>
      </c>
      <c r="C86" s="364">
        <v>162363.70000000001</v>
      </c>
      <c r="D86" s="364">
        <v>0</v>
      </c>
      <c r="E86" s="364">
        <v>261462.73227010469</v>
      </c>
      <c r="F86" s="364">
        <v>0</v>
      </c>
      <c r="G86" s="365">
        <f>E86/C86</f>
        <v>1.6103521431828953</v>
      </c>
      <c r="H86" s="365">
        <v>0</v>
      </c>
      <c r="I86" s="365">
        <f>C86/$C$101</f>
        <v>5.929153812831392E-2</v>
      </c>
      <c r="J86" s="365">
        <f>D86/$D$101</f>
        <v>0</v>
      </c>
      <c r="K86" s="366">
        <v>4.9411699525377717E-2</v>
      </c>
      <c r="L86" s="366">
        <v>0</v>
      </c>
    </row>
    <row r="87" spans="1:19" ht="13.35" customHeight="1">
      <c r="A87" s="407" t="s">
        <v>431</v>
      </c>
      <c r="B87" s="363">
        <v>201</v>
      </c>
      <c r="C87" s="364">
        <v>223625.31840000008</v>
      </c>
      <c r="D87" s="364">
        <v>50.889600000000009</v>
      </c>
      <c r="E87" s="364">
        <v>233360.46309562985</v>
      </c>
      <c r="F87" s="364">
        <v>36.027910172870612</v>
      </c>
      <c r="G87" s="365">
        <f t="shared" ref="G87:H99" si="6">E87/C87</f>
        <v>1.0435332848949441</v>
      </c>
      <c r="H87" s="365">
        <f t="shared" si="6"/>
        <v>0.70796214104395805</v>
      </c>
      <c r="I87" s="365">
        <f t="shared" ref="I87:I101" si="7">C87/$C$101</f>
        <v>8.1662890734628152E-2</v>
      </c>
      <c r="J87" s="365">
        <f t="shared" ref="J87:J101" si="8">D87/$D$101</f>
        <v>0.11200402504560862</v>
      </c>
      <c r="K87" s="365">
        <v>1.9308934539546296E-2</v>
      </c>
      <c r="L87" s="365">
        <v>-1.2825473040343982E-2</v>
      </c>
    </row>
    <row r="88" spans="1:19" ht="13.35" customHeight="1">
      <c r="A88" s="407" t="s">
        <v>245</v>
      </c>
      <c r="B88" s="363">
        <v>201.1</v>
      </c>
      <c r="C88" s="364">
        <v>220737.36960000009</v>
      </c>
      <c r="D88" s="364">
        <v>50.232399999999991</v>
      </c>
      <c r="E88" s="364">
        <v>177841.00024347231</v>
      </c>
      <c r="F88" s="364">
        <v>44.226023114903178</v>
      </c>
      <c r="G88" s="365">
        <f t="shared" si="6"/>
        <v>0.80566784213175768</v>
      </c>
      <c r="H88" s="365">
        <f t="shared" si="6"/>
        <v>0.8804282318763027</v>
      </c>
      <c r="I88" s="365">
        <f t="shared" si="7"/>
        <v>8.0608277379624435E-2</v>
      </c>
      <c r="J88" s="365">
        <f t="shared" si="8"/>
        <v>0.11055757930306052</v>
      </c>
      <c r="K88" s="365">
        <v>-1.8172983092752393E-3</v>
      </c>
      <c r="L88" s="365">
        <v>8.7982590593316257E-3</v>
      </c>
    </row>
    <row r="89" spans="1:19" ht="42" customHeight="1">
      <c r="A89" s="407" t="s">
        <v>244</v>
      </c>
      <c r="B89" s="363">
        <v>217</v>
      </c>
      <c r="C89" s="364">
        <v>497572.84019999998</v>
      </c>
      <c r="D89" s="364">
        <v>89.8767</v>
      </c>
      <c r="E89" s="364">
        <v>167164.17327261821</v>
      </c>
      <c r="F89" s="364">
        <v>41.703079504224519</v>
      </c>
      <c r="G89" s="365">
        <f t="shared" si="6"/>
        <v>0.33595919987398504</v>
      </c>
      <c r="H89" s="365">
        <f t="shared" si="6"/>
        <v>0.46400323447817421</v>
      </c>
      <c r="I89" s="365">
        <f t="shared" si="7"/>
        <v>0.18170230800561793</v>
      </c>
      <c r="J89" s="365">
        <f t="shared" si="8"/>
        <v>0.19781157953327694</v>
      </c>
      <c r="K89" s="365">
        <v>-0.10890093177481286</v>
      </c>
      <c r="L89" s="365">
        <v>-8.5231949614717584E-2</v>
      </c>
    </row>
    <row r="90" spans="1:19" ht="13.35" customHeight="1">
      <c r="A90" s="407" t="s">
        <v>432</v>
      </c>
      <c r="B90" s="363">
        <v>72.099999999999994</v>
      </c>
      <c r="C90" s="364">
        <v>153368.06359999999</v>
      </c>
      <c r="D90" s="364">
        <v>31.198399999999999</v>
      </c>
      <c r="E90" s="364">
        <v>132693.26430735577</v>
      </c>
      <c r="F90" s="364">
        <v>31.672487096849149</v>
      </c>
      <c r="G90" s="365">
        <f t="shared" si="6"/>
        <v>0.8651948860320342</v>
      </c>
      <c r="H90" s="365">
        <f t="shared" si="6"/>
        <v>1.0151958785338078</v>
      </c>
      <c r="I90" s="365">
        <f t="shared" si="7"/>
        <v>5.6006535885823452E-2</v>
      </c>
      <c r="J90" s="365">
        <f t="shared" si="8"/>
        <v>6.8665235627376031E-2</v>
      </c>
      <c r="K90" s="365">
        <v>2.3019517271960499E-3</v>
      </c>
      <c r="L90" s="365">
        <v>1.5154755994703173E-2</v>
      </c>
    </row>
    <row r="91" spans="1:19" ht="13.35" customHeight="1">
      <c r="A91" s="407" t="s">
        <v>433</v>
      </c>
      <c r="B91" s="363">
        <v>214.1</v>
      </c>
      <c r="C91" s="364">
        <v>200043.8928</v>
      </c>
      <c r="D91" s="364">
        <v>36.133599999999994</v>
      </c>
      <c r="E91" s="364">
        <v>128377.46611382264</v>
      </c>
      <c r="F91" s="364">
        <v>23.450901471454507</v>
      </c>
      <c r="G91" s="365">
        <f t="shared" si="6"/>
        <v>0.64174649031736219</v>
      </c>
      <c r="H91" s="365">
        <f t="shared" si="6"/>
        <v>0.64900539861664797</v>
      </c>
      <c r="I91" s="365">
        <f t="shared" si="7"/>
        <v>7.3051489324815477E-2</v>
      </c>
      <c r="J91" s="365">
        <f t="shared" si="8"/>
        <v>7.9527224411038849E-2</v>
      </c>
      <c r="K91" s="365">
        <v>-1.4551913440824293E-2</v>
      </c>
      <c r="L91" s="365">
        <v>-1.3879039151174721E-2</v>
      </c>
    </row>
    <row r="92" spans="1:19" ht="33.75" customHeight="1">
      <c r="A92" s="407" t="s">
        <v>248</v>
      </c>
      <c r="B92" s="363">
        <v>204.1</v>
      </c>
      <c r="C92" s="364">
        <v>103405.99030000002</v>
      </c>
      <c r="D92" s="364">
        <v>23.498600000000003</v>
      </c>
      <c r="E92" s="364">
        <v>104858.31677240605</v>
      </c>
      <c r="F92" s="364">
        <v>19.570015078159795</v>
      </c>
      <c r="G92" s="365">
        <f t="shared" si="6"/>
        <v>1.0140448968980671</v>
      </c>
      <c r="H92" s="365">
        <f t="shared" si="6"/>
        <v>0.8328162136535705</v>
      </c>
      <c r="I92" s="365">
        <f t="shared" si="7"/>
        <v>3.7761520688235795E-2</v>
      </c>
      <c r="J92" s="365">
        <f t="shared" si="8"/>
        <v>5.1718578706390669E-2</v>
      </c>
      <c r="K92" s="365">
        <v>7.3640082474667468E-3</v>
      </c>
      <c r="L92" s="365">
        <v>1.2637026856698874E-3</v>
      </c>
    </row>
    <row r="93" spans="1:19" ht="13.35" customHeight="1">
      <c r="A93" s="407" t="s">
        <v>434</v>
      </c>
      <c r="B93" s="363">
        <v>195.1</v>
      </c>
      <c r="C93" s="364">
        <v>98861.3</v>
      </c>
      <c r="D93" s="364">
        <v>0</v>
      </c>
      <c r="E93" s="364">
        <v>87108.915724002203</v>
      </c>
      <c r="F93" s="364">
        <v>0</v>
      </c>
      <c r="G93" s="365">
        <f t="shared" si="6"/>
        <v>0.88112249913770302</v>
      </c>
      <c r="H93" s="365">
        <v>0</v>
      </c>
      <c r="I93" s="365">
        <f t="shared" si="7"/>
        <v>3.6101902939910099E-2</v>
      </c>
      <c r="J93" s="365">
        <f t="shared" si="8"/>
        <v>0</v>
      </c>
      <c r="K93" s="365">
        <v>2.0497541071020642E-3</v>
      </c>
      <c r="L93" s="365">
        <v>0</v>
      </c>
    </row>
    <row r="94" spans="1:19" ht="42" customHeight="1">
      <c r="A94" s="407" t="s">
        <v>435</v>
      </c>
      <c r="B94" s="363">
        <v>203.1</v>
      </c>
      <c r="C94" s="364">
        <v>69321.231</v>
      </c>
      <c r="D94" s="364">
        <v>15.753799999999998</v>
      </c>
      <c r="E94" s="364">
        <v>76414.621480327303</v>
      </c>
      <c r="F94" s="364">
        <v>15.034901914349</v>
      </c>
      <c r="G94" s="365">
        <f t="shared" si="6"/>
        <v>1.1023263779076182</v>
      </c>
      <c r="H94" s="365">
        <f t="shared" si="6"/>
        <v>0.95436668704369743</v>
      </c>
      <c r="I94" s="365">
        <f t="shared" si="7"/>
        <v>2.5314540201647022E-2</v>
      </c>
      <c r="J94" s="365">
        <f t="shared" si="8"/>
        <v>3.4672880308815719E-2</v>
      </c>
      <c r="K94" s="365">
        <v>7.1664832262641198E-3</v>
      </c>
      <c r="L94" s="365">
        <v>5.1981273378658432E-3</v>
      </c>
    </row>
    <row r="95" spans="1:19" ht="13.35" customHeight="1">
      <c r="A95" s="407" t="s">
        <v>436</v>
      </c>
      <c r="B95" s="363">
        <v>194</v>
      </c>
      <c r="C95" s="364">
        <v>47910.6</v>
      </c>
      <c r="D95" s="364">
        <v>0</v>
      </c>
      <c r="E95" s="364">
        <v>74258.323953730593</v>
      </c>
      <c r="F95" s="364">
        <v>0</v>
      </c>
      <c r="G95" s="365">
        <f t="shared" si="6"/>
        <v>1.5499351699567652</v>
      </c>
      <c r="H95" s="365">
        <v>0</v>
      </c>
      <c r="I95" s="365">
        <f t="shared" si="7"/>
        <v>1.7495863709994269E-2</v>
      </c>
      <c r="J95" s="365">
        <f t="shared" si="8"/>
        <v>0</v>
      </c>
      <c r="K95" s="365">
        <v>1.2884377318942208E-2</v>
      </c>
      <c r="L95" s="365">
        <v>0</v>
      </c>
    </row>
    <row r="96" spans="1:19" ht="13.35" customHeight="1">
      <c r="A96" s="407" t="s">
        <v>437</v>
      </c>
      <c r="B96" s="363">
        <v>187.1</v>
      </c>
      <c r="C96" s="364">
        <v>76986</v>
      </c>
      <c r="D96" s="364">
        <v>12.667200000000001</v>
      </c>
      <c r="E96" s="364">
        <v>74030.617278889564</v>
      </c>
      <c r="F96" s="364">
        <v>15.736442889460909</v>
      </c>
      <c r="G96" s="365">
        <f t="shared" si="6"/>
        <v>0.96161142647870479</v>
      </c>
      <c r="H96" s="365">
        <f t="shared" si="6"/>
        <v>1.2422984471280873</v>
      </c>
      <c r="I96" s="365">
        <f t="shared" si="7"/>
        <v>2.8113539875885898E-2</v>
      </c>
      <c r="J96" s="365">
        <f t="shared" si="8"/>
        <v>2.7879515383452284E-2</v>
      </c>
      <c r="K96" s="365">
        <v>3.9113647555564235E-3</v>
      </c>
      <c r="L96" s="365">
        <v>1.2408080040037239E-2</v>
      </c>
    </row>
    <row r="97" spans="1:12" ht="33.75" customHeight="1">
      <c r="A97" s="407" t="s">
        <v>247</v>
      </c>
      <c r="B97" s="363">
        <v>215.1</v>
      </c>
      <c r="C97" s="364">
        <v>84394.286899999992</v>
      </c>
      <c r="D97" s="364">
        <v>15.246</v>
      </c>
      <c r="E97" s="364">
        <v>60785.231540586181</v>
      </c>
      <c r="F97" s="364">
        <v>14.582790193312771</v>
      </c>
      <c r="G97" s="365">
        <f t="shared" si="6"/>
        <v>0.72025291963911586</v>
      </c>
      <c r="H97" s="365">
        <f t="shared" si="6"/>
        <v>0.95649942236080088</v>
      </c>
      <c r="I97" s="365">
        <f t="shared" si="7"/>
        <v>3.0818878108488618E-2</v>
      </c>
      <c r="J97" s="365">
        <f t="shared" si="8"/>
        <v>3.355525226854502E-2</v>
      </c>
      <c r="K97" s="365">
        <v>-3.3752109607549929E-3</v>
      </c>
      <c r="L97" s="365">
        <v>5.0988052305974696E-3</v>
      </c>
    </row>
    <row r="98" spans="1:12" ht="33.75" customHeight="1">
      <c r="A98" s="407" t="s">
        <v>438</v>
      </c>
      <c r="B98" s="363">
        <v>70.099999999999994</v>
      </c>
      <c r="C98" s="364">
        <v>45460.941399999996</v>
      </c>
      <c r="D98" s="364">
        <v>9.2393000000000001</v>
      </c>
      <c r="E98" s="364">
        <v>57907.867159680252</v>
      </c>
      <c r="F98" s="364">
        <v>14.093817683571931</v>
      </c>
      <c r="G98" s="365">
        <f t="shared" si="6"/>
        <v>1.2737938409625686</v>
      </c>
      <c r="H98" s="365">
        <f t="shared" si="6"/>
        <v>1.5254205062690822</v>
      </c>
      <c r="I98" s="365">
        <f t="shared" si="7"/>
        <v>1.6601303988312315E-2</v>
      </c>
      <c r="J98" s="365">
        <f t="shared" si="8"/>
        <v>2.0334975881199528E-2</v>
      </c>
      <c r="K98" s="365">
        <v>7.552784355637665E-3</v>
      </c>
      <c r="L98" s="365">
        <v>1.4857387947072587E-2</v>
      </c>
    </row>
    <row r="99" spans="1:12" ht="13.35" customHeight="1">
      <c r="A99" s="407" t="s">
        <v>439</v>
      </c>
      <c r="B99" s="363">
        <v>72</v>
      </c>
      <c r="C99" s="364">
        <v>51325.878199999999</v>
      </c>
      <c r="D99" s="364">
        <v>10.440799999999999</v>
      </c>
      <c r="E99" s="364">
        <v>57832.692175328622</v>
      </c>
      <c r="F99" s="364">
        <v>9.2206910974046696</v>
      </c>
      <c r="G99" s="365">
        <f t="shared" si="6"/>
        <v>1.1267745278507211</v>
      </c>
      <c r="H99" s="365">
        <f t="shared" si="6"/>
        <v>0.88314028593639093</v>
      </c>
      <c r="I99" s="365">
        <f t="shared" si="7"/>
        <v>1.8743045793268423E-2</v>
      </c>
      <c r="J99" s="365">
        <f t="shared" si="8"/>
        <v>2.2979383306140945E-2</v>
      </c>
      <c r="K99" s="365">
        <v>5.7375599606055427E-3</v>
      </c>
      <c r="L99" s="365">
        <v>1.7285818936798591E-3</v>
      </c>
    </row>
    <row r="100" spans="1:12" ht="13.35" customHeight="1">
      <c r="A100" s="408" t="s">
        <v>440</v>
      </c>
      <c r="B100" s="363"/>
      <c r="C100" s="364">
        <v>703018.40469999996</v>
      </c>
      <c r="D100" s="364">
        <v>109.17870000000002</v>
      </c>
      <c r="E100" s="364">
        <v>568901.89517510869</v>
      </c>
      <c r="F100" s="364">
        <v>102.54759501347772</v>
      </c>
      <c r="G100" s="365">
        <f>E100/C100</f>
        <v>0.80922759827017188</v>
      </c>
      <c r="H100" s="365">
        <f>F100/D100</f>
        <v>0.93926374845530947</v>
      </c>
      <c r="I100" s="365">
        <f t="shared" si="7"/>
        <v>0.25672636523543424</v>
      </c>
      <c r="J100" s="365">
        <f t="shared" si="8"/>
        <v>0.2402937702250949</v>
      </c>
      <c r="K100" s="365">
        <v>-5.9297347734624806E-3</v>
      </c>
      <c r="L100" s="365">
        <v>4.099796361557928E-2</v>
      </c>
    </row>
    <row r="101" spans="1:12" ht="13.35" customHeight="1">
      <c r="A101" s="367" t="s">
        <v>253</v>
      </c>
      <c r="B101" s="363"/>
      <c r="C101" s="368">
        <f>SUM(C86:C100)</f>
        <v>2738395.8171000001</v>
      </c>
      <c r="D101" s="368">
        <f t="shared" ref="D101:F101" si="9">SUM(D86:D100)</f>
        <v>454.35509999999999</v>
      </c>
      <c r="E101" s="368">
        <f t="shared" si="9"/>
        <v>2262997.5805630628</v>
      </c>
      <c r="F101" s="368">
        <f t="shared" si="9"/>
        <v>367.86665523003876</v>
      </c>
      <c r="G101" s="365">
        <f>E101/C101</f>
        <v>0.82639535396296704</v>
      </c>
      <c r="H101" s="365">
        <f>F101/D101</f>
        <v>0.80964570493439769</v>
      </c>
      <c r="I101" s="365">
        <f t="shared" si="7"/>
        <v>1</v>
      </c>
      <c r="J101" s="365">
        <f t="shared" si="8"/>
        <v>1</v>
      </c>
      <c r="K101" s="392"/>
      <c r="L101" s="392"/>
    </row>
    <row r="102" spans="1:12" ht="13.35" customHeight="1">
      <c r="A102" s="327"/>
    </row>
    <row r="103" spans="1:12" ht="13.35" customHeight="1">
      <c r="A103" s="327" t="s">
        <v>179</v>
      </c>
    </row>
    <row r="104" spans="1:12" ht="13.35" customHeight="1">
      <c r="A104" s="327"/>
    </row>
    <row r="105" spans="1:12" ht="13.35" customHeight="1">
      <c r="A105" s="327"/>
    </row>
  </sheetData>
  <mergeCells count="33">
    <mergeCell ref="B53:D53"/>
    <mergeCell ref="E53:G53"/>
    <mergeCell ref="A60:D60"/>
    <mergeCell ref="A29:D29"/>
    <mergeCell ref="E10:G10"/>
    <mergeCell ref="O19:U19"/>
    <mergeCell ref="B20:D20"/>
    <mergeCell ref="E20:G20"/>
    <mergeCell ref="O6:U6"/>
    <mergeCell ref="O9:U9"/>
    <mergeCell ref="O28:U28"/>
    <mergeCell ref="A84:J84"/>
    <mergeCell ref="A6:G6"/>
    <mergeCell ref="A50:E50"/>
    <mergeCell ref="A49:E49"/>
    <mergeCell ref="A51:E51"/>
    <mergeCell ref="A7:G7"/>
    <mergeCell ref="A8:G8"/>
    <mergeCell ref="A18:G18"/>
    <mergeCell ref="A19:G19"/>
    <mergeCell ref="B10:D10"/>
    <mergeCell ref="A48:L48"/>
    <mergeCell ref="A9:G9"/>
    <mergeCell ref="A35:C35"/>
    <mergeCell ref="A72:E72"/>
    <mergeCell ref="B73:E73"/>
    <mergeCell ref="A1:U1"/>
    <mergeCell ref="A2:U2"/>
    <mergeCell ref="A3:U3"/>
    <mergeCell ref="O4:U4"/>
    <mergeCell ref="O5:U5"/>
    <mergeCell ref="A5:G5"/>
    <mergeCell ref="A4:G4"/>
  </mergeCells>
  <pageMargins left="0.7" right="0.7" top="0.75" bottom="0.75" header="0.3" footer="0.3"/>
  <pageSetup orientation="portrait" horizontalDpi="4294967293" verticalDpi="1200" r:id="rId1"/>
  <headerFooter>
    <oddFooter>&amp;R&amp;1#&amp;"Calibri"&amp;10 Internal Use Only</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155"/>
  <sheetViews>
    <sheetView zoomScaleNormal="100" workbookViewId="0">
      <selection sqref="A1:T1"/>
    </sheetView>
  </sheetViews>
  <sheetFormatPr defaultRowHeight="13.2"/>
  <cols>
    <col min="1" max="1" width="35.6640625" customWidth="1"/>
    <col min="2" max="2" width="17.88671875" style="2" customWidth="1"/>
    <col min="3" max="3" width="19.33203125" style="30" customWidth="1"/>
    <col min="4" max="4" width="17.109375" style="30" customWidth="1"/>
    <col min="5" max="5" width="21.33203125" style="30" customWidth="1"/>
    <col min="6" max="6" width="17.88671875" style="30" customWidth="1"/>
    <col min="7" max="7" width="17.44140625" style="30" customWidth="1"/>
    <col min="8" max="8" width="19" style="30" customWidth="1"/>
    <col min="9" max="9" width="23.44140625" style="30" customWidth="1"/>
    <col min="10" max="11" width="15.109375" style="30" customWidth="1"/>
    <col min="12" max="12" width="0.5546875" style="88" customWidth="1"/>
    <col min="13" max="13" width="11.88671875" style="30" customWidth="1"/>
    <col min="14" max="14" width="12.88671875" style="30" customWidth="1"/>
    <col min="15" max="18" width="12.88671875" customWidth="1"/>
    <col min="19" max="19" width="5.88671875" customWidth="1"/>
    <col min="20" max="20" width="12.33203125" customWidth="1"/>
    <col min="22" max="22" width="9.109375" style="30"/>
    <col min="23" max="23" width="12.44140625" customWidth="1"/>
    <col min="24" max="24" width="11" customWidth="1"/>
    <col min="25" max="25" width="9.88671875" customWidth="1"/>
    <col min="26" max="27" width="10.33203125" bestFit="1" customWidth="1"/>
    <col min="28" max="29" width="9.33203125" bestFit="1" customWidth="1"/>
    <col min="30" max="30" width="9.44140625" customWidth="1"/>
    <col min="34" max="34" width="19.5546875" customWidth="1"/>
    <col min="37" max="37" width="16" customWidth="1"/>
    <col min="38" max="38" width="9.6640625" customWidth="1"/>
    <col min="41" max="43" width="10.33203125" bestFit="1" customWidth="1"/>
  </cols>
  <sheetData>
    <row r="1" spans="1:38" ht="13.35" customHeight="1">
      <c r="A1" s="977" t="str">
        <f>Cover!B8</f>
        <v>KCP&amp;L-MO Evaluation, Measurement, and Verification Report – Appendix Databook</v>
      </c>
      <c r="B1" s="977"/>
      <c r="C1" s="977"/>
      <c r="D1" s="977"/>
      <c r="E1" s="977"/>
      <c r="F1" s="977"/>
      <c r="G1" s="977"/>
      <c r="H1" s="977"/>
      <c r="I1" s="977"/>
      <c r="J1" s="977"/>
      <c r="K1" s="977"/>
      <c r="L1" s="977"/>
      <c r="M1" s="977"/>
      <c r="N1" s="977"/>
      <c r="O1" s="977"/>
      <c r="P1" s="977"/>
      <c r="Q1" s="977"/>
      <c r="R1" s="977"/>
      <c r="S1" s="977"/>
      <c r="T1" s="977"/>
    </row>
    <row r="2" spans="1:38" ht="35.25" customHeight="1">
      <c r="A2" s="978"/>
      <c r="B2" s="978"/>
      <c r="C2" s="978"/>
      <c r="D2" s="978"/>
      <c r="E2" s="978"/>
      <c r="F2" s="978"/>
      <c r="G2" s="978"/>
      <c r="H2" s="978"/>
      <c r="I2" s="978"/>
      <c r="J2" s="978"/>
      <c r="K2" s="978"/>
      <c r="L2" s="978"/>
      <c r="M2" s="978"/>
      <c r="N2" s="978"/>
      <c r="O2" s="978"/>
      <c r="P2" s="978"/>
      <c r="Q2" s="978"/>
      <c r="R2" s="978"/>
      <c r="S2" s="978"/>
      <c r="T2" s="978"/>
    </row>
    <row r="3" spans="1:38">
      <c r="A3" s="983"/>
      <c r="B3" s="983"/>
      <c r="C3" s="983"/>
      <c r="D3" s="983"/>
      <c r="E3" s="983"/>
      <c r="F3" s="983"/>
      <c r="G3" s="983"/>
      <c r="H3" s="983"/>
      <c r="I3" s="983"/>
      <c r="J3" s="983"/>
      <c r="K3" s="983"/>
      <c r="L3" s="983"/>
      <c r="M3" s="983"/>
      <c r="N3" s="983"/>
      <c r="O3" s="983"/>
      <c r="P3" s="983"/>
      <c r="Q3" s="983"/>
      <c r="R3" s="983"/>
      <c r="S3" s="983"/>
      <c r="T3" s="983"/>
    </row>
    <row r="4" spans="1:38" ht="30" customHeight="1">
      <c r="A4" s="982" t="s">
        <v>441</v>
      </c>
      <c r="B4" s="982"/>
      <c r="C4" s="982"/>
      <c r="D4" s="982"/>
      <c r="E4" s="982"/>
      <c r="F4" s="982"/>
      <c r="G4" s="982"/>
      <c r="H4" s="5"/>
      <c r="I4" s="5"/>
      <c r="J4" s="5"/>
      <c r="K4" s="5"/>
      <c r="L4" s="86"/>
      <c r="M4" s="5"/>
      <c r="N4" s="982" t="s">
        <v>442</v>
      </c>
      <c r="O4" s="982"/>
      <c r="P4" s="982"/>
      <c r="Q4" s="982"/>
      <c r="R4" s="982"/>
      <c r="S4" s="982"/>
      <c r="T4" s="982"/>
    </row>
    <row r="5" spans="1:38" ht="15.6">
      <c r="A5" s="985" t="s">
        <v>170</v>
      </c>
      <c r="B5" s="985"/>
      <c r="C5" s="985"/>
      <c r="D5" s="985"/>
      <c r="E5" s="985"/>
      <c r="F5" s="985"/>
      <c r="G5" s="985"/>
      <c r="H5" s="5"/>
      <c r="I5" s="5"/>
      <c r="J5" s="5"/>
      <c r="K5" s="5"/>
      <c r="L5" s="86"/>
      <c r="M5" s="5"/>
      <c r="N5" s="987"/>
      <c r="O5" s="987"/>
      <c r="P5" s="987"/>
      <c r="Q5" s="987"/>
      <c r="R5" s="987"/>
      <c r="S5" s="987"/>
      <c r="T5" s="987"/>
    </row>
    <row r="6" spans="1:38" ht="12.75" customHeight="1">
      <c r="A6" s="985"/>
      <c r="B6" s="985"/>
      <c r="C6" s="985"/>
      <c r="D6" s="985"/>
      <c r="E6" s="985"/>
      <c r="F6" s="985"/>
      <c r="G6" s="985"/>
      <c r="H6" s="5"/>
      <c r="I6" s="5"/>
      <c r="J6" s="5"/>
      <c r="K6" s="5"/>
      <c r="L6" s="86"/>
      <c r="M6" s="5"/>
      <c r="N6" s="987" t="s">
        <v>180</v>
      </c>
      <c r="O6" s="987"/>
      <c r="P6" s="987"/>
      <c r="Q6" s="987"/>
      <c r="R6" s="987"/>
      <c r="S6" s="987"/>
      <c r="T6" s="987"/>
      <c r="U6" s="987"/>
      <c r="W6" s="987" t="s">
        <v>376</v>
      </c>
      <c r="X6" s="987"/>
      <c r="Y6" s="987"/>
      <c r="Z6" s="987"/>
      <c r="AA6" s="987"/>
      <c r="AB6" s="987"/>
      <c r="AC6" s="987"/>
      <c r="AF6" s="987"/>
      <c r="AG6" s="987"/>
      <c r="AH6" s="987"/>
      <c r="AI6" s="987"/>
      <c r="AJ6" s="987"/>
      <c r="AK6" s="987"/>
      <c r="AL6" s="987"/>
    </row>
    <row r="7" spans="1:38" ht="12.75" customHeight="1">
      <c r="A7" s="1026" t="s">
        <v>45</v>
      </c>
      <c r="B7" s="1026"/>
      <c r="C7" s="1026"/>
      <c r="D7" s="1026"/>
      <c r="E7" s="1026"/>
      <c r="F7" s="1026"/>
      <c r="G7" s="1026"/>
      <c r="H7" s="5"/>
      <c r="I7" s="5"/>
      <c r="J7" s="5"/>
      <c r="K7" s="5"/>
      <c r="L7" s="86"/>
      <c r="M7" s="5"/>
      <c r="N7" s="5"/>
      <c r="O7" s="5"/>
      <c r="P7" s="5"/>
      <c r="Q7" s="5"/>
      <c r="R7" s="5"/>
      <c r="S7" s="5"/>
      <c r="T7" s="5"/>
      <c r="W7" s="5"/>
      <c r="X7" s="5"/>
      <c r="Y7" s="5"/>
      <c r="Z7" s="5"/>
      <c r="AA7" s="5"/>
      <c r="AB7" s="5"/>
      <c r="AC7" s="5"/>
      <c r="AD7" s="5"/>
      <c r="AF7" s="5"/>
      <c r="AG7" s="5"/>
      <c r="AH7" s="5"/>
      <c r="AI7" s="5"/>
      <c r="AJ7" s="5"/>
      <c r="AK7" s="5"/>
      <c r="AL7" s="5"/>
    </row>
    <row r="8" spans="1:38" ht="12.75" customHeight="1">
      <c r="A8" s="978"/>
      <c r="B8" s="978"/>
      <c r="C8" s="978"/>
      <c r="D8" s="978"/>
      <c r="E8" s="978"/>
      <c r="F8" s="978"/>
      <c r="G8" s="978"/>
      <c r="H8" s="5"/>
      <c r="I8" s="5"/>
      <c r="J8" s="5"/>
      <c r="K8" s="5"/>
      <c r="L8" s="86"/>
      <c r="M8" s="5"/>
      <c r="N8" s="5"/>
      <c r="O8" s="5"/>
      <c r="P8" s="5"/>
      <c r="Q8" s="5"/>
      <c r="R8" s="5"/>
      <c r="S8" s="5"/>
      <c r="T8" s="5"/>
      <c r="W8" s="5"/>
      <c r="X8" s="5"/>
      <c r="Y8" s="5"/>
      <c r="Z8" s="5"/>
      <c r="AA8" s="5"/>
      <c r="AB8" s="5"/>
      <c r="AC8" s="5"/>
      <c r="AD8" s="5"/>
      <c r="AF8" s="5"/>
      <c r="AG8" s="5"/>
      <c r="AH8" s="5"/>
      <c r="AI8" s="5"/>
      <c r="AJ8" s="5"/>
      <c r="AK8" s="5"/>
      <c r="AL8" s="5"/>
    </row>
    <row r="9" spans="1:38" ht="13.5" customHeight="1">
      <c r="A9" s="987" t="s">
        <v>172</v>
      </c>
      <c r="B9" s="987"/>
      <c r="C9" s="987"/>
      <c r="D9" s="987"/>
      <c r="E9" s="987"/>
      <c r="F9" s="987"/>
      <c r="G9" s="987"/>
      <c r="H9" s="5"/>
      <c r="I9" s="5"/>
      <c r="J9" s="5"/>
      <c r="K9" s="5"/>
      <c r="L9" s="86"/>
      <c r="M9" s="5"/>
      <c r="N9" s="5"/>
      <c r="O9" s="5"/>
      <c r="P9" s="5"/>
      <c r="Q9" s="5"/>
      <c r="R9" s="5"/>
      <c r="S9" s="5"/>
      <c r="W9" s="190"/>
      <c r="X9" s="1"/>
      <c r="Y9" s="10"/>
    </row>
    <row r="10" spans="1:38" ht="13.5" customHeight="1" thickBot="1">
      <c r="A10" s="143"/>
      <c r="B10" s="1029" t="s">
        <v>51</v>
      </c>
      <c r="C10" s="1030"/>
      <c r="D10" s="1031"/>
      <c r="E10" s="1029" t="s">
        <v>52</v>
      </c>
      <c r="F10" s="1030"/>
      <c r="G10" s="1030"/>
      <c r="H10"/>
      <c r="I10" s="5"/>
      <c r="J10" s="5"/>
      <c r="K10" s="5"/>
      <c r="L10" s="317"/>
      <c r="M10" s="39"/>
      <c r="N10"/>
      <c r="W10" s="190"/>
      <c r="X10" s="1"/>
      <c r="Y10" s="10"/>
    </row>
    <row r="11" spans="1:38" ht="29.25" customHeight="1">
      <c r="A11" s="142"/>
      <c r="B11" s="347" t="s">
        <v>173</v>
      </c>
      <c r="C11" s="347" t="s">
        <v>174</v>
      </c>
      <c r="D11" s="388" t="s">
        <v>175</v>
      </c>
      <c r="E11" s="390" t="s">
        <v>176</v>
      </c>
      <c r="F11" s="390" t="s">
        <v>174</v>
      </c>
      <c r="G11" s="390" t="s">
        <v>57</v>
      </c>
      <c r="H11"/>
      <c r="I11" s="5"/>
      <c r="J11" s="5"/>
      <c r="K11" s="5"/>
      <c r="L11" s="318"/>
      <c r="M11" s="28"/>
      <c r="N11" s="45"/>
      <c r="W11" s="190"/>
      <c r="X11" s="1"/>
      <c r="Y11" s="10"/>
    </row>
    <row r="12" spans="1:38" ht="13.35" customHeight="1">
      <c r="A12" s="140" t="s">
        <v>177</v>
      </c>
      <c r="B12" s="60">
        <f>SUM(E49:E74)</f>
        <v>6287651.2535600131</v>
      </c>
      <c r="C12" s="60">
        <f>SUM(F49:F74)</f>
        <v>6080785.6135540307</v>
      </c>
      <c r="D12" s="243">
        <f>C12/B12</f>
        <v>0.96709969563136045</v>
      </c>
      <c r="E12" s="60">
        <f>'MEEIA Targets'!E16+'MEEIA Targets'!E13</f>
        <v>17468255.689299565</v>
      </c>
      <c r="F12" s="60">
        <f>C12*D28</f>
        <v>4986244.2031143047</v>
      </c>
      <c r="G12" s="277">
        <f>F12/E12</f>
        <v>0.28544602802950164</v>
      </c>
      <c r="H12"/>
      <c r="I12" s="5"/>
      <c r="J12" s="5"/>
      <c r="K12" s="5"/>
      <c r="L12" s="87"/>
      <c r="M12" s="29"/>
      <c r="N12" s="45"/>
      <c r="X12" s="1"/>
      <c r="Y12" s="10"/>
    </row>
    <row r="13" spans="1:38" ht="13.35" customHeight="1">
      <c r="A13" s="140" t="s">
        <v>178</v>
      </c>
      <c r="B13" s="60">
        <f>SUM(H49:H74)</f>
        <v>2376.626500000023</v>
      </c>
      <c r="C13" s="60">
        <f>SUM(I49:I74)</f>
        <v>4057.8234270663875</v>
      </c>
      <c r="D13" s="243">
        <f>C13/B13</f>
        <v>1.7073879412967701</v>
      </c>
      <c r="E13" s="60">
        <f>'MEEIA Targets'!K16+'MEEIA Targets'!K13</f>
        <v>4322.0429999999997</v>
      </c>
      <c r="F13" s="60">
        <f>C13*D28</f>
        <v>3327.4152101944373</v>
      </c>
      <c r="G13" s="277">
        <f>F13/E13</f>
        <v>0.76987091757172188</v>
      </c>
      <c r="H13"/>
      <c r="I13" s="5"/>
      <c r="J13" s="5"/>
      <c r="K13" s="5"/>
      <c r="L13" s="318"/>
      <c r="M13" s="28"/>
      <c r="N13" s="45"/>
      <c r="X13" s="1"/>
      <c r="Y13" s="10"/>
    </row>
    <row r="14" spans="1:38" ht="13.35" customHeight="1">
      <c r="A14" s="122"/>
      <c r="B14" s="60"/>
      <c r="C14" s="60"/>
      <c r="D14" s="60"/>
      <c r="E14" s="277"/>
      <c r="F14" s="60"/>
      <c r="G14" s="277"/>
      <c r="H14" s="5"/>
      <c r="I14" s="5"/>
      <c r="J14" s="5"/>
      <c r="K14" s="5"/>
      <c r="L14" s="318"/>
      <c r="M14" s="28"/>
      <c r="N14" s="45"/>
      <c r="X14" s="1"/>
      <c r="Y14" s="10"/>
    </row>
    <row r="15" spans="1:38" ht="13.35" customHeight="1">
      <c r="A15" s="327" t="s">
        <v>179</v>
      </c>
      <c r="B15" s="60"/>
      <c r="C15" s="60"/>
      <c r="D15" s="60"/>
      <c r="E15" s="277"/>
      <c r="F15" s="60"/>
      <c r="G15" s="277"/>
      <c r="H15" s="5"/>
      <c r="I15" s="5"/>
      <c r="J15" s="5"/>
      <c r="K15" s="5"/>
      <c r="L15" s="318"/>
      <c r="M15" s="28"/>
      <c r="N15" s="45"/>
      <c r="X15" s="1"/>
      <c r="Y15" s="10"/>
    </row>
    <row r="16" spans="1:38" ht="12.75" customHeight="1">
      <c r="A16" s="978"/>
      <c r="B16" s="978"/>
      <c r="C16" s="978"/>
      <c r="D16" s="978"/>
      <c r="E16" s="978"/>
      <c r="F16" s="978"/>
      <c r="G16" s="978"/>
      <c r="H16" s="5"/>
      <c r="I16" s="5"/>
      <c r="J16" s="5"/>
      <c r="K16" s="5"/>
      <c r="L16" s="86"/>
      <c r="M16" s="5"/>
      <c r="N16" s="5"/>
      <c r="O16" s="5"/>
      <c r="P16" s="5"/>
      <c r="Q16" s="5"/>
      <c r="R16" s="5"/>
      <c r="S16" s="5"/>
      <c r="T16" s="5"/>
      <c r="W16" s="5"/>
      <c r="X16" s="5"/>
      <c r="Y16" s="5"/>
      <c r="Z16" s="5"/>
      <c r="AA16" s="5"/>
      <c r="AB16" s="5"/>
      <c r="AC16" s="5"/>
      <c r="AD16" s="5"/>
      <c r="AF16" s="5"/>
      <c r="AG16" s="5"/>
      <c r="AH16" s="5"/>
      <c r="AI16" s="5"/>
      <c r="AJ16" s="5"/>
      <c r="AK16" s="5"/>
      <c r="AL16" s="5"/>
    </row>
    <row r="17" spans="1:30" ht="13.5" customHeight="1">
      <c r="A17" s="987" t="s">
        <v>181</v>
      </c>
      <c r="B17" s="987"/>
      <c r="C17" s="987"/>
      <c r="D17" s="987"/>
      <c r="E17" s="987"/>
      <c r="F17" s="987"/>
      <c r="G17" s="987"/>
      <c r="H17" s="5"/>
      <c r="I17" s="5"/>
      <c r="J17" s="5"/>
      <c r="K17" s="5"/>
      <c r="L17" s="86"/>
      <c r="M17" s="5"/>
      <c r="N17" s="5"/>
      <c r="O17" s="5"/>
      <c r="P17" s="5"/>
      <c r="Q17" s="5"/>
      <c r="R17" s="5"/>
      <c r="S17" s="5"/>
      <c r="W17" s="190"/>
      <c r="X17" s="1"/>
      <c r="Y17" s="10"/>
    </row>
    <row r="18" spans="1:30" ht="13.5" customHeight="1" thickBot="1">
      <c r="A18" s="143"/>
      <c r="B18" s="1029" t="s">
        <v>51</v>
      </c>
      <c r="C18" s="1030"/>
      <c r="D18" s="1031"/>
      <c r="E18" s="1029" t="s">
        <v>52</v>
      </c>
      <c r="F18" s="1030"/>
      <c r="G18" s="1030"/>
      <c r="H18"/>
      <c r="I18" s="5"/>
      <c r="J18" s="5"/>
      <c r="K18" s="5"/>
      <c r="L18" s="317"/>
      <c r="M18" s="39"/>
      <c r="N18"/>
      <c r="W18" s="190"/>
      <c r="X18" s="1"/>
      <c r="Y18" s="10"/>
    </row>
    <row r="19" spans="1:30" ht="29.25" customHeight="1" thickBot="1">
      <c r="A19" s="142"/>
      <c r="B19" s="347" t="s">
        <v>173</v>
      </c>
      <c r="C19" s="347" t="s">
        <v>174</v>
      </c>
      <c r="D19" s="388" t="s">
        <v>175</v>
      </c>
      <c r="E19" s="390" t="s">
        <v>176</v>
      </c>
      <c r="F19" s="390" t="s">
        <v>174</v>
      </c>
      <c r="G19" s="390" t="s">
        <v>57</v>
      </c>
      <c r="H19"/>
      <c r="I19" s="5"/>
      <c r="J19" s="5"/>
      <c r="K19" s="5"/>
      <c r="L19" s="318"/>
      <c r="M19" s="28"/>
      <c r="N19" s="45"/>
      <c r="W19" s="190"/>
      <c r="X19" s="1"/>
      <c r="Y19" s="10"/>
    </row>
    <row r="20" spans="1:30" ht="13.35" customHeight="1">
      <c r="A20" s="140" t="s">
        <v>177</v>
      </c>
      <c r="B20" s="60">
        <f>2802982.288+B12</f>
        <v>9090633.5415600128</v>
      </c>
      <c r="C20" s="60">
        <f>3463940.19131103+C12</f>
        <v>9544725.8048650604</v>
      </c>
      <c r="D20" s="242">
        <f>C20/B20</f>
        <v>1.0499516630198606</v>
      </c>
      <c r="E20" s="60">
        <f>E12</f>
        <v>17468255.689299565</v>
      </c>
      <c r="F20" s="60">
        <f>C20*D28</f>
        <v>7826675.1599893486</v>
      </c>
      <c r="G20" s="310">
        <f>F20/E20</f>
        <v>0.44805132803177899</v>
      </c>
      <c r="H20"/>
      <c r="I20" s="5"/>
      <c r="J20" s="5"/>
      <c r="K20" s="5"/>
      <c r="L20" s="87"/>
      <c r="M20" s="29"/>
      <c r="N20" s="45"/>
      <c r="X20" s="1"/>
      <c r="Y20" s="10"/>
    </row>
    <row r="21" spans="1:30" ht="13.35" customHeight="1">
      <c r="A21" s="140" t="s">
        <v>178</v>
      </c>
      <c r="B21" s="60">
        <f>1172.3909+B13</f>
        <v>3549.0174000000234</v>
      </c>
      <c r="C21" s="60">
        <f>2033.74105972724+C13</f>
        <v>6091.564486793628</v>
      </c>
      <c r="D21" s="243">
        <f>C21/B21</f>
        <v>1.7164087408513657</v>
      </c>
      <c r="E21" s="60">
        <f>E13</f>
        <v>4322.0429999999997</v>
      </c>
      <c r="F21" s="60">
        <f>C21*D28</f>
        <v>4995.0828791707745</v>
      </c>
      <c r="G21" s="277">
        <f>F21/E21</f>
        <v>1.1557226245020642</v>
      </c>
      <c r="H21"/>
      <c r="I21" s="5"/>
      <c r="J21" s="5"/>
      <c r="K21" s="5"/>
      <c r="L21" s="318"/>
      <c r="M21" s="28"/>
      <c r="N21" s="45"/>
      <c r="X21" s="1"/>
      <c r="Y21" s="10"/>
    </row>
    <row r="22" spans="1:30" ht="13.35" customHeight="1">
      <c r="A22" s="122"/>
      <c r="B22" s="60"/>
      <c r="C22" s="60"/>
      <c r="D22" s="60"/>
      <c r="E22" s="277"/>
      <c r="F22" s="60"/>
      <c r="G22" s="277"/>
      <c r="H22" s="5"/>
      <c r="I22" s="5"/>
      <c r="J22" s="5"/>
      <c r="K22" s="5"/>
      <c r="L22" s="318"/>
      <c r="M22" s="28"/>
      <c r="N22" s="45"/>
      <c r="X22" s="1"/>
      <c r="Y22" s="10"/>
    </row>
    <row r="23" spans="1:30" ht="13.35" customHeight="1">
      <c r="A23" s="327" t="s">
        <v>179</v>
      </c>
      <c r="B23" s="60"/>
      <c r="C23" s="60"/>
      <c r="D23" s="60"/>
      <c r="E23" s="277"/>
      <c r="F23" s="60"/>
      <c r="G23" s="277"/>
      <c r="H23" s="5"/>
      <c r="I23" s="5"/>
      <c r="J23" s="5"/>
      <c r="K23" s="5"/>
      <c r="L23" s="318"/>
      <c r="M23" s="28"/>
      <c r="N23" s="45"/>
      <c r="X23" s="1"/>
      <c r="Y23" s="10"/>
    </row>
    <row r="24" spans="1:30" ht="13.35" customHeight="1">
      <c r="A24" s="327"/>
      <c r="B24" s="60"/>
      <c r="C24" s="60"/>
      <c r="D24" s="60"/>
      <c r="E24" s="277"/>
      <c r="F24" s="60"/>
      <c r="G24" s="277"/>
      <c r="H24" s="5"/>
      <c r="I24" s="5"/>
      <c r="J24" s="5"/>
      <c r="K24" s="5"/>
      <c r="L24" s="318"/>
      <c r="M24" s="28"/>
      <c r="N24" s="45"/>
      <c r="X24" s="1"/>
      <c r="Y24" s="10"/>
    </row>
    <row r="25" spans="1:30" ht="13.35" customHeight="1">
      <c r="A25" s="122"/>
      <c r="B25" s="61"/>
      <c r="C25" s="61"/>
      <c r="D25" s="65"/>
      <c r="E25" s="5"/>
      <c r="F25" s="5"/>
      <c r="G25" s="5"/>
      <c r="H25" s="5"/>
      <c r="I25" s="5"/>
      <c r="J25" s="5"/>
      <c r="K25" s="5"/>
      <c r="L25" s="317"/>
      <c r="M25" s="315"/>
      <c r="N25" s="31"/>
    </row>
    <row r="26" spans="1:30" ht="13.5" customHeight="1">
      <c r="A26" s="964" t="s">
        <v>182</v>
      </c>
      <c r="B26" s="964"/>
      <c r="C26" s="964"/>
      <c r="D26" s="964"/>
      <c r="E26" s="5"/>
      <c r="F26" s="5"/>
      <c r="G26" s="5"/>
      <c r="H26" s="5"/>
      <c r="I26" s="5"/>
      <c r="J26" s="5"/>
      <c r="K26" s="5"/>
    </row>
    <row r="27" spans="1:30" ht="27" customHeight="1" thickBot="1">
      <c r="A27" s="124" t="s">
        <v>104</v>
      </c>
      <c r="B27" s="109" t="s">
        <v>105</v>
      </c>
      <c r="C27" s="109" t="s">
        <v>106</v>
      </c>
      <c r="D27" s="109" t="s">
        <v>107</v>
      </c>
      <c r="E27" s="5"/>
      <c r="F27" s="5"/>
      <c r="G27" s="5"/>
      <c r="H27" s="5"/>
      <c r="I27" s="5"/>
      <c r="J27" s="5"/>
      <c r="K27" s="5"/>
      <c r="N27" s="964" t="s">
        <v>289</v>
      </c>
      <c r="O27" s="964"/>
      <c r="P27" s="964"/>
      <c r="Q27" s="964"/>
      <c r="R27" s="964"/>
      <c r="S27" s="964"/>
      <c r="T27" s="964"/>
      <c r="W27" s="964" t="s">
        <v>443</v>
      </c>
      <c r="X27" s="964"/>
      <c r="Y27" s="964"/>
      <c r="Z27" s="964"/>
      <c r="AA27" s="964"/>
      <c r="AB27" s="964"/>
      <c r="AC27" s="964"/>
      <c r="AD27" s="964"/>
    </row>
    <row r="28" spans="1:30" ht="13.8" thickTop="1">
      <c r="A28" s="218">
        <v>0.33</v>
      </c>
      <c r="B28" s="718">
        <v>0.02</v>
      </c>
      <c r="C28" s="718">
        <v>0.14000000000000001</v>
      </c>
      <c r="D28" s="331">
        <v>0.82</v>
      </c>
      <c r="E28" s="5"/>
      <c r="F28" s="5"/>
      <c r="G28" s="5"/>
      <c r="H28" s="5"/>
      <c r="I28" s="5"/>
      <c r="J28" s="5"/>
      <c r="K28" s="5"/>
      <c r="L28" s="89"/>
      <c r="M28" s="38"/>
      <c r="N28" s="38"/>
      <c r="X28" s="1"/>
    </row>
    <row r="29" spans="1:30">
      <c r="A29" s="110"/>
      <c r="B29" s="110"/>
      <c r="C29" s="110"/>
      <c r="D29" s="110"/>
      <c r="E29" s="5"/>
      <c r="F29" s="5"/>
      <c r="G29" s="5"/>
      <c r="H29" s="5"/>
      <c r="I29" s="5"/>
      <c r="J29" s="5"/>
      <c r="K29" s="5"/>
      <c r="L29" s="89"/>
      <c r="M29" s="38"/>
      <c r="N29" s="38"/>
      <c r="X29" s="1"/>
    </row>
    <row r="30" spans="1:30">
      <c r="A30" s="110"/>
      <c r="B30" s="110"/>
      <c r="C30" s="110"/>
      <c r="D30" s="110"/>
      <c r="E30" s="5"/>
      <c r="F30" s="387"/>
      <c r="G30" s="5"/>
      <c r="H30" s="5"/>
      <c r="I30" s="5"/>
      <c r="J30" s="5"/>
      <c r="K30" s="5"/>
      <c r="L30" s="317"/>
      <c r="M30" s="315"/>
      <c r="N30" s="39"/>
      <c r="X30" s="1"/>
    </row>
    <row r="31" spans="1:30" ht="13.35" customHeight="1">
      <c r="A31" s="5"/>
      <c r="L31" s="87"/>
      <c r="M31" s="29"/>
      <c r="N31" s="45"/>
      <c r="X31" s="1"/>
    </row>
    <row r="32" spans="1:30" ht="13.5" customHeight="1">
      <c r="A32" s="987" t="s">
        <v>444</v>
      </c>
      <c r="B32" s="987"/>
      <c r="C32" s="987"/>
      <c r="D32" s="987"/>
      <c r="E32" s="987"/>
      <c r="F32" s="987"/>
      <c r="G32" s="987"/>
      <c r="H32" s="987"/>
      <c r="I32" s="316"/>
      <c r="J32" s="316"/>
      <c r="K32" s="316"/>
      <c r="L32" s="318"/>
      <c r="M32" s="28"/>
      <c r="N32" s="45"/>
      <c r="X32" s="1"/>
    </row>
    <row r="33" spans="1:26" ht="59.25" customHeight="1" thickBot="1">
      <c r="A33" s="71" t="s">
        <v>278</v>
      </c>
      <c r="B33" s="714" t="s">
        <v>187</v>
      </c>
      <c r="C33" s="714" t="s">
        <v>290</v>
      </c>
      <c r="D33" s="714" t="s">
        <v>291</v>
      </c>
      <c r="E33" s="714" t="s">
        <v>292</v>
      </c>
      <c r="F33" s="714" t="s">
        <v>296</v>
      </c>
      <c r="G33" s="714" t="s">
        <v>297</v>
      </c>
      <c r="H33" s="714" t="s">
        <v>298</v>
      </c>
      <c r="I33" s="105"/>
      <c r="J33" s="316"/>
      <c r="K33" s="316"/>
      <c r="L33" s="90"/>
      <c r="M33" s="316"/>
      <c r="N33" s="316"/>
      <c r="P33" s="315"/>
      <c r="Q33" s="31"/>
      <c r="V33"/>
      <c r="Y33" s="30"/>
    </row>
    <row r="34" spans="1:26" ht="13.35" customHeight="1">
      <c r="A34" s="27" t="s">
        <v>445</v>
      </c>
      <c r="B34" s="596">
        <f>SUM(D49:D55)</f>
        <v>12814</v>
      </c>
      <c r="C34" s="596">
        <f>SUM(E49:E55)</f>
        <v>459293.61599999998</v>
      </c>
      <c r="D34" s="598">
        <f t="shared" ref="D34:G34" si="0">SUM(F49:F55)</f>
        <v>477933.00819999992</v>
      </c>
      <c r="E34" s="517">
        <f>D34/C34</f>
        <v>1.0405827373833996</v>
      </c>
      <c r="F34" s="598">
        <f t="shared" si="0"/>
        <v>45.294399999999996</v>
      </c>
      <c r="G34" s="598">
        <f t="shared" si="0"/>
        <v>56.753799999999998</v>
      </c>
      <c r="H34" s="517">
        <f>G34/F34</f>
        <v>1.2529981631283338</v>
      </c>
      <c r="I34" s="65"/>
      <c r="J34" s="721"/>
      <c r="K34" s="721"/>
      <c r="L34" s="90"/>
      <c r="M34" s="316"/>
      <c r="N34" s="316"/>
      <c r="P34" s="30"/>
      <c r="Q34" s="625"/>
      <c r="R34" s="625"/>
      <c r="S34" s="625"/>
      <c r="T34" s="625"/>
      <c r="U34" s="625"/>
      <c r="V34" s="625"/>
      <c r="Y34" s="30"/>
    </row>
    <row r="35" spans="1:26">
      <c r="A35" s="27" t="s">
        <v>446</v>
      </c>
      <c r="B35" s="167">
        <f>SUM(D56:D59)</f>
        <v>784</v>
      </c>
      <c r="C35" s="167">
        <f t="shared" ref="C35:G35" si="1">SUM(E56:E59)</f>
        <v>402527.33</v>
      </c>
      <c r="D35" s="167">
        <f t="shared" si="1"/>
        <v>282280.08308282145</v>
      </c>
      <c r="E35" s="602">
        <f>D35/C35</f>
        <v>0.70126935997816953</v>
      </c>
      <c r="F35" s="167">
        <f t="shared" si="1"/>
        <v>169.83750000000001</v>
      </c>
      <c r="G35" s="167">
        <f t="shared" si="1"/>
        <v>182.24032670538585</v>
      </c>
      <c r="H35" s="602">
        <f>G35/F35</f>
        <v>1.0730276099529601</v>
      </c>
      <c r="I35" s="65"/>
      <c r="J35" s="316"/>
      <c r="K35" s="316"/>
      <c r="L35" s="90"/>
      <c r="M35" s="316"/>
      <c r="N35" s="316"/>
      <c r="P35" s="30"/>
      <c r="Q35" s="30"/>
      <c r="V35"/>
      <c r="Y35" s="30"/>
    </row>
    <row r="36" spans="1:26">
      <c r="A36" s="27" t="s">
        <v>447</v>
      </c>
      <c r="B36" s="598">
        <f>SUM(D60:D74)</f>
        <v>9041</v>
      </c>
      <c r="C36" s="598">
        <f>SUM(E60:E74)</f>
        <v>5425830.3075600136</v>
      </c>
      <c r="D36" s="598">
        <f t="shared" ref="D36:G36" si="2">SUM(F60:F74)</f>
        <v>5320572.5222712094</v>
      </c>
      <c r="E36" s="517">
        <f>D36/C36</f>
        <v>0.98060061238145535</v>
      </c>
      <c r="F36" s="598">
        <f t="shared" si="2"/>
        <v>2161.4946000000232</v>
      </c>
      <c r="G36" s="598">
        <f t="shared" si="2"/>
        <v>3818.829300361002</v>
      </c>
      <c r="H36" s="517">
        <f>G36/F36</f>
        <v>1.7667540323075344</v>
      </c>
      <c r="I36" s="65"/>
      <c r="J36" s="316"/>
      <c r="K36" s="316"/>
      <c r="L36" s="90"/>
      <c r="M36" s="316"/>
      <c r="N36" s="316"/>
      <c r="P36" s="316"/>
      <c r="Q36" s="40"/>
      <c r="U36" s="14"/>
      <c r="V36" s="51"/>
      <c r="X36" s="23"/>
      <c r="Y36" s="24"/>
      <c r="Z36" s="15"/>
    </row>
    <row r="37" spans="1:26" ht="13.8" thickBot="1">
      <c r="A37" s="578" t="s">
        <v>34</v>
      </c>
      <c r="B37" s="599">
        <f>SUM(D49:D74)</f>
        <v>22639</v>
      </c>
      <c r="C37" s="599">
        <f t="shared" ref="C37:G37" si="3">SUM(E49:E74)</f>
        <v>6287651.2535600131</v>
      </c>
      <c r="D37" s="599">
        <f t="shared" si="3"/>
        <v>6080785.6135540307</v>
      </c>
      <c r="E37" s="603">
        <f>D37/C37</f>
        <v>0.96709969563136045</v>
      </c>
      <c r="F37" s="599">
        <f t="shared" si="3"/>
        <v>2376.626500000023</v>
      </c>
      <c r="G37" s="599">
        <f t="shared" si="3"/>
        <v>4057.8234270663875</v>
      </c>
      <c r="H37" s="603">
        <f>G37/F37</f>
        <v>1.7073879412967701</v>
      </c>
      <c r="I37" s="133"/>
      <c r="U37" s="14"/>
      <c r="V37" s="51"/>
      <c r="X37" s="23"/>
      <c r="Y37" s="24"/>
      <c r="Z37" s="15"/>
    </row>
    <row r="38" spans="1:26" ht="13.8" thickTop="1">
      <c r="C38" s="465"/>
      <c r="E38" s="316"/>
      <c r="F38" s="316"/>
      <c r="G38" s="316"/>
      <c r="H38" s="316"/>
      <c r="I38" s="316"/>
      <c r="J38" s="316"/>
      <c r="K38" s="316"/>
      <c r="L38" s="91"/>
      <c r="M38" s="35"/>
      <c r="N38" s="33"/>
      <c r="R38" s="16"/>
      <c r="V38" s="51"/>
    </row>
    <row r="39" spans="1:26">
      <c r="A39" s="327" t="s">
        <v>179</v>
      </c>
      <c r="B39" s="58"/>
      <c r="C39" s="466"/>
      <c r="D39" s="58"/>
      <c r="E39" s="58"/>
      <c r="F39" s="316"/>
      <c r="G39" s="316"/>
      <c r="H39" s="316"/>
      <c r="I39" s="316"/>
      <c r="J39" s="316"/>
      <c r="K39" s="316"/>
      <c r="N39" s="41"/>
      <c r="R39" s="16"/>
    </row>
    <row r="40" spans="1:26">
      <c r="A40" s="327"/>
      <c r="B40" s="58"/>
      <c r="C40" s="58"/>
      <c r="D40" s="58"/>
      <c r="E40" s="58"/>
      <c r="F40" s="316"/>
      <c r="G40" s="316"/>
      <c r="H40" s="316"/>
      <c r="I40" s="316"/>
      <c r="J40" s="316"/>
      <c r="K40" s="316"/>
      <c r="N40" s="41"/>
      <c r="R40" s="16"/>
    </row>
    <row r="41" spans="1:26" ht="5.25" customHeight="1">
      <c r="A41" s="1020"/>
      <c r="B41" s="1020"/>
      <c r="C41" s="1020"/>
      <c r="D41" s="1020"/>
      <c r="E41" s="1020"/>
      <c r="F41" s="1020"/>
      <c r="G41" s="1020"/>
      <c r="H41" s="1020"/>
      <c r="I41" s="1020"/>
      <c r="J41" s="712"/>
      <c r="K41" s="712"/>
      <c r="N41" s="41"/>
      <c r="R41" s="16"/>
    </row>
    <row r="42" spans="1:26" ht="13.5" customHeight="1">
      <c r="B42"/>
      <c r="C42"/>
      <c r="D42"/>
      <c r="E42"/>
      <c r="F42"/>
      <c r="G42"/>
      <c r="H42"/>
      <c r="I42"/>
      <c r="J42"/>
      <c r="K42"/>
      <c r="L42" s="154"/>
      <c r="M42"/>
      <c r="N42"/>
      <c r="V42"/>
    </row>
    <row r="43" spans="1:26" ht="12.75" customHeight="1">
      <c r="A43" s="121" t="s">
        <v>198</v>
      </c>
      <c r="B43" s="121"/>
      <c r="C43" s="121"/>
      <c r="D43" s="121"/>
      <c r="E43" s="121"/>
      <c r="F43" s="121"/>
      <c r="G43" s="121"/>
      <c r="H43" s="121"/>
      <c r="I43" s="121"/>
      <c r="J43" s="121"/>
      <c r="K43" s="5"/>
      <c r="L43" s="86"/>
      <c r="M43"/>
      <c r="N43"/>
      <c r="V43"/>
    </row>
    <row r="44" spans="1:26" ht="13.35" customHeight="1">
      <c r="A44" s="978"/>
      <c r="B44" s="978"/>
      <c r="C44" s="978"/>
      <c r="D44" s="978"/>
      <c r="E44" s="978"/>
      <c r="F44" s="978"/>
      <c r="G44" s="978"/>
      <c r="H44" s="978"/>
      <c r="I44" s="978"/>
      <c r="J44" s="978"/>
      <c r="K44" s="35"/>
      <c r="L44" s="318"/>
      <c r="M44"/>
      <c r="N44"/>
      <c r="V44"/>
    </row>
    <row r="45" spans="1:26">
      <c r="A45" s="1093"/>
      <c r="B45" s="1093"/>
      <c r="C45" s="1093"/>
      <c r="D45" s="1093"/>
      <c r="E45" s="1093"/>
      <c r="F45" s="1093"/>
      <c r="G45" s="1093"/>
      <c r="H45" s="1093"/>
      <c r="I45" s="1093"/>
      <c r="J45" s="1093"/>
      <c r="K45" s="42"/>
      <c r="M45"/>
      <c r="N45"/>
      <c r="V45"/>
    </row>
    <row r="46" spans="1:26">
      <c r="A46" s="987" t="s">
        <v>448</v>
      </c>
      <c r="B46" s="987"/>
      <c r="C46" s="987"/>
      <c r="D46" s="987"/>
      <c r="E46" s="987"/>
      <c r="F46" s="987"/>
      <c r="G46" s="987"/>
      <c r="H46" s="987"/>
      <c r="I46" s="987"/>
      <c r="J46" s="987"/>
      <c r="K46" s="5"/>
      <c r="M46"/>
      <c r="N46"/>
      <c r="V46"/>
    </row>
    <row r="47" spans="1:26">
      <c r="A47" s="1084" t="s">
        <v>278</v>
      </c>
      <c r="B47" s="1084" t="s">
        <v>449</v>
      </c>
      <c r="C47" s="1084" t="s">
        <v>450</v>
      </c>
      <c r="D47" s="1085" t="s">
        <v>451</v>
      </c>
      <c r="E47" s="1085" t="s">
        <v>302</v>
      </c>
      <c r="F47" s="1085" t="s">
        <v>303</v>
      </c>
      <c r="G47" s="1084" t="s">
        <v>304</v>
      </c>
      <c r="H47" s="1085" t="s">
        <v>305</v>
      </c>
      <c r="I47" s="1085" t="s">
        <v>306</v>
      </c>
      <c r="J47" s="1084" t="s">
        <v>307</v>
      </c>
      <c r="K47"/>
      <c r="X47" s="1"/>
      <c r="Y47" s="10"/>
    </row>
    <row r="48" spans="1:26" ht="13.8" thickBot="1">
      <c r="A48" s="1023"/>
      <c r="B48" s="1023" t="s">
        <v>449</v>
      </c>
      <c r="C48" s="1023"/>
      <c r="D48" s="1086" t="s">
        <v>451</v>
      </c>
      <c r="E48" s="1086"/>
      <c r="F48" s="1086"/>
      <c r="G48" s="1023"/>
      <c r="H48" s="1086"/>
      <c r="I48" s="1086"/>
      <c r="J48" s="1023"/>
      <c r="K48"/>
      <c r="L48" s="89"/>
      <c r="M48" s="38"/>
      <c r="N48" s="1089" t="s">
        <v>452</v>
      </c>
      <c r="O48" s="1089"/>
      <c r="P48" s="1089"/>
      <c r="Q48" s="1089"/>
      <c r="R48" s="1089"/>
      <c r="S48" s="1089"/>
      <c r="T48" s="1089"/>
      <c r="X48" s="1"/>
      <c r="Y48" s="10"/>
    </row>
    <row r="49" spans="1:29">
      <c r="A49" s="244" t="s">
        <v>453</v>
      </c>
      <c r="B49" s="110" t="s">
        <v>454</v>
      </c>
      <c r="C49" s="110"/>
      <c r="D49" s="165">
        <v>10066</v>
      </c>
      <c r="E49" s="620">
        <v>333449.74599999998</v>
      </c>
      <c r="F49" s="938">
        <v>314341.962</v>
      </c>
      <c r="G49" s="939">
        <f>F49/E49</f>
        <v>0.94269666050367906</v>
      </c>
      <c r="H49" s="940">
        <v>34.17</v>
      </c>
      <c r="I49" s="940">
        <v>31.478999999999999</v>
      </c>
      <c r="J49" s="163">
        <f>I49/H49</f>
        <v>0.92124670763827909</v>
      </c>
      <c r="K49"/>
      <c r="L49" s="317"/>
      <c r="M49" s="315"/>
      <c r="N49" s="39"/>
    </row>
    <row r="50" spans="1:29" ht="26.4">
      <c r="A50" s="244" t="s">
        <v>453</v>
      </c>
      <c r="B50" s="110" t="s">
        <v>455</v>
      </c>
      <c r="C50" s="110"/>
      <c r="D50" s="597">
        <v>518</v>
      </c>
      <c r="E50" s="620">
        <v>6885.32</v>
      </c>
      <c r="F50" s="938">
        <v>6702.0439999999999</v>
      </c>
      <c r="G50" s="939">
        <f t="shared" ref="G50:G74" si="4">F50/E50</f>
        <v>0.97338162932151306</v>
      </c>
      <c r="H50" s="940">
        <v>0.79049999999999998</v>
      </c>
      <c r="I50" s="940">
        <v>0.76449999999999996</v>
      </c>
      <c r="J50" s="163">
        <f t="shared" ref="J50:J74" si="5">I50/H50</f>
        <v>0.9671094244149272</v>
      </c>
      <c r="K50"/>
      <c r="N50" s="5"/>
      <c r="O50" s="5"/>
      <c r="P50" s="5"/>
      <c r="Q50" s="5"/>
      <c r="R50" s="5"/>
      <c r="S50" s="5"/>
      <c r="T50" s="5"/>
      <c r="V50" s="5"/>
      <c r="W50" s="5"/>
      <c r="X50" s="5"/>
      <c r="Y50" s="5"/>
      <c r="Z50" s="5"/>
      <c r="AA50" s="5"/>
      <c r="AB50" s="5"/>
      <c r="AC50" s="5"/>
    </row>
    <row r="51" spans="1:29" ht="25.5" customHeight="1">
      <c r="A51" s="244" t="s">
        <v>453</v>
      </c>
      <c r="B51" s="110" t="s">
        <v>456</v>
      </c>
      <c r="C51" s="110"/>
      <c r="D51" s="597">
        <v>890</v>
      </c>
      <c r="E51" s="615">
        <v>65619.7</v>
      </c>
      <c r="F51" s="941">
        <v>91670</v>
      </c>
      <c r="G51" s="939">
        <f t="shared" si="4"/>
        <v>1.3969890139698902</v>
      </c>
      <c r="H51" s="942">
        <v>4.6280999999999999</v>
      </c>
      <c r="I51" s="942">
        <v>10.287000000000001</v>
      </c>
      <c r="J51" s="163">
        <f t="shared" si="5"/>
        <v>2.2227263887988595</v>
      </c>
      <c r="K51"/>
      <c r="L51" s="94"/>
      <c r="M51" s="32"/>
      <c r="N51" s="33"/>
    </row>
    <row r="52" spans="1:29" ht="15">
      <c r="A52" s="244" t="s">
        <v>453</v>
      </c>
      <c r="B52" s="110" t="s">
        <v>457</v>
      </c>
      <c r="C52" s="110" t="s">
        <v>458</v>
      </c>
      <c r="D52" s="597">
        <v>169</v>
      </c>
      <c r="E52" s="615">
        <v>3010.7</v>
      </c>
      <c r="F52" s="941">
        <v>9354.2119999999995</v>
      </c>
      <c r="G52" s="939">
        <f t="shared" si="4"/>
        <v>3.1069890723087656</v>
      </c>
      <c r="H52" s="942">
        <v>0.46460000000000001</v>
      </c>
      <c r="I52" s="942">
        <v>2.1892999999999998</v>
      </c>
      <c r="J52" s="163">
        <f t="shared" si="5"/>
        <v>4.7122255703831248</v>
      </c>
      <c r="K52"/>
      <c r="L52" s="95"/>
      <c r="M52" s="34"/>
      <c r="N52" s="33"/>
      <c r="X52" s="1"/>
    </row>
    <row r="53" spans="1:29">
      <c r="A53" s="244" t="s">
        <v>453</v>
      </c>
      <c r="B53" s="110" t="s">
        <v>457</v>
      </c>
      <c r="C53" s="110" t="s">
        <v>459</v>
      </c>
      <c r="D53" s="597">
        <v>513</v>
      </c>
      <c r="E53" s="617">
        <v>6806.8</v>
      </c>
      <c r="F53" s="943">
        <v>4484.4750000000004</v>
      </c>
      <c r="G53" s="939">
        <f t="shared" si="4"/>
        <v>0.65882279485220663</v>
      </c>
      <c r="H53" s="944">
        <v>1.0504</v>
      </c>
      <c r="I53" s="944">
        <v>7.0469999999999997</v>
      </c>
      <c r="J53" s="163">
        <f t="shared" si="5"/>
        <v>6.7088728103579589</v>
      </c>
      <c r="K53"/>
      <c r="L53" s="93"/>
      <c r="M53" s="42"/>
      <c r="N53" s="264"/>
      <c r="O53" s="264"/>
      <c r="P53" s="264"/>
      <c r="Q53" s="264"/>
      <c r="R53" s="264"/>
      <c r="S53" s="264"/>
      <c r="T53" s="264"/>
      <c r="X53" s="1"/>
    </row>
    <row r="54" spans="1:29">
      <c r="A54" s="244" t="s">
        <v>453</v>
      </c>
      <c r="B54" s="110" t="s">
        <v>457</v>
      </c>
      <c r="C54" s="110" t="s">
        <v>460</v>
      </c>
      <c r="D54" s="597">
        <v>642</v>
      </c>
      <c r="E54" s="617">
        <v>41761.35</v>
      </c>
      <c r="F54" s="943">
        <v>50177.872000000003</v>
      </c>
      <c r="G54" s="939">
        <f t="shared" si="4"/>
        <v>1.2015385517949013</v>
      </c>
      <c r="H54" s="944">
        <v>3.7332000000000001</v>
      </c>
      <c r="I54" s="944">
        <v>4.6189999999999998</v>
      </c>
      <c r="J54" s="163">
        <f t="shared" si="5"/>
        <v>1.2372763312975463</v>
      </c>
      <c r="K54"/>
      <c r="L54" s="91"/>
      <c r="M54" s="35"/>
      <c r="N54" s="33"/>
      <c r="X54" s="1"/>
    </row>
    <row r="55" spans="1:29">
      <c r="A55" s="259" t="s">
        <v>453</v>
      </c>
      <c r="B55" s="260" t="s">
        <v>461</v>
      </c>
      <c r="C55" s="260"/>
      <c r="D55" s="600">
        <v>16</v>
      </c>
      <c r="E55" s="621">
        <v>1760</v>
      </c>
      <c r="F55" s="945">
        <v>1202.4431999999999</v>
      </c>
      <c r="G55" s="946">
        <f t="shared" si="4"/>
        <v>0.68320636363636356</v>
      </c>
      <c r="H55" s="947">
        <v>0.45760000000000001</v>
      </c>
      <c r="I55" s="947">
        <v>0.36799999999999999</v>
      </c>
      <c r="J55" s="189">
        <f t="shared" si="5"/>
        <v>0.80419580419580416</v>
      </c>
      <c r="K55"/>
      <c r="X55" s="1"/>
    </row>
    <row r="56" spans="1:29">
      <c r="A56" s="244" t="s">
        <v>462</v>
      </c>
      <c r="B56" s="110" t="s">
        <v>463</v>
      </c>
      <c r="C56" s="110"/>
      <c r="D56" s="601">
        <v>314</v>
      </c>
      <c r="E56" s="620">
        <v>183139.57000000007</v>
      </c>
      <c r="F56" s="938">
        <v>163683.78226012978</v>
      </c>
      <c r="G56" s="939">
        <f t="shared" si="4"/>
        <v>0.89376524286984904</v>
      </c>
      <c r="H56" s="940">
        <v>44.606400000000015</v>
      </c>
      <c r="I56" s="940">
        <v>109.20660460535773</v>
      </c>
      <c r="J56" s="163">
        <f t="shared" si="5"/>
        <v>2.4482272634724542</v>
      </c>
      <c r="K56"/>
      <c r="L56" s="93"/>
      <c r="M56" s="42"/>
      <c r="N56" s="33"/>
      <c r="X56" s="1"/>
    </row>
    <row r="57" spans="1:29">
      <c r="A57" s="244" t="s">
        <v>462</v>
      </c>
      <c r="B57" s="110" t="s">
        <v>464</v>
      </c>
      <c r="C57" s="110" t="s">
        <v>465</v>
      </c>
      <c r="D57" s="165">
        <v>301</v>
      </c>
      <c r="E57" s="620">
        <v>188861.91999999995</v>
      </c>
      <c r="F57" s="938">
        <v>79133.216153127709</v>
      </c>
      <c r="G57" s="939">
        <f t="shared" si="4"/>
        <v>0.41900037950015401</v>
      </c>
      <c r="H57" s="940">
        <v>108.92992999999998</v>
      </c>
      <c r="I57" s="940">
        <v>48.636894632090588</v>
      </c>
      <c r="J57" s="163">
        <f t="shared" si="5"/>
        <v>0.44649707047540188</v>
      </c>
      <c r="K57"/>
      <c r="L57" s="94"/>
      <c r="M57" s="32"/>
      <c r="V57"/>
    </row>
    <row r="58" spans="1:29">
      <c r="A58" s="244" t="s">
        <v>462</v>
      </c>
      <c r="B58" s="110" t="s">
        <v>464</v>
      </c>
      <c r="C58" s="110" t="s">
        <v>466</v>
      </c>
      <c r="D58" s="165">
        <v>156</v>
      </c>
      <c r="E58" s="620">
        <v>26540.639999999992</v>
      </c>
      <c r="F58" s="938">
        <v>38773.318669563982</v>
      </c>
      <c r="G58" s="939">
        <f t="shared" si="4"/>
        <v>1.460903680904605</v>
      </c>
      <c r="H58" s="940">
        <v>14.745969999999989</v>
      </c>
      <c r="I58" s="940">
        <v>24.276863315937518</v>
      </c>
      <c r="J58" s="163">
        <f t="shared" si="5"/>
        <v>1.6463388516277693</v>
      </c>
      <c r="K58"/>
      <c r="L58" s="94"/>
      <c r="M58" s="32"/>
      <c r="N58" s="33"/>
      <c r="X58" s="1"/>
    </row>
    <row r="59" spans="1:29">
      <c r="A59" s="259" t="s">
        <v>462</v>
      </c>
      <c r="B59" s="260" t="s">
        <v>467</v>
      </c>
      <c r="C59" s="260"/>
      <c r="D59" s="600">
        <v>13</v>
      </c>
      <c r="E59" s="616">
        <v>3985.2000000000003</v>
      </c>
      <c r="F59" s="948">
        <v>689.76600000000008</v>
      </c>
      <c r="G59" s="946">
        <f t="shared" si="4"/>
        <v>0.17308190304125265</v>
      </c>
      <c r="H59" s="949">
        <v>1.5552000000000001</v>
      </c>
      <c r="I59" s="949">
        <v>0.11996415199999999</v>
      </c>
      <c r="J59" s="189">
        <f t="shared" si="5"/>
        <v>7.7137443415637844E-2</v>
      </c>
      <c r="K59"/>
      <c r="L59" s="94"/>
      <c r="M59" s="32"/>
      <c r="N59" s="33"/>
      <c r="X59" s="1"/>
    </row>
    <row r="60" spans="1:29" s="1" customFormat="1" ht="12.75" customHeight="1">
      <c r="A60" s="244" t="s">
        <v>468</v>
      </c>
      <c r="B60" s="110" t="s">
        <v>469</v>
      </c>
      <c r="C60" s="110" t="s">
        <v>470</v>
      </c>
      <c r="D60" s="597">
        <v>24</v>
      </c>
      <c r="E60" s="615">
        <v>16342.9889</v>
      </c>
      <c r="F60" s="941">
        <v>11601.741668754114</v>
      </c>
      <c r="G60" s="939">
        <f t="shared" si="4"/>
        <v>0.70989105724437673</v>
      </c>
      <c r="H60" s="942">
        <v>7.5749999999999993</v>
      </c>
      <c r="I60" s="942">
        <v>3.9148571428571475</v>
      </c>
      <c r="J60" s="163">
        <f t="shared" si="5"/>
        <v>0.51681282413955743</v>
      </c>
      <c r="K60"/>
      <c r="L60" s="96"/>
      <c r="M60" s="67"/>
      <c r="N60" s="68"/>
      <c r="V60" s="30"/>
      <c r="W60"/>
      <c r="X60"/>
      <c r="Y60"/>
      <c r="Z60"/>
    </row>
    <row r="61" spans="1:29" s="1" customFormat="1" ht="12.75" customHeight="1">
      <c r="A61" s="259" t="s">
        <v>468</v>
      </c>
      <c r="B61" s="260" t="s">
        <v>469</v>
      </c>
      <c r="C61" s="260" t="s">
        <v>471</v>
      </c>
      <c r="D61" s="600">
        <v>1110</v>
      </c>
      <c r="E61" s="616">
        <v>1902308.4491800005</v>
      </c>
      <c r="F61" s="948">
        <v>2582566.4548831182</v>
      </c>
      <c r="G61" s="946">
        <f t="shared" si="4"/>
        <v>1.3575960596696852</v>
      </c>
      <c r="H61" s="949">
        <v>837.11519000000237</v>
      </c>
      <c r="I61" s="949">
        <v>2501.0315999999998</v>
      </c>
      <c r="J61" s="189">
        <f t="shared" si="5"/>
        <v>2.9876791508227112</v>
      </c>
      <c r="K61"/>
      <c r="L61" s="95"/>
      <c r="M61" s="34"/>
      <c r="N61" s="68"/>
      <c r="V61" s="30"/>
      <c r="W61"/>
      <c r="X61"/>
      <c r="Y61"/>
      <c r="Z61"/>
    </row>
    <row r="62" spans="1:29" s="1" customFormat="1" ht="25.5" customHeight="1">
      <c r="A62" s="244" t="s">
        <v>468</v>
      </c>
      <c r="B62" s="110" t="s">
        <v>472</v>
      </c>
      <c r="C62" s="110" t="s">
        <v>473</v>
      </c>
      <c r="D62" s="601">
        <v>3</v>
      </c>
      <c r="E62" s="617">
        <v>1974.8712</v>
      </c>
      <c r="F62" s="943">
        <v>1647.8473547814592</v>
      </c>
      <c r="G62" s="939">
        <f>F62/E62</f>
        <v>0.83440750707259248</v>
      </c>
      <c r="H62" s="944">
        <v>0.58719999999999994</v>
      </c>
      <c r="I62" s="944">
        <v>0.51022543164477763</v>
      </c>
      <c r="J62" s="163">
        <f>I62/H62</f>
        <v>0.86891251983102469</v>
      </c>
      <c r="K62"/>
      <c r="L62" s="96"/>
      <c r="M62" s="67"/>
      <c r="N62" s="68"/>
      <c r="V62" s="30"/>
      <c r="W62"/>
      <c r="X62"/>
      <c r="Y62"/>
      <c r="Z62"/>
    </row>
    <row r="63" spans="1:29" s="1" customFormat="1" ht="25.5" customHeight="1">
      <c r="A63" s="244" t="s">
        <v>468</v>
      </c>
      <c r="B63" s="110" t="s">
        <v>472</v>
      </c>
      <c r="C63" s="110" t="s">
        <v>474</v>
      </c>
      <c r="D63" s="601">
        <v>94</v>
      </c>
      <c r="E63" s="617">
        <v>735003.65357000008</v>
      </c>
      <c r="F63" s="943">
        <v>603315.59495315631</v>
      </c>
      <c r="G63" s="939">
        <f>F63/E63</f>
        <v>0.82083346391923462</v>
      </c>
      <c r="H63" s="944">
        <v>289.85985999999997</v>
      </c>
      <c r="I63" s="944">
        <v>242.54351209693436</v>
      </c>
      <c r="J63" s="163">
        <f t="shared" ref="J63:J67" si="6">I63/H63</f>
        <v>0.83676129594809845</v>
      </c>
      <c r="K63"/>
      <c r="L63" s="96"/>
      <c r="M63" s="67"/>
      <c r="N63" s="68"/>
      <c r="V63" s="30"/>
      <c r="W63"/>
      <c r="X63"/>
      <c r="Y63"/>
      <c r="Z63"/>
    </row>
    <row r="64" spans="1:29" ht="25.5" customHeight="1">
      <c r="A64" s="259" t="s">
        <v>468</v>
      </c>
      <c r="B64" s="260" t="s">
        <v>472</v>
      </c>
      <c r="C64" s="260" t="s">
        <v>475</v>
      </c>
      <c r="D64" s="613">
        <v>22</v>
      </c>
      <c r="E64" s="618">
        <v>349894.37260999996</v>
      </c>
      <c r="F64" s="950">
        <v>19536.519545263844</v>
      </c>
      <c r="G64" s="946">
        <f t="shared" ref="G64:G66" si="7">F64/E64</f>
        <v>5.5835478003070607E-2</v>
      </c>
      <c r="H64" s="951">
        <v>129.85859000000002</v>
      </c>
      <c r="I64" s="951">
        <v>5.4766949564528034</v>
      </c>
      <c r="J64" s="189">
        <f t="shared" si="6"/>
        <v>4.2174298646341396E-2</v>
      </c>
    </row>
    <row r="65" spans="1:40" s="1" customFormat="1" ht="12.75" customHeight="1">
      <c r="A65" s="259" t="s">
        <v>468</v>
      </c>
      <c r="B65" s="260" t="s">
        <v>472</v>
      </c>
      <c r="C65" s="260" t="s">
        <v>476</v>
      </c>
      <c r="D65" s="600">
        <v>47</v>
      </c>
      <c r="E65" s="616">
        <v>61782.172100000047</v>
      </c>
      <c r="F65" s="948">
        <v>76497.069894043278</v>
      </c>
      <c r="G65" s="946">
        <f t="shared" si="7"/>
        <v>1.2381738500586519</v>
      </c>
      <c r="H65" s="949">
        <v>38.399000000000001</v>
      </c>
      <c r="I65" s="949">
        <v>25.056319914394862</v>
      </c>
      <c r="J65" s="189">
        <f t="shared" si="6"/>
        <v>0.65252532395101071</v>
      </c>
      <c r="K65"/>
      <c r="L65" s="96"/>
      <c r="M65" s="67"/>
      <c r="N65" s="68"/>
      <c r="V65" s="30"/>
      <c r="W65"/>
      <c r="X65"/>
      <c r="Y65"/>
      <c r="Z65"/>
    </row>
    <row r="66" spans="1:40" s="1" customFormat="1" ht="25.5" customHeight="1">
      <c r="A66" s="244" t="s">
        <v>468</v>
      </c>
      <c r="B66" s="110" t="s">
        <v>472</v>
      </c>
      <c r="C66" s="110" t="s">
        <v>477</v>
      </c>
      <c r="D66" s="597">
        <v>2</v>
      </c>
      <c r="E66" s="615">
        <v>7214</v>
      </c>
      <c r="F66" s="941">
        <v>11201.028867814353</v>
      </c>
      <c r="G66" s="939">
        <f t="shared" si="7"/>
        <v>1.5526793551170437</v>
      </c>
      <c r="H66" s="942">
        <v>2.4205999999999999</v>
      </c>
      <c r="I66" s="942">
        <v>3.1291474723330346</v>
      </c>
      <c r="J66" s="163">
        <f t="shared" si="6"/>
        <v>1.292715637582845</v>
      </c>
      <c r="K66"/>
      <c r="L66" s="98"/>
      <c r="M66" s="69"/>
      <c r="N66" s="69"/>
      <c r="V66" s="30"/>
      <c r="W66"/>
      <c r="X66"/>
      <c r="Y66"/>
      <c r="Z66"/>
    </row>
    <row r="67" spans="1:40" s="1" customFormat="1" ht="25.5" customHeight="1">
      <c r="A67" s="244" t="s">
        <v>468</v>
      </c>
      <c r="B67" s="110" t="s">
        <v>472</v>
      </c>
      <c r="C67" s="110" t="s">
        <v>478</v>
      </c>
      <c r="D67" s="597">
        <v>2</v>
      </c>
      <c r="E67" s="615">
        <v>21274</v>
      </c>
      <c r="F67" s="941">
        <v>22921.401291410966</v>
      </c>
      <c r="G67" s="939">
        <f>F67/E67</f>
        <v>1.0774373080478972</v>
      </c>
      <c r="H67" s="942">
        <v>7.1395</v>
      </c>
      <c r="I67" s="942">
        <v>4.3573982125124129</v>
      </c>
      <c r="J67" s="163">
        <f t="shared" si="6"/>
        <v>0.61032260137438377</v>
      </c>
      <c r="K67"/>
      <c r="L67" s="99"/>
      <c r="M67" s="70"/>
      <c r="N67" s="68"/>
      <c r="V67" s="30"/>
      <c r="W67" s="187"/>
      <c r="X67"/>
      <c r="Y67"/>
      <c r="Z67"/>
    </row>
    <row r="68" spans="1:40" s="1" customFormat="1" ht="25.5" customHeight="1">
      <c r="A68" s="259" t="s">
        <v>468</v>
      </c>
      <c r="B68" s="260" t="s">
        <v>472</v>
      </c>
      <c r="C68" s="260" t="s">
        <v>479</v>
      </c>
      <c r="D68" s="600" t="s">
        <v>161</v>
      </c>
      <c r="E68" s="616">
        <v>0</v>
      </c>
      <c r="F68" s="948">
        <v>0</v>
      </c>
      <c r="G68" s="946"/>
      <c r="H68" s="949">
        <v>0</v>
      </c>
      <c r="I68" s="949">
        <v>0</v>
      </c>
      <c r="J68" s="189"/>
      <c r="K68"/>
      <c r="L68" s="99"/>
      <c r="M68" s="70"/>
      <c r="N68" s="68"/>
      <c r="V68" s="30"/>
      <c r="W68" s="187"/>
      <c r="X68"/>
      <c r="Y68"/>
      <c r="Z68"/>
    </row>
    <row r="69" spans="1:40" ht="35.25" customHeight="1">
      <c r="A69" s="259" t="s">
        <v>468</v>
      </c>
      <c r="B69" s="260" t="s">
        <v>480</v>
      </c>
      <c r="C69" s="260"/>
      <c r="D69" s="612">
        <v>14</v>
      </c>
      <c r="E69" s="619">
        <v>24724</v>
      </c>
      <c r="F69" s="952">
        <v>21709.193957017393</v>
      </c>
      <c r="G69" s="946">
        <f t="shared" si="4"/>
        <v>0.87806155787968743</v>
      </c>
      <c r="H69" s="953">
        <v>1.1716799999999998</v>
      </c>
      <c r="I69" s="953">
        <v>1.0284655644856244</v>
      </c>
      <c r="J69" s="189">
        <f t="shared" si="5"/>
        <v>0.87777000929061222</v>
      </c>
      <c r="K69"/>
    </row>
    <row r="70" spans="1:40" ht="13.5" customHeight="1">
      <c r="A70" s="259" t="s">
        <v>468</v>
      </c>
      <c r="B70" s="260" t="s">
        <v>481</v>
      </c>
      <c r="C70" s="260"/>
      <c r="D70" s="612">
        <v>1328</v>
      </c>
      <c r="E70" s="619">
        <v>807556.79999998095</v>
      </c>
      <c r="F70" s="952">
        <v>958676</v>
      </c>
      <c r="G70" s="946">
        <f t="shared" si="4"/>
        <v>1.1871313571999178</v>
      </c>
      <c r="H70" s="953">
        <v>451.92088000001246</v>
      </c>
      <c r="I70" s="953">
        <v>309.449756097565</v>
      </c>
      <c r="J70" s="189">
        <f t="shared" si="5"/>
        <v>0.68474321455905396</v>
      </c>
      <c r="K70"/>
      <c r="AN70" s="5" t="s">
        <v>482</v>
      </c>
    </row>
    <row r="71" spans="1:40" ht="13.5" customHeight="1">
      <c r="A71" s="244" t="s">
        <v>468</v>
      </c>
      <c r="B71" s="110" t="s">
        <v>483</v>
      </c>
      <c r="C71" s="110"/>
      <c r="D71" s="601">
        <v>3151</v>
      </c>
      <c r="E71" s="617">
        <v>546046.00000003178</v>
      </c>
      <c r="F71" s="943">
        <v>418209.77223528537</v>
      </c>
      <c r="G71" s="939">
        <f t="shared" si="4"/>
        <v>0.7658874384855141</v>
      </c>
      <c r="H71" s="944">
        <v>35.167999999999182</v>
      </c>
      <c r="I71" s="944">
        <v>158.07777391303637</v>
      </c>
      <c r="J71" s="163">
        <f t="shared" si="5"/>
        <v>4.4949321517584178</v>
      </c>
      <c r="K71"/>
      <c r="AN71" s="5"/>
    </row>
    <row r="72" spans="1:40" s="1" customFormat="1" ht="13.5" customHeight="1">
      <c r="A72" s="244" t="s">
        <v>468</v>
      </c>
      <c r="B72" s="110" t="s">
        <v>484</v>
      </c>
      <c r="C72" s="110" t="s">
        <v>485</v>
      </c>
      <c r="D72" s="165">
        <v>81</v>
      </c>
      <c r="E72" s="620">
        <v>9477</v>
      </c>
      <c r="F72" s="938">
        <v>15150.658197424867</v>
      </c>
      <c r="G72" s="939">
        <f t="shared" si="4"/>
        <v>1.5986766062493265</v>
      </c>
      <c r="H72" s="940">
        <v>3.029399999999999</v>
      </c>
      <c r="I72" s="940">
        <v>14.890210860235145</v>
      </c>
      <c r="J72" s="163">
        <f t="shared" si="5"/>
        <v>4.9152343237060636</v>
      </c>
      <c r="K72"/>
      <c r="L72" s="97"/>
      <c r="M72" s="64"/>
      <c r="N72" s="68"/>
      <c r="V72" s="30"/>
      <c r="W72"/>
      <c r="X72"/>
      <c r="Y72"/>
      <c r="Z72"/>
    </row>
    <row r="73" spans="1:40" s="168" customFormat="1" ht="12.75" customHeight="1">
      <c r="A73" s="244" t="s">
        <v>468</v>
      </c>
      <c r="B73" s="110" t="s">
        <v>484</v>
      </c>
      <c r="C73" s="110" t="s">
        <v>486</v>
      </c>
      <c r="D73" s="165">
        <v>2952</v>
      </c>
      <c r="E73" s="615">
        <v>761616</v>
      </c>
      <c r="F73" s="941">
        <v>567314.97476393241</v>
      </c>
      <c r="G73" s="939">
        <f t="shared" si="4"/>
        <v>0.74488321511619027</v>
      </c>
      <c r="H73" s="942">
        <v>240.88320000000886</v>
      </c>
      <c r="I73" s="942">
        <v>540.21514461654772</v>
      </c>
      <c r="J73" s="163">
        <f t="shared" si="5"/>
        <v>2.2426435077935194</v>
      </c>
      <c r="K73"/>
      <c r="L73" s="175"/>
      <c r="M73" s="174"/>
      <c r="N73" s="695"/>
      <c r="V73" s="30"/>
      <c r="W73"/>
      <c r="X73"/>
      <c r="Y73"/>
      <c r="Z73"/>
    </row>
    <row r="74" spans="1:40" s="1" customFormat="1" ht="12.75" customHeight="1">
      <c r="A74" s="259" t="s">
        <v>468</v>
      </c>
      <c r="B74" s="260" t="s">
        <v>487</v>
      </c>
      <c r="C74" s="260"/>
      <c r="D74" s="604">
        <v>211</v>
      </c>
      <c r="E74" s="616">
        <v>180616</v>
      </c>
      <c r="F74" s="948">
        <v>10224.264659206521</v>
      </c>
      <c r="G74" s="946">
        <f t="shared" si="4"/>
        <v>5.6607746042468668E-2</v>
      </c>
      <c r="H74" s="949">
        <v>116.36650000000027</v>
      </c>
      <c r="I74" s="949">
        <v>9.1481940820027834</v>
      </c>
      <c r="J74" s="189">
        <f t="shared" si="5"/>
        <v>7.861535821738011E-2</v>
      </c>
      <c r="K74"/>
      <c r="L74" s="99"/>
      <c r="M74" s="70"/>
      <c r="N74" s="68"/>
      <c r="V74" s="69"/>
      <c r="X74"/>
      <c r="Y74"/>
      <c r="Z74"/>
    </row>
    <row r="75" spans="1:40" s="1" customFormat="1" ht="15">
      <c r="A75" s="327" t="s">
        <v>179</v>
      </c>
      <c r="B75" s="44"/>
      <c r="C75" s="44"/>
      <c r="D75" s="44"/>
      <c r="E75" s="44"/>
      <c r="F75" s="44"/>
      <c r="G75" s="163"/>
      <c r="H75" s="44"/>
      <c r="I75" s="44"/>
      <c r="J75" s="163"/>
      <c r="K75" s="44"/>
      <c r="L75" s="95"/>
      <c r="M75" s="34"/>
      <c r="N75" s="68"/>
      <c r="V75" s="69"/>
      <c r="X75"/>
      <c r="Y75"/>
      <c r="Z75"/>
    </row>
    <row r="76" spans="1:40" s="258" customFormat="1" ht="53.25" customHeight="1">
      <c r="A76"/>
      <c r="B76" s="2"/>
      <c r="C76" s="30"/>
      <c r="D76" s="30"/>
      <c r="E76" s="30"/>
      <c r="F76" s="30"/>
      <c r="G76" s="30"/>
      <c r="H76" s="30"/>
      <c r="I76" s="30"/>
      <c r="J76" s="30"/>
      <c r="K76" s="30"/>
      <c r="L76" s="410"/>
      <c r="M76" s="411"/>
      <c r="N76" s="412"/>
      <c r="V76" s="188"/>
      <c r="X76" s="413"/>
      <c r="Y76" s="413"/>
      <c r="Z76" s="413"/>
    </row>
    <row r="77" spans="1:40" s="396" customFormat="1" ht="53.25" customHeight="1">
      <c r="A77" s="987" t="s">
        <v>488</v>
      </c>
      <c r="B77" s="987"/>
      <c r="C77" s="987"/>
      <c r="D77" s="987"/>
      <c r="E77" s="987"/>
      <c r="F77" s="987"/>
      <c r="G77" s="987"/>
      <c r="H77" s="987"/>
      <c r="I77" s="987"/>
      <c r="J77" s="186"/>
      <c r="K77" s="186"/>
      <c r="L77" s="414"/>
      <c r="M77" s="415"/>
      <c r="V77" s="39"/>
    </row>
    <row r="78" spans="1:40" s="258" customFormat="1" ht="53.25" customHeight="1">
      <c r="A78" s="1084" t="s">
        <v>323</v>
      </c>
      <c r="B78" s="1084" t="s">
        <v>301</v>
      </c>
      <c r="C78" s="720"/>
      <c r="D78" s="1085" t="s">
        <v>324</v>
      </c>
      <c r="E78" s="1084" t="s">
        <v>489</v>
      </c>
      <c r="F78" s="1084"/>
      <c r="G78" s="1085" t="s">
        <v>490</v>
      </c>
      <c r="H78" s="1084" t="s">
        <v>489</v>
      </c>
      <c r="I78" s="1084"/>
      <c r="J78" s="103"/>
      <c r="K78" s="103"/>
      <c r="L78" s="416"/>
      <c r="M78" s="188"/>
      <c r="N78" s="188"/>
      <c r="V78" s="188"/>
    </row>
    <row r="79" spans="1:40" s="258" customFormat="1" ht="53.25" customHeight="1">
      <c r="A79" s="1023"/>
      <c r="B79" s="1023"/>
      <c r="C79" s="714"/>
      <c r="D79" s="1086"/>
      <c r="E79" s="1023"/>
      <c r="F79" s="1023"/>
      <c r="G79" s="1086"/>
      <c r="H79" s="1023"/>
      <c r="I79" s="1023"/>
      <c r="J79" s="103"/>
      <c r="K79" s="103"/>
      <c r="L79" s="416"/>
      <c r="M79" s="188"/>
      <c r="N79" s="188"/>
      <c r="V79" s="188"/>
    </row>
    <row r="80" spans="1:40" s="258" customFormat="1" ht="53.25" customHeight="1">
      <c r="A80" s="110" t="str">
        <f>A49</f>
        <v>T1: Energy Savings Kit</v>
      </c>
      <c r="B80" s="110" t="str">
        <f t="shared" ref="B80" si="8">B49</f>
        <v>LED</v>
      </c>
      <c r="C80" s="110"/>
      <c r="D80" s="409">
        <f>G49</f>
        <v>0.94269666050367906</v>
      </c>
      <c r="E80" s="1090" t="s">
        <v>491</v>
      </c>
      <c r="F80" s="1090"/>
      <c r="G80" s="409">
        <f t="shared" ref="G80:G98" si="9">J49</f>
        <v>0.92124670763827909</v>
      </c>
      <c r="H80" s="1090" t="s">
        <v>492</v>
      </c>
      <c r="I80" s="1090"/>
      <c r="J80" s="185"/>
      <c r="K80" s="185"/>
      <c r="L80" s="416"/>
      <c r="M80" s="188"/>
      <c r="N80" s="188"/>
      <c r="V80" s="188"/>
    </row>
    <row r="81" spans="1:47" s="258" customFormat="1" ht="53.25" customHeight="1">
      <c r="A81" s="110" t="str">
        <f t="shared" ref="A81:C86" si="10">A50</f>
        <v>T1: Energy Savings Kit</v>
      </c>
      <c r="B81" s="110" t="str">
        <f t="shared" si="10"/>
        <v>Hot Water Pipe Wrap</v>
      </c>
      <c r="C81" s="110"/>
      <c r="D81" s="409">
        <f t="shared" ref="D81:D90" si="11">G50</f>
        <v>0.97338162932151306</v>
      </c>
      <c r="E81" s="1081" t="s">
        <v>493</v>
      </c>
      <c r="F81" s="1081"/>
      <c r="G81" s="409">
        <f t="shared" si="9"/>
        <v>0.9671094244149272</v>
      </c>
      <c r="H81" s="1081" t="s">
        <v>494</v>
      </c>
      <c r="I81" s="1081"/>
      <c r="J81" s="185"/>
      <c r="K81" s="185"/>
      <c r="L81" s="416"/>
      <c r="M81" s="188"/>
      <c r="N81" s="188"/>
      <c r="V81" s="188"/>
    </row>
    <row r="82" spans="1:47" s="258" customFormat="1" ht="53.25" customHeight="1">
      <c r="A82" s="110" t="str">
        <f t="shared" si="10"/>
        <v>T1: Energy Savings Kit</v>
      </c>
      <c r="B82" s="110" t="str">
        <f t="shared" si="10"/>
        <v>Advanced Power Strip</v>
      </c>
      <c r="C82" s="110"/>
      <c r="D82" s="409">
        <f t="shared" si="11"/>
        <v>1.3969890139698902</v>
      </c>
      <c r="E82" s="1081" t="s">
        <v>495</v>
      </c>
      <c r="F82" s="1081"/>
      <c r="G82" s="409">
        <f t="shared" si="9"/>
        <v>2.2227263887988595</v>
      </c>
      <c r="H82" s="1081" t="s">
        <v>496</v>
      </c>
      <c r="I82" s="1081"/>
      <c r="J82" s="185"/>
      <c r="K82" s="185"/>
      <c r="L82" s="416"/>
      <c r="M82" s="188"/>
      <c r="N82" s="188"/>
      <c r="V82" s="188"/>
    </row>
    <row r="83" spans="1:47" s="258" customFormat="1" ht="53.25" customHeight="1">
      <c r="A83" s="110" t="str">
        <f t="shared" si="10"/>
        <v>T1: Energy Savings Kit</v>
      </c>
      <c r="B83" s="110" t="str">
        <f t="shared" si="10"/>
        <v>Aerator</v>
      </c>
      <c r="C83" s="110" t="str">
        <f t="shared" si="10"/>
        <v>Kitchen Faucet</v>
      </c>
      <c r="D83" s="409">
        <f t="shared" si="11"/>
        <v>3.1069890723087656</v>
      </c>
      <c r="E83" s="1079" t="s">
        <v>497</v>
      </c>
      <c r="F83" s="1079"/>
      <c r="G83" s="409">
        <f t="shared" si="9"/>
        <v>4.7122255703831248</v>
      </c>
      <c r="H83" s="1079" t="s">
        <v>498</v>
      </c>
      <c r="I83" s="1079"/>
      <c r="J83" s="185"/>
      <c r="K83" s="185"/>
      <c r="L83" s="416"/>
      <c r="M83" s="188"/>
      <c r="N83" s="188"/>
      <c r="V83" s="188"/>
    </row>
    <row r="84" spans="1:47" s="258" customFormat="1" ht="96.75" customHeight="1">
      <c r="A84" s="110" t="str">
        <f t="shared" si="10"/>
        <v>T1: Energy Savings Kit</v>
      </c>
      <c r="B84" s="110" t="str">
        <f t="shared" si="10"/>
        <v>Aerator</v>
      </c>
      <c r="C84" s="110" t="str">
        <f t="shared" si="10"/>
        <v>Bathroom Faucet</v>
      </c>
      <c r="D84" s="409">
        <f t="shared" si="11"/>
        <v>0.65882279485220663</v>
      </c>
      <c r="E84" s="1079" t="s">
        <v>497</v>
      </c>
      <c r="F84" s="1079"/>
      <c r="G84" s="409">
        <f t="shared" si="9"/>
        <v>6.7088728103579589</v>
      </c>
      <c r="H84" s="1079" t="s">
        <v>499</v>
      </c>
      <c r="I84" s="1079"/>
      <c r="J84" s="185"/>
      <c r="K84" s="185"/>
      <c r="L84" s="416"/>
      <c r="M84" s="188"/>
      <c r="N84" s="188"/>
      <c r="V84" s="188"/>
    </row>
    <row r="85" spans="1:47" s="258" customFormat="1" ht="63" customHeight="1">
      <c r="A85" s="110" t="str">
        <f t="shared" si="10"/>
        <v>T1: Energy Savings Kit</v>
      </c>
      <c r="B85" s="110" t="str">
        <f t="shared" si="10"/>
        <v>Aerator</v>
      </c>
      <c r="C85" s="110" t="str">
        <f t="shared" si="10"/>
        <v>Shower</v>
      </c>
      <c r="D85" s="409">
        <f t="shared" si="11"/>
        <v>1.2015385517949013</v>
      </c>
      <c r="E85" s="1079" t="s">
        <v>497</v>
      </c>
      <c r="F85" s="1079"/>
      <c r="G85" s="409">
        <f t="shared" si="9"/>
        <v>1.2372763312975463</v>
      </c>
      <c r="H85" s="1079" t="s">
        <v>500</v>
      </c>
      <c r="I85" s="1079"/>
      <c r="J85" s="185"/>
      <c r="K85" s="185"/>
      <c r="L85" s="416"/>
      <c r="M85" s="188"/>
      <c r="N85" s="188"/>
      <c r="V85" s="188"/>
    </row>
    <row r="86" spans="1:47" s="258" customFormat="1" ht="79.5" customHeight="1">
      <c r="A86" s="260" t="str">
        <f t="shared" si="10"/>
        <v>T1: Energy Savings Kit</v>
      </c>
      <c r="B86" s="260" t="str">
        <f t="shared" ref="B86" si="12">B55</f>
        <v>Furnace Filter Alarm</v>
      </c>
      <c r="C86" s="260"/>
      <c r="D86" s="417">
        <f t="shared" si="11"/>
        <v>0.68320636363636356</v>
      </c>
      <c r="E86" s="1083" t="s">
        <v>501</v>
      </c>
      <c r="F86" s="1083"/>
      <c r="G86" s="417">
        <f t="shared" si="9"/>
        <v>0.80419580419580416</v>
      </c>
      <c r="H86" s="1083" t="s">
        <v>502</v>
      </c>
      <c r="I86" s="1083"/>
      <c r="J86" s="185"/>
      <c r="K86" s="185"/>
      <c r="L86" s="416"/>
      <c r="M86" s="188"/>
      <c r="N86" s="188"/>
      <c r="V86" s="188"/>
    </row>
    <row r="87" spans="1:47" s="258" customFormat="1" ht="75.75" customHeight="1">
      <c r="A87" s="110" t="str">
        <f t="shared" ref="A87:B87" si="13">A56</f>
        <v>T2: Building Shell</v>
      </c>
      <c r="B87" s="110" t="str">
        <f t="shared" si="13"/>
        <v>Air Sealing</v>
      </c>
      <c r="C87" s="110"/>
      <c r="D87" s="409">
        <f t="shared" si="11"/>
        <v>0.89376524286984904</v>
      </c>
      <c r="E87" s="1094" t="s">
        <v>503</v>
      </c>
      <c r="F87" s="1094"/>
      <c r="G87" s="409">
        <f t="shared" si="9"/>
        <v>2.4482272634724542</v>
      </c>
      <c r="H87" s="1081" t="s">
        <v>504</v>
      </c>
      <c r="I87" s="1081"/>
      <c r="J87" s="185"/>
      <c r="K87" s="185"/>
      <c r="L87" s="416"/>
      <c r="M87" s="188"/>
      <c r="N87" s="188"/>
      <c r="V87" s="188"/>
    </row>
    <row r="88" spans="1:47" s="258" customFormat="1" ht="71.25" customHeight="1">
      <c r="A88" s="110" t="str">
        <f t="shared" ref="A88:C88" si="14">A57</f>
        <v>T2: Building Shell</v>
      </c>
      <c r="B88" s="110" t="str">
        <f t="shared" si="14"/>
        <v>Insulation</v>
      </c>
      <c r="C88" s="110" t="str">
        <f t="shared" si="14"/>
        <v>Ceiling</v>
      </c>
      <c r="D88" s="409">
        <f t="shared" si="11"/>
        <v>0.41900037950015401</v>
      </c>
      <c r="E88" s="1081" t="s">
        <v>505</v>
      </c>
      <c r="F88" s="1081"/>
      <c r="G88" s="409">
        <f t="shared" si="9"/>
        <v>0.44649707047540188</v>
      </c>
      <c r="H88" s="1081" t="s">
        <v>506</v>
      </c>
      <c r="I88" s="1081"/>
      <c r="J88" s="185"/>
      <c r="K88" s="185"/>
      <c r="L88" s="416"/>
      <c r="M88" s="188"/>
      <c r="N88" s="188"/>
      <c r="V88" s="188"/>
      <c r="AU88" s="418"/>
    </row>
    <row r="89" spans="1:47" s="258" customFormat="1" ht="74.25" customHeight="1">
      <c r="A89" s="110" t="str">
        <f t="shared" ref="A89:C89" si="15">A58</f>
        <v>T2: Building Shell</v>
      </c>
      <c r="B89" s="110" t="str">
        <f t="shared" si="15"/>
        <v>Insulation</v>
      </c>
      <c r="C89" s="110" t="str">
        <f t="shared" si="15"/>
        <v>Wall</v>
      </c>
      <c r="D89" s="409">
        <f t="shared" si="11"/>
        <v>1.460903680904605</v>
      </c>
      <c r="E89" s="1081" t="s">
        <v>507</v>
      </c>
      <c r="F89" s="1081"/>
      <c r="G89" s="409">
        <f t="shared" si="9"/>
        <v>1.6463388516277693</v>
      </c>
      <c r="H89" s="1081" t="s">
        <v>508</v>
      </c>
      <c r="I89" s="1081"/>
      <c r="J89" s="185"/>
      <c r="K89" s="185"/>
      <c r="L89" s="416"/>
      <c r="M89" s="188"/>
      <c r="N89" s="188"/>
      <c r="V89" s="188"/>
      <c r="AU89" s="419"/>
    </row>
    <row r="90" spans="1:47" s="258" customFormat="1" ht="118.5" customHeight="1">
      <c r="A90" s="260" t="str">
        <f t="shared" ref="A90:B90" si="16">A59</f>
        <v>T2: Building Shell</v>
      </c>
      <c r="B90" s="260" t="str">
        <f t="shared" si="16"/>
        <v>Windows</v>
      </c>
      <c r="C90" s="260"/>
      <c r="D90" s="417">
        <f t="shared" si="11"/>
        <v>0.17308190304125265</v>
      </c>
      <c r="E90" s="1083" t="s">
        <v>509</v>
      </c>
      <c r="F90" s="1083"/>
      <c r="G90" s="417">
        <f t="shared" si="9"/>
        <v>7.7137443415637844E-2</v>
      </c>
      <c r="H90" s="1083" t="s">
        <v>509</v>
      </c>
      <c r="I90" s="1083"/>
      <c r="J90" s="185"/>
      <c r="K90" s="185"/>
      <c r="L90" s="416"/>
      <c r="M90" s="188"/>
      <c r="N90" s="188"/>
      <c r="V90" s="188"/>
      <c r="AU90" s="418"/>
    </row>
    <row r="91" spans="1:47" s="258" customFormat="1" ht="87" customHeight="1">
      <c r="A91" s="110" t="str">
        <f t="shared" ref="A91:C91" si="17">A60</f>
        <v>T3: HVAC</v>
      </c>
      <c r="B91" s="110" t="str">
        <f t="shared" si="17"/>
        <v>Air Conditioner</v>
      </c>
      <c r="C91" s="110" t="str">
        <f t="shared" si="17"/>
        <v>Time-of-Sale</v>
      </c>
      <c r="D91" s="409">
        <f t="shared" ref="D91:D98" si="18">G60</f>
        <v>0.70989105724437673</v>
      </c>
      <c r="E91" s="1080" t="s">
        <v>1134</v>
      </c>
      <c r="F91" s="1081"/>
      <c r="G91" s="409">
        <f t="shared" si="9"/>
        <v>0.51681282413955743</v>
      </c>
      <c r="H91" s="1080" t="s">
        <v>1117</v>
      </c>
      <c r="I91" s="1081"/>
      <c r="J91" s="185"/>
      <c r="K91" s="185"/>
      <c r="L91" s="416"/>
      <c r="M91" s="188"/>
      <c r="N91" s="188"/>
      <c r="V91" s="188"/>
      <c r="AU91" s="418"/>
    </row>
    <row r="92" spans="1:47" s="422" customFormat="1" ht="99.75" customHeight="1">
      <c r="A92" s="260" t="str">
        <f t="shared" ref="A92:C92" si="19">A61</f>
        <v>T3: HVAC</v>
      </c>
      <c r="B92" s="260" t="str">
        <f t="shared" si="19"/>
        <v>Air Conditioner</v>
      </c>
      <c r="C92" s="260" t="str">
        <f t="shared" si="19"/>
        <v>Early Replacement</v>
      </c>
      <c r="D92" s="417">
        <f t="shared" si="18"/>
        <v>1.3575960596696852</v>
      </c>
      <c r="E92" s="1082" t="s">
        <v>1118</v>
      </c>
      <c r="F92" s="1083"/>
      <c r="G92" s="417">
        <f t="shared" si="9"/>
        <v>2.9876791508227112</v>
      </c>
      <c r="H92" s="1082" t="s">
        <v>1119</v>
      </c>
      <c r="I92" s="1083"/>
      <c r="J92" s="185"/>
      <c r="K92" s="185"/>
      <c r="L92" s="420"/>
      <c r="M92" s="421"/>
      <c r="N92" s="421"/>
      <c r="T92" s="258"/>
      <c r="U92" s="258"/>
      <c r="V92" s="188"/>
      <c r="W92" s="258"/>
      <c r="X92" s="258"/>
      <c r="Y92" s="258"/>
      <c r="Z92" s="258"/>
      <c r="AA92" s="258"/>
      <c r="AB92" s="258"/>
      <c r="AC92" s="258"/>
      <c r="AD92" s="258"/>
      <c r="AE92" s="258"/>
      <c r="AF92" s="258"/>
      <c r="AG92" s="258"/>
      <c r="AH92" s="258"/>
      <c r="AI92" s="258"/>
      <c r="AJ92" s="258"/>
      <c r="AK92" s="258"/>
      <c r="AL92" s="258"/>
      <c r="AM92" s="258"/>
      <c r="AU92" s="418"/>
    </row>
    <row r="93" spans="1:47" s="413" customFormat="1" ht="98.25" customHeight="1">
      <c r="A93" s="110" t="str">
        <f t="shared" ref="A93:C95" si="20">A62</f>
        <v>T3: HVAC</v>
      </c>
      <c r="B93" s="110" t="str">
        <f t="shared" si="20"/>
        <v>Heat Pump</v>
      </c>
      <c r="C93" s="110" t="str">
        <f t="shared" si="20"/>
        <v>Air Source Time-of-Sale</v>
      </c>
      <c r="D93" s="409">
        <f t="shared" si="18"/>
        <v>0.83440750707259248</v>
      </c>
      <c r="E93" s="1080" t="s">
        <v>1120</v>
      </c>
      <c r="F93" s="1081"/>
      <c r="G93" s="409">
        <f t="shared" si="9"/>
        <v>0.86891251983102469</v>
      </c>
      <c r="H93" s="1080" t="s">
        <v>1121</v>
      </c>
      <c r="I93" s="1081"/>
      <c r="J93" s="185"/>
      <c r="K93" s="185"/>
      <c r="L93" s="424"/>
      <c r="M93" s="423"/>
      <c r="N93" s="395"/>
      <c r="T93" s="258"/>
      <c r="U93" s="258"/>
      <c r="V93" s="188"/>
      <c r="W93" s="258"/>
      <c r="X93" s="258"/>
      <c r="Y93" s="258"/>
      <c r="Z93" s="258"/>
      <c r="AA93" s="258"/>
      <c r="AB93" s="258"/>
      <c r="AC93" s="258"/>
      <c r="AD93" s="258"/>
      <c r="AE93" s="258"/>
      <c r="AF93" s="258"/>
      <c r="AG93" s="258"/>
      <c r="AH93" s="258"/>
      <c r="AI93" s="258"/>
      <c r="AJ93" s="258"/>
      <c r="AK93" s="258"/>
      <c r="AL93" s="258"/>
      <c r="AM93" s="258"/>
      <c r="AU93" s="418"/>
    </row>
    <row r="94" spans="1:47" ht="94.5" customHeight="1">
      <c r="A94" s="110" t="str">
        <f t="shared" si="20"/>
        <v>T3: HVAC</v>
      </c>
      <c r="B94" s="110" t="str">
        <f t="shared" si="20"/>
        <v>Heat Pump</v>
      </c>
      <c r="C94" s="110" t="str">
        <f t="shared" si="20"/>
        <v>Air Source Early Replacement</v>
      </c>
      <c r="D94" s="409">
        <f t="shared" si="18"/>
        <v>0.82083346391923462</v>
      </c>
      <c r="E94" s="1080" t="s">
        <v>1122</v>
      </c>
      <c r="F94" s="1081"/>
      <c r="G94" s="409">
        <f t="shared" si="9"/>
        <v>0.83676129594809845</v>
      </c>
      <c r="H94" s="1080" t="s">
        <v>1123</v>
      </c>
      <c r="I94" s="1081"/>
      <c r="J94" s="185"/>
      <c r="K94" s="185"/>
      <c r="N94" s="695"/>
      <c r="T94" s="1"/>
      <c r="U94" s="1"/>
      <c r="V94" s="69"/>
      <c r="W94" s="1"/>
      <c r="X94" s="1"/>
      <c r="Y94" s="1"/>
      <c r="Z94" s="1"/>
      <c r="AA94" s="1"/>
      <c r="AB94" s="1"/>
      <c r="AC94" s="1"/>
      <c r="AD94" s="1"/>
      <c r="AE94" s="1"/>
      <c r="AF94" s="1"/>
      <c r="AG94" s="1"/>
      <c r="AH94" s="1"/>
      <c r="AI94" s="1"/>
      <c r="AJ94" s="1"/>
      <c r="AK94" s="1"/>
      <c r="AL94" s="1"/>
      <c r="AM94" s="1"/>
      <c r="AU94" s="173"/>
    </row>
    <row r="95" spans="1:47" ht="101.25" customHeight="1">
      <c r="A95" s="260" t="str">
        <f t="shared" si="20"/>
        <v>T3: HVAC</v>
      </c>
      <c r="B95" s="260" t="str">
        <f t="shared" si="20"/>
        <v>Heat Pump</v>
      </c>
      <c r="C95" s="260" t="str">
        <f t="shared" si="20"/>
        <v>Air Source Replace ER Heat</v>
      </c>
      <c r="D95" s="417">
        <f t="shared" si="18"/>
        <v>5.5835478003070607E-2</v>
      </c>
      <c r="E95" s="1080" t="s">
        <v>1120</v>
      </c>
      <c r="F95" s="1081"/>
      <c r="G95" s="417">
        <f t="shared" si="9"/>
        <v>4.2174298646341396E-2</v>
      </c>
      <c r="H95" s="1080" t="s">
        <v>1121</v>
      </c>
      <c r="I95" s="1081"/>
      <c r="T95" s="1"/>
      <c r="U95" s="1"/>
      <c r="V95" s="69"/>
      <c r="W95" s="1"/>
      <c r="X95" s="1"/>
      <c r="Y95" s="1"/>
      <c r="Z95" s="1"/>
      <c r="AA95" s="1"/>
      <c r="AB95" s="1"/>
      <c r="AC95" s="1"/>
      <c r="AD95" s="1"/>
      <c r="AE95" s="1"/>
      <c r="AF95" s="1"/>
      <c r="AG95" s="1"/>
      <c r="AH95" s="1"/>
      <c r="AI95" s="1"/>
      <c r="AJ95" s="1"/>
      <c r="AK95" s="1"/>
      <c r="AL95" s="1"/>
      <c r="AM95" s="1"/>
      <c r="AU95" s="173"/>
    </row>
    <row r="96" spans="1:47" ht="127.5" customHeight="1">
      <c r="A96" s="260" t="str">
        <f t="shared" ref="A96:C96" si="21">A65</f>
        <v>T3: HVAC</v>
      </c>
      <c r="B96" s="260" t="str">
        <f t="shared" si="21"/>
        <v>Heat Pump</v>
      </c>
      <c r="C96" s="260" t="str">
        <f t="shared" si="21"/>
        <v>Ductless Mini-Split</v>
      </c>
      <c r="D96" s="417">
        <f t="shared" si="18"/>
        <v>1.2381738500586519</v>
      </c>
      <c r="E96" s="1091" t="s">
        <v>1124</v>
      </c>
      <c r="F96" s="1091"/>
      <c r="G96" s="417">
        <f t="shared" si="9"/>
        <v>0.65252532395101071</v>
      </c>
      <c r="H96" s="1091" t="s">
        <v>1125</v>
      </c>
      <c r="I96" s="1091"/>
      <c r="J96" s="185"/>
      <c r="K96" s="185"/>
      <c r="T96" s="1"/>
      <c r="U96" s="1"/>
      <c r="V96" s="69"/>
      <c r="W96" s="1"/>
      <c r="X96" s="1"/>
      <c r="Y96" s="1"/>
      <c r="Z96" s="1"/>
      <c r="AA96" s="1"/>
      <c r="AB96" s="1"/>
      <c r="AC96" s="1"/>
      <c r="AD96" s="1"/>
      <c r="AE96" s="1"/>
      <c r="AF96" s="1"/>
      <c r="AG96" s="1"/>
      <c r="AH96" s="1"/>
      <c r="AI96" s="1"/>
      <c r="AJ96" s="1"/>
      <c r="AK96" s="1"/>
      <c r="AL96" s="1"/>
      <c r="AM96" s="1"/>
      <c r="AU96" s="173"/>
    </row>
    <row r="97" spans="1:47" ht="117.75" customHeight="1">
      <c r="A97" s="110" t="str">
        <f t="shared" ref="A97:C98" si="22">A66</f>
        <v>T3: HVAC</v>
      </c>
      <c r="B97" s="110" t="str">
        <f t="shared" si="22"/>
        <v>Heat Pump</v>
      </c>
      <c r="C97" s="110" t="str">
        <f t="shared" si="22"/>
        <v>Ground Source Time-of-Sale</v>
      </c>
      <c r="D97" s="409">
        <f t="shared" si="18"/>
        <v>1.5526793551170437</v>
      </c>
      <c r="E97" s="1080" t="s">
        <v>1126</v>
      </c>
      <c r="F97" s="1081"/>
      <c r="G97" s="409">
        <f t="shared" si="9"/>
        <v>1.292715637582845</v>
      </c>
      <c r="H97" s="1080" t="s">
        <v>1127</v>
      </c>
      <c r="I97" s="1081"/>
      <c r="J97" s="185"/>
      <c r="K97" s="185"/>
    </row>
    <row r="98" spans="1:47" ht="87" customHeight="1">
      <c r="A98" s="110" t="str">
        <f t="shared" si="22"/>
        <v>T3: HVAC</v>
      </c>
      <c r="B98" s="110" t="str">
        <f t="shared" si="22"/>
        <v>Heat Pump</v>
      </c>
      <c r="C98" s="110" t="str">
        <f t="shared" si="22"/>
        <v>Ground Source Early Replacement</v>
      </c>
      <c r="D98" s="409">
        <f t="shared" si="18"/>
        <v>1.0774373080478972</v>
      </c>
      <c r="E98" s="1080" t="s">
        <v>1128</v>
      </c>
      <c r="F98" s="1081"/>
      <c r="G98" s="409">
        <f t="shared" si="9"/>
        <v>0.61032260137438377</v>
      </c>
      <c r="H98" s="1080" t="s">
        <v>1129</v>
      </c>
      <c r="I98" s="1081"/>
      <c r="J98" s="185"/>
      <c r="K98" s="185"/>
      <c r="T98" s="1"/>
      <c r="U98" s="1"/>
      <c r="V98" s="69"/>
      <c r="W98" s="1"/>
      <c r="X98" s="1"/>
      <c r="Y98" s="1"/>
      <c r="Z98" s="1"/>
      <c r="AA98" s="1"/>
      <c r="AB98" s="1"/>
      <c r="AC98" s="1"/>
      <c r="AD98" s="1"/>
      <c r="AE98" s="1"/>
      <c r="AF98" s="1"/>
      <c r="AG98" s="1"/>
      <c r="AH98" s="1"/>
      <c r="AI98" s="1"/>
      <c r="AJ98" s="1"/>
      <c r="AK98" s="1"/>
      <c r="AL98" s="1"/>
      <c r="AM98" s="1"/>
      <c r="AU98" s="173"/>
    </row>
    <row r="99" spans="1:47" ht="112.5" customHeight="1">
      <c r="A99" s="260" t="str">
        <f t="shared" ref="A99:C99" si="23">A68</f>
        <v>T3: HVAC</v>
      </c>
      <c r="B99" s="260" t="str">
        <f t="shared" si="23"/>
        <v>Heat Pump</v>
      </c>
      <c r="C99" s="260" t="str">
        <f t="shared" si="23"/>
        <v>Ground Source Replace ER Heat</v>
      </c>
      <c r="D99" s="417"/>
      <c r="E99" s="722" t="s">
        <v>510</v>
      </c>
      <c r="F99" s="722"/>
      <c r="G99" s="417"/>
      <c r="H99" s="722" t="s">
        <v>510</v>
      </c>
      <c r="I99" s="425"/>
      <c r="J99" s="185"/>
      <c r="K99" s="185"/>
      <c r="T99" s="1"/>
      <c r="U99" s="1"/>
      <c r="V99" s="69"/>
      <c r="W99" s="1"/>
      <c r="X99" s="1"/>
      <c r="Y99" s="1"/>
      <c r="Z99" s="1"/>
      <c r="AA99" s="1"/>
      <c r="AB99" s="1"/>
      <c r="AC99" s="1"/>
      <c r="AD99" s="1"/>
      <c r="AE99" s="1"/>
      <c r="AF99" s="1"/>
      <c r="AG99" s="1"/>
      <c r="AH99" s="1"/>
      <c r="AI99" s="1"/>
      <c r="AJ99" s="1"/>
      <c r="AK99" s="1"/>
      <c r="AL99" s="1"/>
      <c r="AM99" s="1"/>
      <c r="AU99" s="173"/>
    </row>
    <row r="100" spans="1:47" ht="92.25" customHeight="1">
      <c r="A100" s="260" t="str">
        <f t="shared" ref="A100:B100" si="24">A69</f>
        <v>T3: HVAC</v>
      </c>
      <c r="B100" s="260" t="str">
        <f t="shared" si="24"/>
        <v>Heat Pump Water Heater</v>
      </c>
      <c r="C100" s="260"/>
      <c r="D100" s="417">
        <f t="shared" ref="D100:D101" si="25">G69</f>
        <v>0.87806155787968743</v>
      </c>
      <c r="E100" s="1092" t="s">
        <v>511</v>
      </c>
      <c r="F100" s="1092"/>
      <c r="G100" s="417">
        <f t="shared" ref="G100" si="26">J69</f>
        <v>0.87777000929061222</v>
      </c>
      <c r="H100" s="1092" t="s">
        <v>511</v>
      </c>
      <c r="I100" s="1092"/>
      <c r="J100" s="185"/>
      <c r="K100" s="185"/>
      <c r="T100" s="1"/>
      <c r="U100" s="1"/>
      <c r="V100" s="69"/>
      <c r="W100" s="1"/>
      <c r="X100" s="1"/>
      <c r="Y100" s="1"/>
      <c r="Z100" s="1"/>
      <c r="AA100" s="1"/>
      <c r="AB100" s="1"/>
      <c r="AC100" s="1"/>
      <c r="AD100" s="1"/>
      <c r="AE100" s="1"/>
      <c r="AF100" s="1"/>
      <c r="AG100" s="1"/>
      <c r="AH100" s="1"/>
      <c r="AI100" s="1"/>
      <c r="AJ100" s="1"/>
      <c r="AK100" s="1"/>
      <c r="AL100" s="1"/>
      <c r="AM100" s="1"/>
      <c r="AU100" s="173"/>
    </row>
    <row r="101" spans="1:47" ht="92.25" customHeight="1">
      <c r="A101" s="260" t="str">
        <f t="shared" ref="A101:B101" si="27">A70</f>
        <v>T3: HVAC</v>
      </c>
      <c r="B101" s="260" t="str">
        <f t="shared" si="27"/>
        <v>ECM Furnace Fan</v>
      </c>
      <c r="C101" s="260"/>
      <c r="D101" s="417">
        <f t="shared" si="25"/>
        <v>1.1871313571999178</v>
      </c>
      <c r="E101" s="1091" t="s">
        <v>1130</v>
      </c>
      <c r="F101" s="1091"/>
      <c r="G101" s="417">
        <f t="shared" ref="G101:G105" si="28">J70</f>
        <v>0.68474321455905396</v>
      </c>
      <c r="H101" s="1091" t="s">
        <v>1131</v>
      </c>
      <c r="I101" s="1091"/>
      <c r="J101" s="185"/>
      <c r="K101" s="185"/>
      <c r="T101" s="1"/>
      <c r="U101" s="1"/>
      <c r="V101" s="69"/>
      <c r="W101" s="1"/>
      <c r="X101" s="1"/>
      <c r="Y101" s="1"/>
      <c r="Z101" s="1"/>
      <c r="AA101" s="1"/>
      <c r="AB101" s="1"/>
      <c r="AC101" s="1"/>
      <c r="AD101" s="1"/>
      <c r="AE101" s="1"/>
      <c r="AF101" s="1"/>
      <c r="AG101" s="1"/>
      <c r="AH101" s="1"/>
      <c r="AI101" s="1"/>
      <c r="AJ101" s="1"/>
      <c r="AK101" s="1"/>
      <c r="AL101" s="1"/>
      <c r="AM101" s="1"/>
      <c r="AU101" s="173"/>
    </row>
    <row r="102" spans="1:47" ht="93" customHeight="1">
      <c r="A102" s="110" t="str">
        <f t="shared" ref="A102:B102" si="29">A71</f>
        <v>T3: HVAC</v>
      </c>
      <c r="B102" s="110" t="str">
        <f t="shared" si="29"/>
        <v>HVAC Tune Up</v>
      </c>
      <c r="C102" s="110"/>
      <c r="D102" s="409">
        <f t="shared" ref="D102:D105" si="30">G71</f>
        <v>0.7658874384855141</v>
      </c>
      <c r="E102" s="1056" t="s">
        <v>1132</v>
      </c>
      <c r="F102" s="1056"/>
      <c r="G102" s="409">
        <f t="shared" si="28"/>
        <v>4.4949321517584178</v>
      </c>
      <c r="H102" s="1056" t="s">
        <v>1133</v>
      </c>
      <c r="I102" s="1056"/>
      <c r="J102" s="185"/>
      <c r="K102" s="185"/>
      <c r="T102" s="1"/>
      <c r="U102" s="1"/>
      <c r="V102" s="69"/>
      <c r="W102" s="1"/>
      <c r="X102" s="1"/>
      <c r="Y102" s="1"/>
      <c r="Z102" s="1"/>
      <c r="AA102" s="1"/>
      <c r="AB102" s="1"/>
      <c r="AC102" s="1"/>
      <c r="AD102" s="1"/>
      <c r="AE102" s="1"/>
      <c r="AF102" s="1"/>
      <c r="AG102" s="1"/>
      <c r="AH102" s="1"/>
      <c r="AI102" s="1"/>
      <c r="AJ102" s="1"/>
      <c r="AK102" s="1"/>
      <c r="AL102" s="1"/>
      <c r="AM102" s="1"/>
      <c r="AU102" s="173"/>
    </row>
    <row r="103" spans="1:47" ht="69" customHeight="1">
      <c r="A103" s="110" t="str">
        <f t="shared" ref="A103:C103" si="31">A72</f>
        <v>T3: HVAC</v>
      </c>
      <c r="B103" s="110" t="str">
        <f t="shared" si="31"/>
        <v>Coil Cleaning</v>
      </c>
      <c r="C103" s="110" t="str">
        <f t="shared" si="31"/>
        <v>Indoor</v>
      </c>
      <c r="D103" s="409">
        <f t="shared" si="30"/>
        <v>1.5986766062493265</v>
      </c>
      <c r="E103" s="1080" t="s">
        <v>512</v>
      </c>
      <c r="F103" s="1081"/>
      <c r="G103" s="409">
        <f t="shared" si="28"/>
        <v>4.9152343237060636</v>
      </c>
      <c r="H103" s="1080" t="s">
        <v>513</v>
      </c>
      <c r="I103" s="1081"/>
      <c r="J103" s="185"/>
      <c r="K103" s="185"/>
      <c r="T103" s="1"/>
      <c r="U103" s="1"/>
      <c r="V103" s="69"/>
      <c r="W103" s="1"/>
      <c r="X103" s="1"/>
      <c r="Y103" s="1"/>
      <c r="Z103" s="1"/>
      <c r="AA103" s="1"/>
      <c r="AB103" s="1"/>
      <c r="AC103" s="1"/>
      <c r="AD103" s="1"/>
      <c r="AE103" s="1"/>
      <c r="AF103" s="1"/>
      <c r="AG103" s="1"/>
      <c r="AH103" s="1"/>
      <c r="AI103" s="1"/>
      <c r="AJ103" s="1"/>
      <c r="AK103" s="1"/>
      <c r="AL103" s="1"/>
      <c r="AM103" s="1"/>
      <c r="AU103" s="173"/>
    </row>
    <row r="104" spans="1:47" ht="93.75" customHeight="1">
      <c r="A104" s="110" t="str">
        <f t="shared" ref="A104:C104" si="32">A73</f>
        <v>T3: HVAC</v>
      </c>
      <c r="B104" s="110" t="str">
        <f t="shared" si="32"/>
        <v>Coil Cleaning</v>
      </c>
      <c r="C104" s="110" t="str">
        <f t="shared" si="32"/>
        <v>Outdoor</v>
      </c>
      <c r="D104" s="409">
        <f t="shared" si="30"/>
        <v>0.74488321511619027</v>
      </c>
      <c r="E104" s="1080" t="s">
        <v>514</v>
      </c>
      <c r="F104" s="1081"/>
      <c r="G104" s="409">
        <f t="shared" si="28"/>
        <v>2.2426435077935194</v>
      </c>
      <c r="H104" s="1080" t="s">
        <v>515</v>
      </c>
      <c r="I104" s="1081"/>
      <c r="J104" s="185"/>
      <c r="K104" s="185"/>
      <c r="T104" s="1"/>
      <c r="U104" s="1"/>
      <c r="V104" s="69"/>
      <c r="W104" s="1"/>
      <c r="X104" s="1"/>
      <c r="Y104" s="1"/>
      <c r="Z104" s="1"/>
      <c r="AA104" s="1"/>
      <c r="AB104" s="1"/>
      <c r="AC104" s="1"/>
      <c r="AD104" s="1"/>
      <c r="AE104" s="1"/>
      <c r="AF104" s="1"/>
      <c r="AG104" s="1"/>
      <c r="AH104" s="1"/>
      <c r="AI104" s="1"/>
      <c r="AJ104" s="1"/>
      <c r="AK104" s="1"/>
      <c r="AL104" s="1"/>
      <c r="AM104" s="1"/>
      <c r="AU104" s="173"/>
    </row>
    <row r="105" spans="1:47" ht="89.25" customHeight="1">
      <c r="A105" s="260" t="str">
        <f t="shared" ref="A105:B105" si="33">A74</f>
        <v>T3: HVAC</v>
      </c>
      <c r="B105" s="260" t="str">
        <f t="shared" si="33"/>
        <v>Refrigerant Charge Adjustment</v>
      </c>
      <c r="C105" s="260"/>
      <c r="D105" s="417">
        <f t="shared" si="30"/>
        <v>5.6607746042468668E-2</v>
      </c>
      <c r="E105" s="1082" t="s">
        <v>516</v>
      </c>
      <c r="F105" s="1083"/>
      <c r="G105" s="417">
        <f t="shared" si="28"/>
        <v>7.861535821738011E-2</v>
      </c>
      <c r="H105" s="1082" t="s">
        <v>517</v>
      </c>
      <c r="I105" s="1083"/>
      <c r="J105" s="185"/>
      <c r="K105" s="423"/>
      <c r="T105" s="1"/>
      <c r="U105" s="1"/>
      <c r="V105" s="69"/>
      <c r="W105" s="1"/>
      <c r="X105" s="1"/>
      <c r="Y105" s="1"/>
      <c r="Z105" s="1"/>
      <c r="AA105" s="1"/>
      <c r="AB105" s="1"/>
      <c r="AC105" s="1"/>
      <c r="AD105" s="1"/>
      <c r="AE105" s="1"/>
      <c r="AF105" s="1"/>
      <c r="AG105" s="1"/>
      <c r="AH105" s="1"/>
      <c r="AI105" s="1"/>
      <c r="AJ105" s="1"/>
      <c r="AK105" s="1"/>
      <c r="AL105" s="1"/>
      <c r="AM105" s="1"/>
      <c r="AU105" s="173"/>
    </row>
    <row r="106" spans="1:47" s="168" customFormat="1" ht="50.25" customHeight="1">
      <c r="A106" s="327" t="s">
        <v>179</v>
      </c>
      <c r="B106" s="2"/>
      <c r="C106" s="30"/>
      <c r="D106" s="30"/>
      <c r="E106" s="30"/>
      <c r="F106" s="30"/>
      <c r="G106" s="30"/>
      <c r="H106" s="30"/>
      <c r="I106" s="30"/>
      <c r="J106" s="30"/>
      <c r="K106" s="30"/>
      <c r="L106" s="175"/>
      <c r="M106" s="174"/>
      <c r="N106" s="174"/>
      <c r="T106" s="1"/>
      <c r="U106" s="1"/>
      <c r="V106" s="69"/>
      <c r="W106" s="1"/>
      <c r="X106" s="1"/>
      <c r="Y106" s="1"/>
      <c r="Z106" s="1"/>
      <c r="AA106" s="1"/>
      <c r="AB106" s="1"/>
      <c r="AC106" s="1"/>
      <c r="AD106" s="1"/>
      <c r="AE106" s="1"/>
      <c r="AF106" s="1"/>
      <c r="AG106" s="1"/>
      <c r="AH106" s="1"/>
      <c r="AI106" s="1"/>
      <c r="AJ106" s="1"/>
      <c r="AK106" s="1"/>
      <c r="AL106" s="1"/>
      <c r="AM106" s="1"/>
      <c r="AU106" s="173"/>
    </row>
    <row r="107" spans="1:47" s="168" customFormat="1" ht="50.25" customHeight="1">
      <c r="A107" s="327"/>
      <c r="B107" s="2"/>
      <c r="C107" s="30"/>
      <c r="D107" s="30"/>
      <c r="E107" s="30"/>
      <c r="F107" s="30"/>
      <c r="G107" s="30"/>
      <c r="H107" s="30"/>
      <c r="I107" s="30"/>
      <c r="J107" s="30"/>
      <c r="K107" s="30"/>
      <c r="L107" s="175"/>
      <c r="M107" s="174"/>
      <c r="N107" s="174"/>
      <c r="T107" s="1"/>
      <c r="U107" s="1"/>
      <c r="V107" s="69"/>
      <c r="W107" s="1"/>
      <c r="X107" s="1"/>
      <c r="Y107" s="1"/>
      <c r="Z107" s="1"/>
      <c r="AA107" s="1"/>
      <c r="AB107" s="1"/>
      <c r="AC107" s="1"/>
      <c r="AD107" s="1"/>
      <c r="AE107" s="1"/>
      <c r="AF107" s="1"/>
      <c r="AG107" s="1"/>
      <c r="AH107" s="1"/>
      <c r="AI107" s="1"/>
      <c r="AJ107" s="1"/>
      <c r="AK107" s="1"/>
      <c r="AL107" s="1"/>
      <c r="AM107" s="1"/>
    </row>
    <row r="108" spans="1:47" s="168" customFormat="1">
      <c r="A108" s="44"/>
      <c r="B108" s="2"/>
      <c r="C108" s="30"/>
      <c r="D108" s="30"/>
      <c r="E108" s="30"/>
      <c r="F108" s="30"/>
      <c r="G108" s="30"/>
      <c r="H108" s="30"/>
      <c r="I108" s="30"/>
      <c r="J108" s="30"/>
      <c r="L108" s="175"/>
      <c r="M108" s="174"/>
      <c r="N108" s="174"/>
      <c r="T108" s="1"/>
      <c r="U108" s="1"/>
      <c r="V108" s="69"/>
      <c r="W108" s="1"/>
      <c r="X108" s="1"/>
      <c r="Y108" s="1"/>
      <c r="Z108" s="1"/>
      <c r="AA108" s="1"/>
      <c r="AB108" s="1"/>
      <c r="AC108" s="1"/>
      <c r="AD108" s="1"/>
      <c r="AE108" s="1"/>
      <c r="AF108" s="1"/>
      <c r="AG108" s="1"/>
      <c r="AH108" s="1"/>
      <c r="AI108" s="1"/>
      <c r="AJ108" s="1"/>
      <c r="AK108" s="1"/>
      <c r="AL108" s="1"/>
      <c r="AM108" s="1"/>
    </row>
    <row r="109" spans="1:47" s="168" customFormat="1">
      <c r="A109" s="184"/>
      <c r="B109" s="183"/>
      <c r="C109" s="182"/>
      <c r="D109" s="182"/>
      <c r="E109" s="182"/>
      <c r="F109" s="182"/>
      <c r="G109" s="182"/>
      <c r="H109" s="182"/>
      <c r="I109" s="182"/>
      <c r="J109" s="182"/>
      <c r="K109" s="182"/>
      <c r="L109" s="175"/>
      <c r="M109" s="174"/>
      <c r="N109" s="174"/>
      <c r="T109" s="1"/>
      <c r="U109" s="1"/>
      <c r="V109" s="69"/>
      <c r="W109" s="1"/>
      <c r="X109" s="1"/>
      <c r="Y109" s="1"/>
      <c r="Z109" s="1"/>
      <c r="AA109" s="1"/>
      <c r="AB109" s="1"/>
      <c r="AC109" s="1"/>
      <c r="AD109" s="1"/>
      <c r="AE109" s="1"/>
      <c r="AF109" s="1"/>
      <c r="AG109" s="1"/>
      <c r="AH109" s="1"/>
      <c r="AI109" s="1"/>
      <c r="AJ109" s="1"/>
      <c r="AK109" s="1"/>
      <c r="AL109" s="1"/>
      <c r="AM109" s="1"/>
    </row>
    <row r="110" spans="1:47" s="168" customFormat="1">
      <c r="A110" s="44"/>
      <c r="B110" s="2"/>
      <c r="C110" s="30"/>
      <c r="D110" s="30"/>
      <c r="E110" s="30"/>
      <c r="F110" s="30"/>
      <c r="G110" s="30"/>
      <c r="H110" s="30"/>
      <c r="I110" s="30"/>
      <c r="J110" s="30"/>
      <c r="K110"/>
      <c r="L110" s="175"/>
      <c r="M110" s="174"/>
      <c r="N110" s="174"/>
      <c r="T110" s="1"/>
      <c r="U110" s="1"/>
      <c r="V110" s="69"/>
      <c r="W110" s="1"/>
      <c r="X110" s="1"/>
      <c r="Y110" s="1"/>
      <c r="Z110" s="1"/>
      <c r="AA110" s="1"/>
      <c r="AB110" s="1"/>
      <c r="AC110" s="1"/>
      <c r="AD110" s="1"/>
      <c r="AE110" s="1"/>
      <c r="AF110" s="1"/>
      <c r="AG110" s="1"/>
      <c r="AH110" s="1"/>
      <c r="AI110" s="1"/>
      <c r="AJ110" s="1"/>
      <c r="AK110" s="1"/>
      <c r="AL110" s="1"/>
      <c r="AM110" s="1"/>
    </row>
    <row r="111" spans="1:47" s="168" customFormat="1">
      <c r="A111" s="964" t="s">
        <v>518</v>
      </c>
      <c r="B111" s="964"/>
      <c r="C111" s="964"/>
      <c r="D111" s="964"/>
      <c r="E111" s="964"/>
      <c r="F111" s="964"/>
      <c r="G111" s="964"/>
      <c r="H111" s="964"/>
      <c r="I111" s="964"/>
      <c r="J111" s="964"/>
      <c r="K111"/>
      <c r="L111" s="175"/>
      <c r="M111" s="174"/>
      <c r="N111" s="174"/>
      <c r="T111" s="1"/>
      <c r="U111" s="1"/>
      <c r="V111" s="69"/>
      <c r="W111" s="1"/>
      <c r="X111" s="1"/>
      <c r="Y111" s="1"/>
      <c r="Z111" s="1"/>
      <c r="AA111" s="1"/>
      <c r="AB111" s="1"/>
      <c r="AC111" s="1"/>
      <c r="AD111" s="1"/>
      <c r="AE111" s="1"/>
      <c r="AF111" s="1"/>
      <c r="AG111" s="1"/>
      <c r="AH111" s="1"/>
      <c r="AI111" s="1"/>
      <c r="AJ111" s="1"/>
      <c r="AK111" s="1"/>
      <c r="AL111" s="1"/>
      <c r="AM111" s="1"/>
    </row>
    <row r="112" spans="1:47" s="170" customFormat="1" ht="12.9" customHeight="1">
      <c r="A112" s="178" t="s">
        <v>449</v>
      </c>
      <c r="B112" s="1087" t="s">
        <v>519</v>
      </c>
      <c r="C112" s="1088"/>
      <c r="D112" s="1084" t="s">
        <v>520</v>
      </c>
      <c r="E112" s="1084"/>
      <c r="F112" s="1087" t="s">
        <v>521</v>
      </c>
      <c r="G112" s="1088"/>
      <c r="H112" s="1077" t="s">
        <v>522</v>
      </c>
      <c r="I112" s="1044" t="s">
        <v>523</v>
      </c>
      <c r="J112" s="1044" t="s">
        <v>524</v>
      </c>
      <c r="K112"/>
      <c r="L112" s="172"/>
      <c r="M112" s="171"/>
      <c r="N112" s="171"/>
      <c r="T112" s="1"/>
      <c r="U112" s="1"/>
      <c r="V112" s="69"/>
      <c r="W112" s="1"/>
      <c r="X112" s="1"/>
      <c r="Y112" s="1"/>
      <c r="Z112" s="1"/>
      <c r="AA112" s="1"/>
      <c r="AB112" s="1"/>
      <c r="AC112" s="1"/>
      <c r="AD112" s="1"/>
      <c r="AE112" s="1"/>
      <c r="AF112" s="1"/>
      <c r="AG112" s="1"/>
      <c r="AH112" s="1"/>
      <c r="AI112" s="1"/>
      <c r="AJ112" s="1"/>
      <c r="AK112" s="1"/>
      <c r="AL112" s="168"/>
      <c r="AM112" s="168"/>
    </row>
    <row r="113" spans="1:39" s="170" customFormat="1" ht="12.9" customHeight="1">
      <c r="A113" s="177"/>
      <c r="B113" s="1077" t="s">
        <v>525</v>
      </c>
      <c r="C113" s="1075" t="s">
        <v>526</v>
      </c>
      <c r="D113" s="1077" t="s">
        <v>525</v>
      </c>
      <c r="E113" s="1075" t="s">
        <v>526</v>
      </c>
      <c r="F113" s="1077" t="s">
        <v>525</v>
      </c>
      <c r="G113" s="1075" t="s">
        <v>526</v>
      </c>
      <c r="H113" s="1077"/>
      <c r="I113" s="1044"/>
      <c r="J113" s="1044"/>
      <c r="K113"/>
      <c r="L113" s="172"/>
      <c r="M113" s="171"/>
      <c r="N113" s="715"/>
      <c r="T113" s="1"/>
      <c r="U113" s="1"/>
      <c r="V113" s="69"/>
      <c r="W113"/>
      <c r="X113"/>
      <c r="Y113"/>
      <c r="Z113"/>
      <c r="AA113"/>
      <c r="AB113"/>
      <c r="AC113" s="1"/>
      <c r="AD113" s="1"/>
      <c r="AE113" s="1"/>
      <c r="AF113" s="1"/>
      <c r="AG113" s="1"/>
      <c r="AH113" s="1"/>
      <c r="AI113" s="1"/>
      <c r="AJ113" s="1"/>
      <c r="AK113" s="1"/>
      <c r="AL113"/>
      <c r="AM113"/>
    </row>
    <row r="114" spans="1:39" s="170" customFormat="1" ht="12.9" customHeight="1">
      <c r="A114" s="176" t="s">
        <v>450</v>
      </c>
      <c r="B114" s="1078"/>
      <c r="C114" s="1076"/>
      <c r="D114" s="1078"/>
      <c r="E114" s="1076"/>
      <c r="F114" s="1078"/>
      <c r="G114" s="1076"/>
      <c r="H114" s="1078"/>
      <c r="I114" s="1045"/>
      <c r="J114" s="1045"/>
      <c r="K114"/>
      <c r="L114" s="172"/>
      <c r="M114" s="171"/>
      <c r="N114" s="171"/>
      <c r="T114" s="1"/>
      <c r="U114" s="1"/>
      <c r="V114" s="69"/>
      <c r="W114"/>
      <c r="X114"/>
      <c r="Y114"/>
      <c r="Z114"/>
      <c r="AA114"/>
      <c r="AB114"/>
      <c r="AC114" s="1"/>
      <c r="AD114" s="1"/>
      <c r="AE114" s="1"/>
      <c r="AF114" s="1"/>
      <c r="AG114" s="1"/>
      <c r="AH114" s="1"/>
      <c r="AI114" s="1"/>
      <c r="AJ114" s="1"/>
      <c r="AK114" s="1"/>
      <c r="AL114"/>
      <c r="AM114"/>
    </row>
    <row r="115" spans="1:39" s="170" customFormat="1" ht="12.9" customHeight="1">
      <c r="A115" s="395" t="s">
        <v>527</v>
      </c>
      <c r="B115" s="649">
        <v>9.6999999999999993</v>
      </c>
      <c r="C115" s="650">
        <v>16.399999999999999</v>
      </c>
      <c r="D115" s="651" t="s">
        <v>87</v>
      </c>
      <c r="E115" s="651" t="s">
        <v>87</v>
      </c>
      <c r="F115" s="652" t="s">
        <v>87</v>
      </c>
      <c r="G115" s="653" t="s">
        <v>87</v>
      </c>
      <c r="H115" s="672">
        <v>39040</v>
      </c>
      <c r="I115" s="673" t="s">
        <v>87</v>
      </c>
      <c r="J115" s="654">
        <v>24</v>
      </c>
      <c r="K115"/>
      <c r="L115" s="172"/>
      <c r="M115" s="171"/>
      <c r="N115" s="171"/>
      <c r="T115"/>
      <c r="U115" s="1"/>
      <c r="V115" s="69"/>
      <c r="W115"/>
      <c r="X115"/>
      <c r="Y115"/>
      <c r="Z115"/>
      <c r="AA115"/>
      <c r="AB115"/>
      <c r="AC115" s="1"/>
      <c r="AD115" s="1"/>
      <c r="AE115" s="1"/>
      <c r="AF115" s="1"/>
      <c r="AG115" s="1"/>
      <c r="AH115" s="1"/>
      <c r="AI115" s="1"/>
      <c r="AJ115" s="1"/>
      <c r="AK115" s="1"/>
      <c r="AL115"/>
      <c r="AM115"/>
    </row>
    <row r="116" spans="1:39" s="170" customFormat="1" ht="12.9" customHeight="1">
      <c r="A116" s="166" t="s">
        <v>528</v>
      </c>
      <c r="B116" s="655">
        <v>10</v>
      </c>
      <c r="C116" s="656">
        <v>15.14</v>
      </c>
      <c r="D116" s="657" t="s">
        <v>87</v>
      </c>
      <c r="E116" s="657" t="s">
        <v>87</v>
      </c>
      <c r="F116" s="658" t="s">
        <v>87</v>
      </c>
      <c r="G116" s="659" t="s">
        <v>87</v>
      </c>
      <c r="H116" s="674">
        <v>36150</v>
      </c>
      <c r="I116" s="675" t="s">
        <v>87</v>
      </c>
      <c r="J116" s="660">
        <v>8</v>
      </c>
      <c r="K116"/>
      <c r="L116" s="172"/>
      <c r="M116" s="171"/>
      <c r="N116" s="171"/>
      <c r="T116"/>
      <c r="U116" s="1"/>
      <c r="V116" s="69"/>
      <c r="W116"/>
      <c r="X116"/>
      <c r="Y116"/>
      <c r="Z116"/>
      <c r="AA116"/>
      <c r="AB116"/>
      <c r="AC116" s="1"/>
      <c r="AD116" s="1"/>
      <c r="AE116" s="1"/>
      <c r="AF116" s="1"/>
      <c r="AG116" s="69"/>
      <c r="AH116" s="1"/>
      <c r="AI116" s="173"/>
      <c r="AJ116" s="1"/>
      <c r="AK116" s="1"/>
      <c r="AL116"/>
      <c r="AM116"/>
    </row>
    <row r="117" spans="1:39" s="170" customFormat="1" ht="12.9" customHeight="1">
      <c r="A117" s="69" t="s">
        <v>529</v>
      </c>
      <c r="B117" s="661">
        <v>10.11</v>
      </c>
      <c r="C117" s="662">
        <v>16.309999999999999</v>
      </c>
      <c r="D117" s="437" t="s">
        <v>87</v>
      </c>
      <c r="E117" s="437" t="s">
        <v>87</v>
      </c>
      <c r="F117" s="663" t="s">
        <v>87</v>
      </c>
      <c r="G117" s="664" t="s">
        <v>87</v>
      </c>
      <c r="H117" s="676">
        <v>38333</v>
      </c>
      <c r="I117" s="677" t="s">
        <v>87</v>
      </c>
      <c r="J117" s="406">
        <v>12</v>
      </c>
      <c r="K117"/>
      <c r="L117" s="172"/>
      <c r="M117" s="171"/>
      <c r="N117" s="171"/>
      <c r="T117"/>
      <c r="U117" s="1"/>
      <c r="V117" s="38"/>
      <c r="W117"/>
      <c r="X117"/>
      <c r="Y117"/>
      <c r="Z117"/>
      <c r="AA117"/>
      <c r="AB117"/>
      <c r="AC117" s="5"/>
      <c r="AD117" s="5"/>
      <c r="AE117" s="1"/>
      <c r="AF117" s="1"/>
      <c r="AG117" s="38"/>
      <c r="AH117" s="1"/>
      <c r="AI117" s="173"/>
      <c r="AJ117" s="1"/>
      <c r="AK117" s="1"/>
      <c r="AL117" s="168"/>
      <c r="AM117" s="168"/>
    </row>
    <row r="118" spans="1:39" s="170" customFormat="1" ht="12.9" customHeight="1">
      <c r="A118" s="166" t="s">
        <v>530</v>
      </c>
      <c r="B118" s="655">
        <v>10</v>
      </c>
      <c r="C118" s="656">
        <v>19.13</v>
      </c>
      <c r="D118" s="657" t="s">
        <v>87</v>
      </c>
      <c r="E118" s="657" t="s">
        <v>87</v>
      </c>
      <c r="F118" s="658" t="s">
        <v>87</v>
      </c>
      <c r="G118" s="659" t="s">
        <v>87</v>
      </c>
      <c r="H118" s="674">
        <v>48000</v>
      </c>
      <c r="I118" s="675" t="s">
        <v>87</v>
      </c>
      <c r="J118" s="660">
        <v>4</v>
      </c>
      <c r="K118"/>
      <c r="L118" s="172"/>
      <c r="M118" s="171"/>
      <c r="N118" s="1019"/>
      <c r="O118" s="1019"/>
      <c r="P118" s="1019"/>
      <c r="Q118" s="1019"/>
      <c r="R118" s="1019"/>
      <c r="S118" s="1019"/>
      <c r="T118" s="1019"/>
      <c r="U118" s="168"/>
      <c r="V118" s="69"/>
      <c r="W118"/>
      <c r="X118"/>
      <c r="Y118"/>
      <c r="Z118"/>
      <c r="AA118"/>
      <c r="AB118"/>
      <c r="AC118" s="1"/>
      <c r="AD118" s="1"/>
      <c r="AE118" s="1"/>
      <c r="AF118" s="1"/>
      <c r="AG118" s="69"/>
      <c r="AH118" s="1"/>
      <c r="AI118" s="179"/>
      <c r="AJ118" s="168"/>
      <c r="AK118" s="168"/>
      <c r="AL118"/>
      <c r="AM118"/>
    </row>
    <row r="119" spans="1:39" s="170" customFormat="1" ht="12.9" customHeight="1">
      <c r="A119" s="395" t="s">
        <v>531</v>
      </c>
      <c r="B119" s="649">
        <v>9.4</v>
      </c>
      <c r="C119" s="650">
        <v>16.2</v>
      </c>
      <c r="D119" s="651" t="s">
        <v>87</v>
      </c>
      <c r="E119" s="651">
        <v>13</v>
      </c>
      <c r="F119" s="652" t="s">
        <v>87</v>
      </c>
      <c r="G119" s="653" t="s">
        <v>87</v>
      </c>
      <c r="H119" s="672">
        <v>38173</v>
      </c>
      <c r="I119" s="673" t="s">
        <v>87</v>
      </c>
      <c r="J119" s="654">
        <v>1110</v>
      </c>
      <c r="K119"/>
      <c r="L119" s="172"/>
      <c r="M119" s="171"/>
      <c r="N119" s="171"/>
      <c r="T119"/>
      <c r="U119"/>
      <c r="V119" s="69"/>
      <c r="W119"/>
      <c r="X119"/>
      <c r="Y119"/>
      <c r="Z119"/>
      <c r="AA119"/>
      <c r="AB119"/>
      <c r="AC119" s="1"/>
      <c r="AD119" s="1"/>
      <c r="AE119" s="1"/>
      <c r="AF119" s="1"/>
      <c r="AG119" s="69"/>
      <c r="AH119" s="1"/>
      <c r="AI119" s="180"/>
      <c r="AJ119"/>
      <c r="AK119"/>
      <c r="AL119"/>
      <c r="AM119"/>
    </row>
    <row r="120" spans="1:39" s="170" customFormat="1" ht="12.9" customHeight="1">
      <c r="A120" s="166" t="s">
        <v>528</v>
      </c>
      <c r="B120" s="655">
        <v>9.39</v>
      </c>
      <c r="C120" s="656">
        <v>15.17</v>
      </c>
      <c r="D120" s="657" t="s">
        <v>87</v>
      </c>
      <c r="E120" s="657">
        <v>13</v>
      </c>
      <c r="F120" s="658" t="s">
        <v>87</v>
      </c>
      <c r="G120" s="659" t="s">
        <v>87</v>
      </c>
      <c r="H120" s="674">
        <v>38455</v>
      </c>
      <c r="I120" s="675" t="s">
        <v>87</v>
      </c>
      <c r="J120" s="660">
        <v>256</v>
      </c>
      <c r="K120"/>
      <c r="L120" s="172"/>
      <c r="M120" s="171"/>
      <c r="N120" s="171"/>
      <c r="T120"/>
      <c r="U120"/>
      <c r="V120" s="69"/>
      <c r="W120"/>
      <c r="X120"/>
      <c r="Y120"/>
      <c r="Z120"/>
      <c r="AA120"/>
      <c r="AB120"/>
      <c r="AC120" s="1"/>
      <c r="AD120" s="1"/>
      <c r="AE120" s="168"/>
      <c r="AF120" s="1"/>
      <c r="AG120" s="69"/>
      <c r="AH120" s="1"/>
      <c r="AI120" s="180"/>
      <c r="AJ120"/>
      <c r="AK120"/>
      <c r="AL120" s="168"/>
      <c r="AM120" s="168"/>
    </row>
    <row r="121" spans="1:39" s="170" customFormat="1">
      <c r="A121" s="69" t="s">
        <v>529</v>
      </c>
      <c r="B121" s="661">
        <v>9.4</v>
      </c>
      <c r="C121" s="662">
        <v>16.25</v>
      </c>
      <c r="D121" s="437" t="s">
        <v>87</v>
      </c>
      <c r="E121" s="437">
        <v>13</v>
      </c>
      <c r="F121" s="663" t="s">
        <v>87</v>
      </c>
      <c r="G121" s="664" t="s">
        <v>87</v>
      </c>
      <c r="H121" s="676">
        <v>37628</v>
      </c>
      <c r="I121" s="677" t="s">
        <v>87</v>
      </c>
      <c r="J121" s="406">
        <v>726</v>
      </c>
      <c r="K121"/>
      <c r="L121" s="172"/>
      <c r="M121" s="171"/>
      <c r="N121" s="171"/>
      <c r="T121"/>
      <c r="U121"/>
      <c r="V121" s="69"/>
      <c r="W121"/>
      <c r="X121"/>
      <c r="Y121"/>
      <c r="Z121"/>
      <c r="AA121"/>
      <c r="AB121"/>
      <c r="AC121" s="1"/>
      <c r="AD121" s="1"/>
      <c r="AE121"/>
      <c r="AF121" s="173"/>
      <c r="AG121" s="69"/>
      <c r="AH121" s="173"/>
      <c r="AI121" s="180"/>
      <c r="AJ121"/>
      <c r="AK121"/>
      <c r="AL121" s="168"/>
      <c r="AM121" s="168"/>
    </row>
    <row r="122" spans="1:39">
      <c r="A122" s="166" t="s">
        <v>530</v>
      </c>
      <c r="B122" s="655">
        <v>9.74</v>
      </c>
      <c r="C122" s="656">
        <v>18.059999999999999</v>
      </c>
      <c r="D122" s="657" t="s">
        <v>87</v>
      </c>
      <c r="E122" s="657" t="s">
        <v>87</v>
      </c>
      <c r="F122" s="658" t="s">
        <v>87</v>
      </c>
      <c r="G122" s="659" t="s">
        <v>87</v>
      </c>
      <c r="H122" s="674">
        <v>40698</v>
      </c>
      <c r="I122" s="675" t="s">
        <v>87</v>
      </c>
      <c r="J122" s="660">
        <v>128</v>
      </c>
      <c r="K122"/>
      <c r="V122" s="69"/>
      <c r="AC122" s="1"/>
      <c r="AD122" s="1"/>
      <c r="AF122" s="173"/>
      <c r="AG122" s="69"/>
      <c r="AH122" s="1"/>
      <c r="AI122" s="180"/>
      <c r="AL122" s="168"/>
      <c r="AM122" s="168"/>
    </row>
    <row r="123" spans="1:39" ht="26.4">
      <c r="A123" s="395" t="s">
        <v>532</v>
      </c>
      <c r="B123" s="649">
        <v>10</v>
      </c>
      <c r="C123" s="650">
        <v>16</v>
      </c>
      <c r="D123" s="651" t="s">
        <v>87</v>
      </c>
      <c r="E123" s="651" t="s">
        <v>87</v>
      </c>
      <c r="F123" s="652" t="s">
        <v>87</v>
      </c>
      <c r="G123" s="651">
        <v>8.68</v>
      </c>
      <c r="H123" s="672">
        <v>32000</v>
      </c>
      <c r="I123" s="673">
        <v>30388</v>
      </c>
      <c r="J123" s="654">
        <v>3</v>
      </c>
      <c r="K123"/>
      <c r="U123" s="168"/>
      <c r="V123" s="69"/>
      <c r="AC123" s="1"/>
      <c r="AD123" s="1"/>
      <c r="AF123" s="173"/>
      <c r="AG123" s="69"/>
      <c r="AH123" s="1"/>
      <c r="AI123" s="179"/>
      <c r="AJ123" s="168"/>
      <c r="AK123" s="168"/>
      <c r="AL123" s="168"/>
      <c r="AM123" s="168"/>
    </row>
    <row r="124" spans="1:39">
      <c r="A124" s="166" t="s">
        <v>528</v>
      </c>
      <c r="B124" s="655">
        <v>10</v>
      </c>
      <c r="C124" s="656">
        <v>15.5</v>
      </c>
      <c r="D124" s="657" t="s">
        <v>87</v>
      </c>
      <c r="E124" s="657" t="s">
        <v>87</v>
      </c>
      <c r="F124" s="658" t="s">
        <v>87</v>
      </c>
      <c r="G124" s="657">
        <v>8.5299999999999994</v>
      </c>
      <c r="H124" s="674">
        <v>24000</v>
      </c>
      <c r="I124" s="675">
        <v>23679</v>
      </c>
      <c r="J124" s="660">
        <v>2</v>
      </c>
      <c r="K124"/>
      <c r="V124" s="181"/>
      <c r="AC124" s="1"/>
      <c r="AD124" s="1"/>
      <c r="AF124" s="173"/>
      <c r="AG124" s="69"/>
      <c r="AH124" s="1"/>
      <c r="AI124" s="180"/>
      <c r="AL124" s="168"/>
      <c r="AM124" s="168"/>
    </row>
    <row r="125" spans="1:39">
      <c r="A125" s="69" t="s">
        <v>529</v>
      </c>
      <c r="B125" s="661" t="s">
        <v>87</v>
      </c>
      <c r="C125" s="662" t="s">
        <v>87</v>
      </c>
      <c r="D125" s="437" t="s">
        <v>87</v>
      </c>
      <c r="E125" s="437" t="s">
        <v>87</v>
      </c>
      <c r="F125" s="663" t="s">
        <v>87</v>
      </c>
      <c r="G125" s="437" t="s">
        <v>87</v>
      </c>
      <c r="H125" s="676" t="s">
        <v>87</v>
      </c>
      <c r="I125" s="677" t="s">
        <v>87</v>
      </c>
      <c r="J125" s="406">
        <v>0</v>
      </c>
      <c r="K125"/>
      <c r="V125" s="69"/>
      <c r="AC125" s="1"/>
      <c r="AD125" s="1"/>
      <c r="AE125" s="168"/>
      <c r="AF125" s="173"/>
      <c r="AG125" s="69"/>
      <c r="AH125" s="1"/>
      <c r="AI125" s="180"/>
      <c r="AL125" s="168"/>
      <c r="AM125" s="168"/>
    </row>
    <row r="126" spans="1:39">
      <c r="A126" s="166" t="s">
        <v>530</v>
      </c>
      <c r="B126" s="655" t="s">
        <v>87</v>
      </c>
      <c r="C126" s="656">
        <v>17</v>
      </c>
      <c r="D126" s="657" t="s">
        <v>87</v>
      </c>
      <c r="E126" s="657" t="s">
        <v>87</v>
      </c>
      <c r="F126" s="658" t="s">
        <v>87</v>
      </c>
      <c r="G126" s="657">
        <v>9</v>
      </c>
      <c r="H126" s="674">
        <v>48000</v>
      </c>
      <c r="I126" s="675">
        <v>43807</v>
      </c>
      <c r="J126" s="660">
        <v>1</v>
      </c>
      <c r="K126"/>
      <c r="T126" s="168"/>
      <c r="U126" s="168"/>
      <c r="V126" s="69"/>
      <c r="AC126" s="1"/>
      <c r="AD126" s="1"/>
      <c r="AF126" s="173"/>
      <c r="AG126" s="69"/>
      <c r="AH126" s="1"/>
      <c r="AI126" s="179"/>
      <c r="AJ126" s="168"/>
      <c r="AK126" s="168"/>
      <c r="AL126" s="168"/>
      <c r="AM126" s="168"/>
    </row>
    <row r="127" spans="1:39">
      <c r="A127" s="395" t="s">
        <v>533</v>
      </c>
      <c r="B127" s="649">
        <v>9.5299999999999994</v>
      </c>
      <c r="C127" s="650">
        <v>17.010000000000002</v>
      </c>
      <c r="D127" s="651" t="s">
        <v>87</v>
      </c>
      <c r="E127" s="651" t="s">
        <v>87</v>
      </c>
      <c r="F127" s="652" t="s">
        <v>87</v>
      </c>
      <c r="G127" s="651">
        <v>9.18</v>
      </c>
      <c r="H127" s="672">
        <v>40648</v>
      </c>
      <c r="I127" s="673">
        <v>37641</v>
      </c>
      <c r="J127" s="654">
        <v>94</v>
      </c>
      <c r="K127"/>
      <c r="T127" s="168"/>
      <c r="U127" s="1"/>
      <c r="V127" s="69"/>
      <c r="AC127" s="173"/>
      <c r="AD127" s="173"/>
      <c r="AE127" s="173"/>
      <c r="AF127" s="173"/>
      <c r="AG127" s="168"/>
      <c r="AH127" s="1"/>
      <c r="AI127" s="168"/>
      <c r="AJ127" s="168"/>
      <c r="AK127" s="168"/>
      <c r="AL127" s="170"/>
      <c r="AM127" s="170"/>
    </row>
    <row r="128" spans="1:39">
      <c r="A128" s="166" t="s">
        <v>528</v>
      </c>
      <c r="B128" s="655">
        <v>9.43</v>
      </c>
      <c r="C128" s="656">
        <v>15.14</v>
      </c>
      <c r="D128" s="657" t="s">
        <v>87</v>
      </c>
      <c r="E128" s="657" t="s">
        <v>87</v>
      </c>
      <c r="F128" s="658" t="s">
        <v>87</v>
      </c>
      <c r="G128" s="657">
        <v>8.7200000000000006</v>
      </c>
      <c r="H128" s="674">
        <v>40222</v>
      </c>
      <c r="I128" s="675">
        <v>37284</v>
      </c>
      <c r="J128" s="660">
        <v>27</v>
      </c>
      <c r="K128"/>
      <c r="T128" s="168"/>
      <c r="U128" s="1"/>
      <c r="V128" s="69"/>
      <c r="AC128" s="173"/>
      <c r="AD128" s="168"/>
      <c r="AE128" s="1"/>
      <c r="AF128" s="168"/>
      <c r="AG128" s="168"/>
      <c r="AH128" s="168"/>
      <c r="AI128" s="168"/>
      <c r="AJ128" s="168"/>
      <c r="AK128" s="168"/>
      <c r="AL128" s="170"/>
      <c r="AM128" s="170"/>
    </row>
    <row r="129" spans="1:39" s="1" customFormat="1" ht="15">
      <c r="A129" s="69" t="s">
        <v>529</v>
      </c>
      <c r="B129" s="661">
        <v>9.6199999999999992</v>
      </c>
      <c r="C129" s="662">
        <v>16.05</v>
      </c>
      <c r="D129" s="437" t="s">
        <v>87</v>
      </c>
      <c r="E129" s="437" t="s">
        <v>87</v>
      </c>
      <c r="F129" s="663" t="s">
        <v>87</v>
      </c>
      <c r="G129" s="437">
        <v>8.93</v>
      </c>
      <c r="H129" s="676">
        <v>41046</v>
      </c>
      <c r="I129" s="677">
        <v>37975</v>
      </c>
      <c r="J129" s="406">
        <v>20</v>
      </c>
      <c r="K129"/>
      <c r="L129" s="95"/>
      <c r="M129" s="34"/>
      <c r="N129" s="68"/>
      <c r="T129" s="168"/>
      <c r="V129" s="69"/>
      <c r="W129"/>
      <c r="X129"/>
      <c r="Y129"/>
      <c r="Z129"/>
      <c r="AA129"/>
      <c r="AB129"/>
      <c r="AC129" s="173"/>
      <c r="AD129" s="168"/>
      <c r="AF129" s="168"/>
      <c r="AG129" s="168"/>
      <c r="AH129" s="168"/>
      <c r="AI129" s="168"/>
      <c r="AJ129" s="168"/>
      <c r="AK129" s="168"/>
      <c r="AL129" s="170"/>
      <c r="AM129" s="170"/>
    </row>
    <row r="130" spans="1:39" s="1" customFormat="1" ht="12.75" customHeight="1">
      <c r="A130" s="166" t="s">
        <v>530</v>
      </c>
      <c r="B130" s="655">
        <v>9.5500000000000007</v>
      </c>
      <c r="C130" s="656">
        <v>18.48</v>
      </c>
      <c r="D130" s="657" t="s">
        <v>87</v>
      </c>
      <c r="E130" s="657" t="s">
        <v>87</v>
      </c>
      <c r="F130" s="658" t="s">
        <v>87</v>
      </c>
      <c r="G130" s="657">
        <v>9.5399999999999991</v>
      </c>
      <c r="H130" s="674">
        <v>40723</v>
      </c>
      <c r="I130" s="675">
        <v>37704</v>
      </c>
      <c r="J130" s="660">
        <v>47</v>
      </c>
      <c r="K130"/>
      <c r="L130" s="98"/>
      <c r="M130" s="69"/>
      <c r="N130" s="69"/>
      <c r="T130" s="168"/>
      <c r="V130" s="69"/>
      <c r="W130"/>
      <c r="X130"/>
      <c r="Y130"/>
      <c r="Z130"/>
      <c r="AA130"/>
      <c r="AB130"/>
      <c r="AC130" s="173"/>
      <c r="AD130" s="168"/>
      <c r="AF130" s="168"/>
      <c r="AG130" s="168"/>
      <c r="AH130" s="168"/>
      <c r="AI130" s="168"/>
      <c r="AJ130" s="168"/>
      <c r="AK130" s="168"/>
      <c r="AL130" s="170"/>
      <c r="AM130" s="170"/>
    </row>
    <row r="131" spans="1:39" s="1" customFormat="1" ht="12.75" customHeight="1">
      <c r="A131" s="395" t="s">
        <v>534</v>
      </c>
      <c r="B131" s="649">
        <v>9.59</v>
      </c>
      <c r="C131" s="650">
        <v>16.75</v>
      </c>
      <c r="D131" s="651" t="s">
        <v>87</v>
      </c>
      <c r="E131" s="651" t="s">
        <v>87</v>
      </c>
      <c r="F131" s="652" t="s">
        <v>87</v>
      </c>
      <c r="G131" s="651">
        <v>9.0399999999999991</v>
      </c>
      <c r="H131" s="672">
        <v>39725</v>
      </c>
      <c r="I131" s="673">
        <v>36868</v>
      </c>
      <c r="J131" s="654">
        <v>22</v>
      </c>
      <c r="K131"/>
      <c r="L131" s="99"/>
      <c r="M131" s="70"/>
      <c r="N131" s="68"/>
      <c r="T131" s="168"/>
      <c r="V131" s="69"/>
      <c r="W131"/>
      <c r="X131"/>
      <c r="Y131"/>
      <c r="Z131"/>
      <c r="AA131"/>
      <c r="AB131"/>
      <c r="AC131" s="173"/>
      <c r="AD131" s="168"/>
      <c r="AF131" s="168"/>
      <c r="AG131" s="168"/>
      <c r="AH131" s="168"/>
      <c r="AI131" s="168"/>
      <c r="AJ131" s="168"/>
      <c r="AK131" s="168"/>
      <c r="AL131" s="170"/>
      <c r="AM131" s="170"/>
    </row>
    <row r="132" spans="1:39" s="1" customFormat="1" ht="12.75" customHeight="1">
      <c r="A132" s="166" t="s">
        <v>528</v>
      </c>
      <c r="B132" s="655">
        <v>10</v>
      </c>
      <c r="C132" s="656">
        <v>15</v>
      </c>
      <c r="D132" s="657" t="s">
        <v>87</v>
      </c>
      <c r="E132" s="657" t="s">
        <v>87</v>
      </c>
      <c r="F132" s="658" t="s">
        <v>87</v>
      </c>
      <c r="G132" s="657">
        <v>8.49</v>
      </c>
      <c r="H132" s="674">
        <v>33429</v>
      </c>
      <c r="I132" s="675">
        <v>31587</v>
      </c>
      <c r="J132" s="660">
        <v>7</v>
      </c>
      <c r="K132"/>
      <c r="L132" s="99"/>
      <c r="M132" s="70"/>
      <c r="N132" s="264"/>
      <c r="O132" s="264"/>
      <c r="P132" s="264"/>
      <c r="Q132" s="264"/>
      <c r="R132" s="264"/>
      <c r="S132" s="264"/>
      <c r="T132" s="264"/>
      <c r="V132" s="69"/>
      <c r="W132"/>
      <c r="X132"/>
      <c r="Y132"/>
      <c r="Z132"/>
      <c r="AA132"/>
      <c r="AB132"/>
      <c r="AC132" s="173"/>
      <c r="AD132" s="168"/>
      <c r="AF132" s="168"/>
      <c r="AG132" s="168"/>
      <c r="AH132" s="168"/>
      <c r="AI132" s="168"/>
      <c r="AJ132" s="168"/>
      <c r="AK132" s="168"/>
      <c r="AL132" s="170"/>
      <c r="AM132" s="170"/>
    </row>
    <row r="133" spans="1:39" s="159" customFormat="1">
      <c r="A133" s="69" t="s">
        <v>529</v>
      </c>
      <c r="B133" s="661">
        <v>9.33</v>
      </c>
      <c r="C133" s="662">
        <v>16</v>
      </c>
      <c r="D133" s="437" t="s">
        <v>87</v>
      </c>
      <c r="E133" s="437" t="s">
        <v>87</v>
      </c>
      <c r="F133" s="663" t="s">
        <v>87</v>
      </c>
      <c r="G133" s="437">
        <v>8.8000000000000007</v>
      </c>
      <c r="H133" s="676">
        <v>46800</v>
      </c>
      <c r="I133" s="677">
        <v>42801</v>
      </c>
      <c r="J133" s="406">
        <v>5</v>
      </c>
      <c r="K133"/>
      <c r="L133" s="162"/>
      <c r="M133" s="161"/>
      <c r="N133" s="160"/>
      <c r="T133" s="170"/>
      <c r="U133" s="717"/>
      <c r="V133" s="1"/>
      <c r="W133"/>
      <c r="X133"/>
      <c r="Y133"/>
      <c r="Z133"/>
      <c r="AA133"/>
      <c r="AB133"/>
      <c r="AC133" s="173"/>
      <c r="AD133" s="170"/>
      <c r="AE133" s="717"/>
      <c r="AF133" s="170"/>
      <c r="AG133" s="170"/>
      <c r="AH133" s="170"/>
      <c r="AI133" s="170"/>
      <c r="AJ133" s="170"/>
      <c r="AK133" s="170"/>
      <c r="AL133" s="170"/>
      <c r="AM133" s="170"/>
    </row>
    <row r="134" spans="1:39" s="157" customFormat="1">
      <c r="A134" s="166" t="s">
        <v>530</v>
      </c>
      <c r="B134" s="655">
        <v>9.3800000000000008</v>
      </c>
      <c r="C134" s="656">
        <v>18.350000000000001</v>
      </c>
      <c r="D134" s="657" t="s">
        <v>87</v>
      </c>
      <c r="E134" s="657" t="s">
        <v>87</v>
      </c>
      <c r="F134" s="658" t="s">
        <v>87</v>
      </c>
      <c r="G134" s="657">
        <v>9.5500000000000007</v>
      </c>
      <c r="H134" s="674">
        <v>40596</v>
      </c>
      <c r="I134" s="675">
        <v>37598</v>
      </c>
      <c r="J134" s="660">
        <v>10</v>
      </c>
      <c r="K134"/>
      <c r="L134" s="156"/>
      <c r="M134" s="155"/>
      <c r="N134" s="155"/>
      <c r="T134" s="170"/>
      <c r="U134" s="717"/>
      <c r="V134" s="169"/>
      <c r="W134"/>
      <c r="X134"/>
      <c r="Y134"/>
      <c r="Z134"/>
      <c r="AA134"/>
      <c r="AB134"/>
      <c r="AC134" s="173"/>
      <c r="AD134" s="170"/>
      <c r="AE134" s="717"/>
      <c r="AF134" s="170"/>
      <c r="AG134" s="170"/>
      <c r="AH134" s="170"/>
      <c r="AI134" s="170"/>
      <c r="AJ134" s="170"/>
      <c r="AK134" s="170"/>
      <c r="AL134" s="170"/>
      <c r="AM134" s="170"/>
    </row>
    <row r="135" spans="1:39" s="157" customFormat="1">
      <c r="A135" s="395" t="s">
        <v>535</v>
      </c>
      <c r="B135" s="649">
        <v>9.32</v>
      </c>
      <c r="C135" s="650">
        <v>20.66</v>
      </c>
      <c r="D135" s="651" t="s">
        <v>87</v>
      </c>
      <c r="E135" s="651" t="s">
        <v>87</v>
      </c>
      <c r="F135" s="652" t="s">
        <v>87</v>
      </c>
      <c r="G135" s="651">
        <v>10.55</v>
      </c>
      <c r="H135" s="672">
        <v>21064</v>
      </c>
      <c r="I135" s="673">
        <v>21217</v>
      </c>
      <c r="J135" s="654">
        <v>47</v>
      </c>
      <c r="K135" s="3"/>
      <c r="L135" s="156"/>
      <c r="M135" s="155"/>
      <c r="N135" s="155"/>
      <c r="T135" s="170"/>
      <c r="U135" s="717"/>
      <c r="V135" s="1"/>
      <c r="W135"/>
      <c r="X135"/>
      <c r="Y135"/>
      <c r="Z135"/>
      <c r="AA135"/>
      <c r="AB135"/>
      <c r="AC135" s="173"/>
      <c r="AD135" s="170"/>
      <c r="AE135" s="717"/>
      <c r="AF135" s="170"/>
      <c r="AG135" s="170"/>
      <c r="AH135" s="170"/>
      <c r="AI135" s="170"/>
      <c r="AJ135" s="170"/>
      <c r="AK135" s="170"/>
      <c r="AL135" s="170"/>
      <c r="AM135" s="170"/>
    </row>
    <row r="136" spans="1:39" s="157" customFormat="1">
      <c r="A136" s="648" t="s">
        <v>536</v>
      </c>
      <c r="B136" s="665" t="s">
        <v>87</v>
      </c>
      <c r="C136" s="666" t="s">
        <v>87</v>
      </c>
      <c r="D136" s="667" t="s">
        <v>87</v>
      </c>
      <c r="E136" s="667">
        <v>26.95</v>
      </c>
      <c r="F136" s="668" t="s">
        <v>87</v>
      </c>
      <c r="G136" s="669" t="s">
        <v>87</v>
      </c>
      <c r="H136" s="678">
        <v>45700</v>
      </c>
      <c r="I136" s="679">
        <v>48839</v>
      </c>
      <c r="J136" s="670">
        <v>2</v>
      </c>
      <c r="K136" s="3"/>
      <c r="L136" s="156"/>
      <c r="M136" s="155"/>
      <c r="N136" s="155"/>
      <c r="T136" s="170"/>
      <c r="U136" s="717"/>
      <c r="V136" s="1"/>
      <c r="W136"/>
      <c r="X136"/>
      <c r="Y136"/>
      <c r="Z136"/>
      <c r="AA136"/>
      <c r="AB136"/>
      <c r="AC136" s="173"/>
      <c r="AD136" s="170"/>
      <c r="AE136" s="717"/>
      <c r="AF136" s="170"/>
      <c r="AG136" s="170"/>
      <c r="AH136" s="170"/>
      <c r="AI136" s="170"/>
      <c r="AJ136" s="170"/>
      <c r="AK136" s="170"/>
      <c r="AL136" s="170"/>
      <c r="AM136" s="170"/>
    </row>
    <row r="137" spans="1:39" s="157" customFormat="1">
      <c r="A137" s="695" t="s">
        <v>537</v>
      </c>
      <c r="B137" s="649" t="s">
        <v>87</v>
      </c>
      <c r="C137" s="650" t="s">
        <v>87</v>
      </c>
      <c r="D137" s="651" t="s">
        <v>87</v>
      </c>
      <c r="E137" s="651">
        <v>36</v>
      </c>
      <c r="F137" s="652" t="s">
        <v>87</v>
      </c>
      <c r="G137" s="653" t="s">
        <v>87</v>
      </c>
      <c r="H137" s="672">
        <v>23000</v>
      </c>
      <c r="I137" s="673">
        <v>53871</v>
      </c>
      <c r="J137" s="402">
        <v>1</v>
      </c>
      <c r="K137" s="3"/>
      <c r="L137" s="156"/>
      <c r="M137" s="155"/>
      <c r="N137" s="155"/>
      <c r="T137" s="170"/>
      <c r="U137" s="717"/>
      <c r="V137" s="1"/>
      <c r="W137"/>
      <c r="X137"/>
      <c r="Y137"/>
      <c r="Z137"/>
      <c r="AA137"/>
      <c r="AB137"/>
      <c r="AC137" s="173"/>
      <c r="AD137" s="170"/>
      <c r="AE137" s="717"/>
      <c r="AF137" s="170"/>
      <c r="AG137" s="170"/>
      <c r="AH137" s="170"/>
      <c r="AI137" s="170"/>
      <c r="AJ137" s="170"/>
      <c r="AK137" s="170"/>
      <c r="AL137" s="170"/>
      <c r="AM137" s="170"/>
    </row>
    <row r="138" spans="1:39" s="157" customFormat="1">
      <c r="A138" s="648" t="s">
        <v>538</v>
      </c>
      <c r="B138" s="665" t="s">
        <v>87</v>
      </c>
      <c r="C138" s="666" t="s">
        <v>87</v>
      </c>
      <c r="D138" s="667" t="s">
        <v>87</v>
      </c>
      <c r="E138" s="667">
        <v>26.5</v>
      </c>
      <c r="F138" s="668" t="s">
        <v>87</v>
      </c>
      <c r="G138" s="669" t="s">
        <v>87</v>
      </c>
      <c r="H138" s="678">
        <v>50500</v>
      </c>
      <c r="I138" s="679">
        <v>53871</v>
      </c>
      <c r="J138" s="670">
        <v>1</v>
      </c>
      <c r="K138" s="3"/>
      <c r="L138" s="156"/>
      <c r="M138" s="155"/>
      <c r="N138" s="155"/>
      <c r="T138" s="170"/>
      <c r="U138" s="717"/>
      <c r="V138" s="1"/>
      <c r="W138"/>
      <c r="X138"/>
      <c r="Y138"/>
      <c r="Z138"/>
      <c r="AA138"/>
      <c r="AB138"/>
      <c r="AC138" s="173"/>
      <c r="AD138" s="170"/>
      <c r="AE138" s="717"/>
      <c r="AF138" s="170"/>
      <c r="AG138" s="170"/>
      <c r="AH138" s="170"/>
      <c r="AI138" s="170"/>
      <c r="AJ138" s="170"/>
      <c r="AK138" s="170"/>
      <c r="AL138" s="170"/>
      <c r="AM138" s="170"/>
    </row>
    <row r="139" spans="1:39" s="157" customFormat="1">
      <c r="A139" s="695" t="s">
        <v>539</v>
      </c>
      <c r="B139" s="649" t="s">
        <v>87</v>
      </c>
      <c r="C139" s="650" t="s">
        <v>87</v>
      </c>
      <c r="D139" s="651" t="s">
        <v>87</v>
      </c>
      <c r="E139" s="650" t="s">
        <v>87</v>
      </c>
      <c r="F139" s="652" t="s">
        <v>87</v>
      </c>
      <c r="G139" s="653" t="s">
        <v>87</v>
      </c>
      <c r="H139" s="672" t="s">
        <v>87</v>
      </c>
      <c r="I139" s="673" t="s">
        <v>87</v>
      </c>
      <c r="J139" s="402">
        <v>0</v>
      </c>
      <c r="K139" s="3"/>
      <c r="L139" s="156"/>
      <c r="M139" s="155"/>
      <c r="N139" s="155"/>
      <c r="T139" s="170"/>
      <c r="U139" s="717"/>
      <c r="V139" s="1"/>
      <c r="W139"/>
      <c r="X139"/>
      <c r="Y139"/>
      <c r="Z139"/>
      <c r="AA139"/>
      <c r="AB139"/>
      <c r="AC139" s="173"/>
      <c r="AD139" s="170"/>
      <c r="AE139" s="717"/>
      <c r="AF139" s="170"/>
      <c r="AG139" s="170"/>
      <c r="AH139" s="170"/>
      <c r="AI139" s="170"/>
      <c r="AJ139" s="170"/>
      <c r="AK139" s="170"/>
      <c r="AL139" s="170"/>
      <c r="AM139" s="170"/>
    </row>
    <row r="140" spans="1:39" s="157" customFormat="1">
      <c r="A140" s="69"/>
      <c r="B140" s="244"/>
      <c r="C140" s="165"/>
      <c r="D140" s="165"/>
      <c r="E140" s="163"/>
      <c r="F140" s="164"/>
      <c r="G140" s="164"/>
      <c r="H140" s="163"/>
      <c r="I140" s="163"/>
      <c r="J140" s="3"/>
      <c r="K140" s="3"/>
      <c r="L140" s="156"/>
      <c r="M140" s="155"/>
      <c r="N140" s="155"/>
      <c r="T140" s="170"/>
      <c r="U140" s="717"/>
      <c r="V140" s="1"/>
      <c r="W140"/>
      <c r="X140"/>
      <c r="Y140"/>
      <c r="Z140"/>
      <c r="AA140"/>
      <c r="AB140"/>
      <c r="AC140" s="173"/>
      <c r="AD140" s="170"/>
      <c r="AE140" s="717"/>
      <c r="AF140" s="170"/>
      <c r="AG140" s="170"/>
      <c r="AH140" s="170"/>
      <c r="AI140" s="170"/>
      <c r="AJ140" s="170"/>
      <c r="AK140" s="170"/>
      <c r="AL140"/>
      <c r="AM140"/>
    </row>
    <row r="141" spans="1:39" s="157" customFormat="1">
      <c r="A141" s="59" t="s">
        <v>540</v>
      </c>
      <c r="B141" s="244"/>
      <c r="C141" s="165"/>
      <c r="D141" s="165"/>
      <c r="E141" s="163"/>
      <c r="F141" s="164"/>
      <c r="G141" s="164"/>
      <c r="H141" s="163"/>
      <c r="I141" s="163"/>
      <c r="J141" s="3"/>
      <c r="K141" s="43"/>
      <c r="L141" s="156"/>
      <c r="M141" s="155"/>
      <c r="N141" s="964"/>
      <c r="O141" s="964"/>
      <c r="P141" s="964"/>
      <c r="Q141" s="964"/>
      <c r="R141" s="964"/>
      <c r="S141" s="964"/>
      <c r="T141" s="964"/>
      <c r="U141" s="717"/>
      <c r="V141" s="1"/>
      <c r="W141"/>
      <c r="X141"/>
      <c r="Y141"/>
      <c r="Z141"/>
      <c r="AA141"/>
      <c r="AB141"/>
      <c r="AC141" s="717"/>
      <c r="AD141" s="717"/>
      <c r="AE141" s="717"/>
      <c r="AF141" s="170"/>
      <c r="AG141" s="170"/>
      <c r="AH141" s="170"/>
      <c r="AI141" s="170"/>
      <c r="AJ141" s="170"/>
      <c r="AK141" s="170"/>
      <c r="AL141"/>
      <c r="AM141"/>
    </row>
    <row r="142" spans="1:39" s="157" customFormat="1" ht="41.25" customHeight="1">
      <c r="A142" s="59" t="s">
        <v>541</v>
      </c>
      <c r="B142" s="26"/>
      <c r="C142" s="43"/>
      <c r="D142" s="43"/>
      <c r="E142" s="43"/>
      <c r="F142" s="43"/>
      <c r="G142" s="43"/>
      <c r="H142" s="43"/>
      <c r="I142" s="43"/>
      <c r="J142" s="43"/>
      <c r="K142" s="44"/>
      <c r="L142" s="156"/>
      <c r="M142" s="155"/>
      <c r="N142" s="155"/>
      <c r="T142" s="170"/>
      <c r="U142" s="717"/>
      <c r="V142" s="1"/>
      <c r="W142"/>
      <c r="X142"/>
      <c r="Y142"/>
      <c r="Z142"/>
      <c r="AA142"/>
      <c r="AB142"/>
      <c r="AC142" s="717"/>
      <c r="AD142" s="717"/>
      <c r="AE142" s="717"/>
      <c r="AF142" s="170"/>
      <c r="AG142" s="170"/>
      <c r="AH142" s="170"/>
      <c r="AI142" s="170"/>
      <c r="AJ142" s="170"/>
      <c r="AK142" s="170"/>
      <c r="AL142"/>
      <c r="AM142"/>
    </row>
    <row r="143" spans="1:39" s="157" customFormat="1">
      <c r="A143" s="44" t="s">
        <v>542</v>
      </c>
      <c r="B143" s="44"/>
      <c r="C143" s="44"/>
      <c r="D143" s="44"/>
      <c r="E143" s="44"/>
      <c r="F143" s="44"/>
      <c r="G143" s="44"/>
      <c r="H143" s="44"/>
      <c r="I143" s="44"/>
      <c r="J143" s="44"/>
      <c r="K143" s="44"/>
      <c r="L143" s="156"/>
      <c r="M143" s="155"/>
      <c r="N143" s="155"/>
      <c r="T143" s="170"/>
      <c r="U143" s="170"/>
      <c r="V143" s="1"/>
      <c r="W143" s="1"/>
      <c r="X143" s="1"/>
      <c r="Y143" s="1"/>
      <c r="Z143" s="1"/>
      <c r="AA143" s="1"/>
      <c r="AB143" s="170"/>
      <c r="AC143" s="170"/>
      <c r="AD143" s="170"/>
      <c r="AE143" s="170"/>
      <c r="AF143" s="170"/>
      <c r="AG143" s="170"/>
      <c r="AH143" s="170"/>
      <c r="AI143" s="170"/>
      <c r="AJ143" s="170"/>
      <c r="AK143" s="170"/>
      <c r="AL143"/>
      <c r="AM143"/>
    </row>
    <row r="144" spans="1:39" s="157" customFormat="1">
      <c r="A144" s="44"/>
      <c r="B144" s="44"/>
      <c r="C144" s="44"/>
      <c r="D144" s="44"/>
      <c r="E144" s="44"/>
      <c r="F144" s="44"/>
      <c r="G144"/>
      <c r="H144" s="44"/>
      <c r="I144" s="44"/>
      <c r="J144" s="44"/>
      <c r="K144" s="44"/>
      <c r="L144" s="156"/>
      <c r="M144" s="155"/>
      <c r="N144" s="155"/>
      <c r="T144" s="170"/>
      <c r="U144" s="170"/>
      <c r="V144" s="1"/>
      <c r="W144" s="1"/>
      <c r="X144" s="1"/>
      <c r="Y144" s="1"/>
      <c r="Z144" s="1"/>
      <c r="AA144" s="1"/>
      <c r="AB144" s="170"/>
      <c r="AC144" s="170"/>
      <c r="AD144" s="170"/>
      <c r="AE144" s="170"/>
      <c r="AF144" s="170"/>
      <c r="AG144" s="170"/>
      <c r="AH144" s="170"/>
      <c r="AI144" s="170"/>
      <c r="AJ144" s="170"/>
      <c r="AK144" s="170"/>
      <c r="AL144"/>
      <c r="AM144"/>
    </row>
    <row r="145" spans="1:39" s="157" customFormat="1">
      <c r="A145" s="44"/>
      <c r="B145" s="44"/>
      <c r="C145" s="44"/>
      <c r="D145" s="44"/>
      <c r="E145" s="44"/>
      <c r="F145" s="44"/>
      <c r="G145" s="44"/>
      <c r="H145" s="44"/>
      <c r="I145" s="44"/>
      <c r="J145" s="44"/>
      <c r="K145" s="30"/>
      <c r="L145" s="156"/>
      <c r="M145" s="155"/>
      <c r="N145" s="155"/>
      <c r="T145" s="170"/>
      <c r="U145" s="170"/>
      <c r="V145" s="1"/>
      <c r="W145" s="1"/>
      <c r="X145" s="1"/>
      <c r="Y145" s="1"/>
      <c r="Z145" s="1"/>
      <c r="AA145" s="1"/>
      <c r="AB145" s="170"/>
      <c r="AC145" s="170"/>
      <c r="AD145" s="170"/>
      <c r="AE145" s="170"/>
      <c r="AF145" s="170"/>
      <c r="AG145" s="170"/>
      <c r="AH145" s="170"/>
      <c r="AI145" s="170"/>
      <c r="AJ145" s="170"/>
      <c r="AK145" s="170"/>
      <c r="AL145"/>
      <c r="AM145"/>
    </row>
    <row r="146" spans="1:39" s="157" customFormat="1">
      <c r="A146" s="987" t="s">
        <v>543</v>
      </c>
      <c r="B146" s="987"/>
      <c r="C146" s="987"/>
      <c r="D146" s="987"/>
      <c r="E146" s="987"/>
      <c r="F146" s="30"/>
      <c r="G146" s="30"/>
      <c r="H146" s="30"/>
      <c r="I146" s="30"/>
      <c r="J146" s="30"/>
      <c r="K146" s="30"/>
      <c r="L146" s="156"/>
      <c r="M146" s="155"/>
      <c r="N146" s="155"/>
      <c r="T146"/>
      <c r="U146"/>
      <c r="V146" s="1"/>
      <c r="W146" s="1"/>
      <c r="X146" s="1"/>
      <c r="Y146" s="1"/>
      <c r="Z146" s="1"/>
      <c r="AA146" s="1"/>
      <c r="AB146"/>
      <c r="AC146"/>
      <c r="AD146"/>
      <c r="AE146"/>
      <c r="AF146"/>
      <c r="AG146"/>
      <c r="AH146"/>
      <c r="AI146"/>
      <c r="AJ146"/>
      <c r="AK146"/>
      <c r="AL146"/>
      <c r="AM146"/>
    </row>
    <row r="147" spans="1:39" s="157" customFormat="1" ht="26.4">
      <c r="A147" s="71" t="s">
        <v>544</v>
      </c>
      <c r="B147" s="714" t="s">
        <v>545</v>
      </c>
      <c r="C147" s="714" t="s">
        <v>546</v>
      </c>
      <c r="D147" s="714" t="s">
        <v>547</v>
      </c>
      <c r="E147" s="714" t="s">
        <v>548</v>
      </c>
      <c r="F147" s="105"/>
      <c r="G147" s="30"/>
      <c r="H147" s="158"/>
      <c r="I147" s="30"/>
      <c r="J147" s="30"/>
      <c r="K147" s="38"/>
      <c r="L147" s="156"/>
      <c r="M147" s="155"/>
      <c r="N147" s="155"/>
      <c r="T147"/>
      <c r="U147"/>
      <c r="V147" s="1"/>
      <c r="W147" s="1"/>
      <c r="X147" s="1"/>
      <c r="Y147" s="1"/>
      <c r="Z147" s="1"/>
      <c r="AA147" s="1"/>
      <c r="AB147"/>
      <c r="AC147"/>
      <c r="AD147"/>
      <c r="AE147"/>
      <c r="AF147"/>
      <c r="AG147"/>
      <c r="AH147"/>
      <c r="AI147"/>
      <c r="AJ147"/>
      <c r="AK147"/>
      <c r="AL147" s="1"/>
      <c r="AM147" s="1"/>
    </row>
    <row r="148" spans="1:39" s="157" customFormat="1" ht="13.8">
      <c r="A148" s="680" t="s">
        <v>549</v>
      </c>
      <c r="B148" s="678">
        <v>4835</v>
      </c>
      <c r="C148" s="679">
        <v>3414</v>
      </c>
      <c r="D148" s="678">
        <v>2699</v>
      </c>
      <c r="E148" s="679">
        <v>796259</v>
      </c>
      <c r="F148" s="105"/>
      <c r="G148" s="30"/>
      <c r="H148" s="158"/>
      <c r="I148" s="30"/>
      <c r="J148" s="30"/>
      <c r="K148" s="38"/>
      <c r="L148" s="156"/>
      <c r="M148" s="155"/>
      <c r="N148" s="155"/>
      <c r="T148"/>
      <c r="U148"/>
      <c r="V148" s="1"/>
      <c r="W148" s="1"/>
      <c r="X148" s="1"/>
      <c r="Y148" s="1"/>
      <c r="Z148" s="1"/>
      <c r="AA148" s="1"/>
      <c r="AB148"/>
      <c r="AC148"/>
      <c r="AD148"/>
      <c r="AE148"/>
      <c r="AF148"/>
      <c r="AG148"/>
      <c r="AH148"/>
      <c r="AI148"/>
      <c r="AJ148"/>
      <c r="AK148"/>
      <c r="AL148" s="1"/>
      <c r="AM148" s="1"/>
    </row>
    <row r="149" spans="1:39" s="157" customFormat="1" ht="13.5" customHeight="1">
      <c r="A149" s="681" t="s">
        <v>550</v>
      </c>
      <c r="B149" s="672">
        <v>12</v>
      </c>
      <c r="C149" s="673">
        <v>36</v>
      </c>
      <c r="D149" s="672">
        <v>889</v>
      </c>
      <c r="E149" s="673">
        <v>400058</v>
      </c>
      <c r="F149" s="65"/>
      <c r="G149" s="38"/>
      <c r="H149" s="38"/>
      <c r="I149" s="38"/>
      <c r="J149" s="38"/>
      <c r="K149" s="38"/>
      <c r="L149" s="156"/>
      <c r="M149" s="155"/>
      <c r="N149" s="155"/>
      <c r="T149"/>
      <c r="U149"/>
      <c r="V149" s="169"/>
      <c r="W149" s="167"/>
      <c r="X149" s="167"/>
      <c r="Y149" s="167"/>
      <c r="Z149" s="168"/>
      <c r="AA149" s="168"/>
      <c r="AB149"/>
      <c r="AC149"/>
      <c r="AD149"/>
      <c r="AE149"/>
      <c r="AF149"/>
      <c r="AG149"/>
      <c r="AH149"/>
      <c r="AI149"/>
      <c r="AJ149"/>
      <c r="AK149"/>
      <c r="AL149" s="1"/>
      <c r="AM149" s="1"/>
    </row>
    <row r="150" spans="1:39" s="157" customFormat="1" ht="13.5" customHeight="1">
      <c r="A150" s="680" t="s">
        <v>465</v>
      </c>
      <c r="B150" s="678">
        <v>16</v>
      </c>
      <c r="C150" s="679">
        <v>46</v>
      </c>
      <c r="D150" s="678">
        <v>1223</v>
      </c>
      <c r="E150" s="679">
        <v>363196</v>
      </c>
      <c r="F150" s="65"/>
      <c r="G150" s="38"/>
      <c r="H150" s="38"/>
      <c r="I150" s="38"/>
      <c r="J150" s="38"/>
      <c r="K150" s="315"/>
      <c r="L150" s="156"/>
      <c r="M150" s="155"/>
      <c r="N150" s="155"/>
      <c r="T150"/>
      <c r="U150"/>
      <c r="V150" s="1"/>
      <c r="W150" s="167"/>
      <c r="X150" s="167"/>
      <c r="Y150" s="167"/>
      <c r="Z150" s="168"/>
      <c r="AA150" s="168"/>
      <c r="AB150"/>
      <c r="AC150"/>
      <c r="AD150"/>
      <c r="AE150"/>
      <c r="AF150"/>
      <c r="AG150"/>
      <c r="AH150"/>
      <c r="AI150"/>
      <c r="AJ150"/>
      <c r="AK150"/>
      <c r="AL150" s="1"/>
      <c r="AM150" s="1"/>
    </row>
    <row r="151" spans="1:39">
      <c r="A151" s="681" t="s">
        <v>466</v>
      </c>
      <c r="B151" s="672">
        <v>6</v>
      </c>
      <c r="C151" s="673">
        <v>17</v>
      </c>
      <c r="D151" s="672">
        <v>241</v>
      </c>
      <c r="E151" s="673">
        <v>36862</v>
      </c>
      <c r="F151" s="65"/>
      <c r="G151" s="315"/>
      <c r="H151" s="315"/>
      <c r="I151" s="315"/>
      <c r="J151" s="315"/>
    </row>
    <row r="152" spans="1:39" ht="15">
      <c r="A152" s="680" t="s">
        <v>551</v>
      </c>
      <c r="B152" s="678" t="s">
        <v>552</v>
      </c>
      <c r="C152" s="671">
        <v>0.27</v>
      </c>
      <c r="D152" s="678">
        <v>150</v>
      </c>
      <c r="E152" s="679">
        <v>1944</v>
      </c>
      <c r="F152" s="65"/>
      <c r="K152" s="34"/>
    </row>
    <row r="153" spans="1:39" ht="15">
      <c r="E153" s="316"/>
      <c r="F153" s="34"/>
      <c r="G153" s="34"/>
      <c r="H153" s="34"/>
      <c r="I153" s="34"/>
      <c r="J153" s="34"/>
      <c r="K153" s="35"/>
    </row>
    <row r="154" spans="1:39">
      <c r="A154" s="327"/>
      <c r="B154" s="327"/>
      <c r="C154" s="327"/>
      <c r="D154" s="327"/>
      <c r="E154" s="327"/>
      <c r="F154" s="35"/>
      <c r="G154" s="35"/>
      <c r="H154" s="35"/>
      <c r="I154" s="35"/>
      <c r="J154" s="35"/>
      <c r="K154" s="35"/>
    </row>
    <row r="155" spans="1:39">
      <c r="A155" s="327"/>
      <c r="B155" s="327"/>
      <c r="C155" s="327"/>
      <c r="D155" s="327"/>
      <c r="E155" s="327"/>
      <c r="F155" s="35"/>
      <c r="G155" s="35"/>
      <c r="H155" s="35"/>
      <c r="I155" s="35"/>
      <c r="J155" s="35"/>
    </row>
  </sheetData>
  <mergeCells count="112">
    <mergeCell ref="W6:AC6"/>
    <mergeCell ref="H103:I103"/>
    <mergeCell ref="H47:H48"/>
    <mergeCell ref="E78:F79"/>
    <mergeCell ref="A45:J45"/>
    <mergeCell ref="A46:J46"/>
    <mergeCell ref="E83:F83"/>
    <mergeCell ref="E80:F80"/>
    <mergeCell ref="A78:A79"/>
    <mergeCell ref="I47:I48"/>
    <mergeCell ref="F47:F48"/>
    <mergeCell ref="G47:G48"/>
    <mergeCell ref="A47:A48"/>
    <mergeCell ref="C47:C48"/>
    <mergeCell ref="E93:F93"/>
    <mergeCell ref="E94:F94"/>
    <mergeCell ref="H91:I91"/>
    <mergeCell ref="H92:I92"/>
    <mergeCell ref="H87:I87"/>
    <mergeCell ref="H83:I83"/>
    <mergeCell ref="E85:F85"/>
    <mergeCell ref="E87:F87"/>
    <mergeCell ref="E86:F86"/>
    <mergeCell ref="H86:I86"/>
    <mergeCell ref="A1:T1"/>
    <mergeCell ref="A2:T2"/>
    <mergeCell ref="A3:T3"/>
    <mergeCell ref="N4:T4"/>
    <mergeCell ref="N5:T5"/>
    <mergeCell ref="A4:G4"/>
    <mergeCell ref="H88:I88"/>
    <mergeCell ref="D47:D48"/>
    <mergeCell ref="E47:E48"/>
    <mergeCell ref="B47:B48"/>
    <mergeCell ref="E82:F82"/>
    <mergeCell ref="H85:I85"/>
    <mergeCell ref="H82:I82"/>
    <mergeCell ref="H84:I84"/>
    <mergeCell ref="B10:D10"/>
    <mergeCell ref="H81:I81"/>
    <mergeCell ref="E81:F81"/>
    <mergeCell ref="G78:G79"/>
    <mergeCell ref="H78:I79"/>
    <mergeCell ref="H104:I104"/>
    <mergeCell ref="A111:J111"/>
    <mergeCell ref="J112:J114"/>
    <mergeCell ref="H90:I90"/>
    <mergeCell ref="H97:I97"/>
    <mergeCell ref="I112:I114"/>
    <mergeCell ref="H112:H114"/>
    <mergeCell ref="H105:I105"/>
    <mergeCell ref="E88:F88"/>
    <mergeCell ref="E98:F98"/>
    <mergeCell ref="H98:I98"/>
    <mergeCell ref="E95:F95"/>
    <mergeCell ref="H95:I95"/>
    <mergeCell ref="H93:I93"/>
    <mergeCell ref="H94:I94"/>
    <mergeCell ref="E96:F96"/>
    <mergeCell ref="H96:I96"/>
    <mergeCell ref="E101:F101"/>
    <mergeCell ref="H101:I101"/>
    <mergeCell ref="E100:F100"/>
    <mergeCell ref="H100:I100"/>
    <mergeCell ref="A146:E146"/>
    <mergeCell ref="G113:G114"/>
    <mergeCell ref="F113:F114"/>
    <mergeCell ref="N141:T141"/>
    <mergeCell ref="N118:T118"/>
    <mergeCell ref="N48:T48"/>
    <mergeCell ref="W27:AD27"/>
    <mergeCell ref="A5:G5"/>
    <mergeCell ref="E10:G10"/>
    <mergeCell ref="N6:U6"/>
    <mergeCell ref="A16:G16"/>
    <mergeCell ref="A32:H32"/>
    <mergeCell ref="A8:G8"/>
    <mergeCell ref="A7:G7"/>
    <mergeCell ref="A44:J44"/>
    <mergeCell ref="A9:G9"/>
    <mergeCell ref="A26:D26"/>
    <mergeCell ref="A17:G17"/>
    <mergeCell ref="B18:D18"/>
    <mergeCell ref="A41:I41"/>
    <mergeCell ref="J47:J48"/>
    <mergeCell ref="E18:G18"/>
    <mergeCell ref="A77:I77"/>
    <mergeCell ref="H80:I80"/>
    <mergeCell ref="AF6:AL6"/>
    <mergeCell ref="E113:E114"/>
    <mergeCell ref="D113:D114"/>
    <mergeCell ref="C113:C114"/>
    <mergeCell ref="A6:G6"/>
    <mergeCell ref="N27:T27"/>
    <mergeCell ref="E102:F102"/>
    <mergeCell ref="E84:F84"/>
    <mergeCell ref="E104:F104"/>
    <mergeCell ref="E105:F105"/>
    <mergeCell ref="E91:F91"/>
    <mergeCell ref="E92:F92"/>
    <mergeCell ref="E97:F97"/>
    <mergeCell ref="E103:F103"/>
    <mergeCell ref="B78:B79"/>
    <mergeCell ref="D78:D79"/>
    <mergeCell ref="H102:I102"/>
    <mergeCell ref="B112:C112"/>
    <mergeCell ref="E89:F89"/>
    <mergeCell ref="E90:F90"/>
    <mergeCell ref="B113:B114"/>
    <mergeCell ref="D112:E112"/>
    <mergeCell ref="F112:G112"/>
    <mergeCell ref="H89:I89"/>
  </mergeCells>
  <pageMargins left="0.7" right="0.7" top="0.75" bottom="0.75" header="0.3" footer="0.3"/>
  <pageSetup orientation="portrait" r:id="rId1"/>
  <headerFooter>
    <oddFooter>&amp;R&amp;1#&amp;"Calibri"&amp;10 Internal Use Only</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02"/>
  <sheetViews>
    <sheetView workbookViewId="0">
      <selection sqref="A1:R1"/>
    </sheetView>
  </sheetViews>
  <sheetFormatPr defaultRowHeight="13.2"/>
  <cols>
    <col min="1" max="1" width="33.88671875" customWidth="1"/>
    <col min="2" max="2" width="17.88671875" style="2" customWidth="1"/>
    <col min="3" max="3" width="15.88671875" style="30" customWidth="1"/>
    <col min="4" max="4" width="17.109375" style="30" customWidth="1"/>
    <col min="5" max="5" width="21.33203125" style="30" customWidth="1"/>
    <col min="6" max="6" width="17.88671875" style="30" customWidth="1"/>
    <col min="7" max="7" width="17.44140625" style="30" customWidth="1"/>
    <col min="8" max="9" width="15.109375" style="30" customWidth="1"/>
    <col min="10" max="10" width="0.5546875" style="88" customWidth="1"/>
    <col min="11" max="11" width="11.88671875" style="30" customWidth="1"/>
    <col min="12" max="12" width="12.88671875" style="30" customWidth="1"/>
    <col min="13" max="16" width="12.88671875" customWidth="1"/>
    <col min="17" max="17" width="8.6640625" customWidth="1"/>
    <col min="18" max="18" width="8.88671875" customWidth="1"/>
    <col min="33" max="33" width="8" customWidth="1"/>
  </cols>
  <sheetData>
    <row r="1" spans="1:37" ht="13.35" customHeight="1">
      <c r="A1" s="977" t="str">
        <f>Cover!B8</f>
        <v>KCP&amp;L-MO Evaluation, Measurement, and Verification Report – Appendix Databook</v>
      </c>
      <c r="B1" s="977"/>
      <c r="C1" s="977"/>
      <c r="D1" s="977"/>
      <c r="E1" s="977"/>
      <c r="F1" s="977"/>
      <c r="G1" s="977"/>
      <c r="H1" s="977"/>
      <c r="I1" s="977"/>
      <c r="J1" s="977"/>
      <c r="K1" s="977"/>
      <c r="L1" s="977"/>
      <c r="M1" s="977"/>
      <c r="N1" s="977"/>
      <c r="O1" s="977"/>
      <c r="P1" s="977"/>
      <c r="Q1" s="977"/>
      <c r="R1" s="977"/>
    </row>
    <row r="2" spans="1:37" ht="35.25" customHeight="1">
      <c r="A2" s="978"/>
      <c r="B2" s="978"/>
      <c r="C2" s="978"/>
      <c r="D2" s="978"/>
      <c r="E2" s="978"/>
      <c r="F2" s="978"/>
      <c r="G2" s="978"/>
      <c r="H2" s="978"/>
      <c r="I2" s="978"/>
      <c r="J2" s="978"/>
      <c r="K2" s="978"/>
      <c r="L2" s="978"/>
      <c r="M2" s="978"/>
      <c r="N2" s="978"/>
      <c r="O2" s="978"/>
      <c r="P2" s="978"/>
      <c r="Q2" s="978"/>
      <c r="R2" s="978"/>
    </row>
    <row r="3" spans="1:37">
      <c r="A3" s="983"/>
      <c r="B3" s="983"/>
      <c r="C3" s="983"/>
      <c r="D3" s="983"/>
      <c r="E3" s="983"/>
      <c r="F3" s="983"/>
      <c r="G3" s="983"/>
      <c r="H3" s="983"/>
      <c r="I3" s="983"/>
      <c r="J3" s="983"/>
      <c r="K3" s="983"/>
      <c r="L3" s="983"/>
      <c r="M3" s="983"/>
      <c r="N3" s="983"/>
      <c r="O3" s="983"/>
      <c r="P3" s="983"/>
      <c r="Q3" s="983"/>
      <c r="R3" s="983"/>
    </row>
    <row r="4" spans="1:37" ht="30" customHeight="1">
      <c r="A4" s="982" t="s">
        <v>553</v>
      </c>
      <c r="B4" s="982"/>
      <c r="C4" s="982"/>
      <c r="D4" s="982"/>
      <c r="E4" s="982"/>
      <c r="F4" s="982"/>
      <c r="G4" s="982"/>
      <c r="H4" s="5"/>
      <c r="I4" s="5"/>
      <c r="J4" s="86"/>
      <c r="K4" s="5"/>
      <c r="L4" s="982" t="s">
        <v>554</v>
      </c>
      <c r="M4" s="982"/>
      <c r="N4" s="982"/>
      <c r="O4" s="982"/>
      <c r="P4" s="982"/>
      <c r="Q4" s="982"/>
      <c r="R4" s="982"/>
      <c r="T4" s="5"/>
    </row>
    <row r="5" spans="1:37" ht="15.6">
      <c r="A5" s="985" t="s">
        <v>170</v>
      </c>
      <c r="B5" s="985"/>
      <c r="C5" s="985"/>
      <c r="D5" s="985"/>
      <c r="E5" s="985"/>
      <c r="F5" s="985"/>
      <c r="G5" s="985"/>
      <c r="H5" s="5"/>
      <c r="I5" s="5"/>
      <c r="J5" s="86"/>
      <c r="K5" s="5"/>
      <c r="L5" s="987"/>
      <c r="M5" s="987"/>
      <c r="N5" s="987"/>
      <c r="O5" s="987"/>
      <c r="P5" s="987"/>
      <c r="Q5" s="987"/>
      <c r="R5" s="987"/>
      <c r="AK5" s="180"/>
    </row>
    <row r="6" spans="1:37" ht="12.75" customHeight="1">
      <c r="A6" s="985"/>
      <c r="B6" s="985"/>
      <c r="C6" s="985"/>
      <c r="D6" s="985"/>
      <c r="E6" s="985"/>
      <c r="F6" s="985"/>
      <c r="G6" s="985"/>
      <c r="H6" s="5"/>
      <c r="I6" s="5"/>
      <c r="J6" s="86"/>
      <c r="K6" s="5"/>
      <c r="L6" s="987"/>
      <c r="M6" s="987"/>
      <c r="N6" s="987"/>
      <c r="O6" s="987"/>
      <c r="P6" s="987"/>
      <c r="Q6" s="987"/>
      <c r="R6" s="987"/>
      <c r="AK6" s="180"/>
    </row>
    <row r="7" spans="1:37" ht="12.75" customHeight="1">
      <c r="A7" s="1026" t="s">
        <v>45</v>
      </c>
      <c r="B7" s="1026"/>
      <c r="C7" s="1026"/>
      <c r="D7" s="1026"/>
      <c r="E7" s="1026"/>
      <c r="F7" s="1026"/>
      <c r="G7" s="1026"/>
      <c r="H7" s="5"/>
      <c r="I7" s="5"/>
      <c r="J7" s="86"/>
      <c r="K7" s="5"/>
      <c r="L7" s="987"/>
      <c r="M7" s="987"/>
      <c r="N7" s="987"/>
      <c r="O7" s="987"/>
      <c r="P7" s="987"/>
      <c r="Q7" s="987"/>
      <c r="R7" s="987"/>
      <c r="AK7" s="180"/>
    </row>
    <row r="8" spans="1:37" ht="12.75" customHeight="1">
      <c r="A8" s="985"/>
      <c r="B8" s="985"/>
      <c r="C8" s="985"/>
      <c r="D8" s="985"/>
      <c r="E8" s="985"/>
      <c r="F8" s="985"/>
      <c r="G8" s="985"/>
      <c r="H8" s="5"/>
      <c r="I8" s="5"/>
      <c r="J8" s="86"/>
      <c r="K8" s="5"/>
      <c r="L8" s="987"/>
      <c r="M8" s="987"/>
      <c r="N8" s="987"/>
      <c r="O8" s="987"/>
      <c r="P8" s="987"/>
      <c r="Q8" s="987"/>
      <c r="R8" s="987"/>
      <c r="AK8" s="180"/>
    </row>
    <row r="9" spans="1:37" ht="13.5" customHeight="1">
      <c r="A9" s="987" t="s">
        <v>172</v>
      </c>
      <c r="B9" s="987"/>
      <c r="C9" s="987"/>
      <c r="D9" s="987"/>
      <c r="E9" s="987"/>
      <c r="F9" s="987"/>
      <c r="G9" s="987"/>
      <c r="H9" s="5"/>
      <c r="I9" s="5"/>
      <c r="J9" s="86"/>
      <c r="K9" s="5"/>
      <c r="L9" s="987" t="s">
        <v>180</v>
      </c>
      <c r="M9" s="987"/>
      <c r="N9" s="987"/>
      <c r="O9" s="987"/>
      <c r="P9" s="987"/>
      <c r="Q9" s="987"/>
      <c r="R9" s="987"/>
      <c r="T9" s="987"/>
      <c r="U9" s="987"/>
      <c r="V9" s="987"/>
      <c r="W9" s="987"/>
      <c r="X9" s="987"/>
      <c r="Y9" s="987"/>
      <c r="Z9" s="987"/>
      <c r="AA9" s="987"/>
      <c r="AB9" s="987"/>
      <c r="AC9" s="987"/>
      <c r="AD9" s="987"/>
      <c r="AE9" s="987"/>
      <c r="AF9" s="987"/>
      <c r="AG9" s="987"/>
      <c r="AK9" s="180"/>
    </row>
    <row r="10" spans="1:37" ht="13.8" thickBot="1">
      <c r="A10" s="143"/>
      <c r="B10" s="1030" t="s">
        <v>51</v>
      </c>
      <c r="C10" s="1030"/>
      <c r="D10" s="1030"/>
      <c r="E10" s="1029" t="s">
        <v>52</v>
      </c>
      <c r="F10" s="1030"/>
      <c r="G10" s="1030"/>
      <c r="H10" s="5"/>
      <c r="I10" s="5"/>
      <c r="J10" s="317"/>
      <c r="K10" s="39"/>
      <c r="L10"/>
      <c r="AK10" s="180"/>
    </row>
    <row r="11" spans="1:37" ht="29.25" customHeight="1" thickBot="1">
      <c r="A11" s="142"/>
      <c r="B11" s="347" t="s">
        <v>173</v>
      </c>
      <c r="C11" s="347" t="s">
        <v>174</v>
      </c>
      <c r="D11" s="388" t="s">
        <v>175</v>
      </c>
      <c r="E11" s="347" t="s">
        <v>176</v>
      </c>
      <c r="F11" s="347" t="s">
        <v>174</v>
      </c>
      <c r="G11" s="347" t="s">
        <v>57</v>
      </c>
      <c r="H11" s="5"/>
      <c r="I11" s="5"/>
      <c r="J11" s="318"/>
      <c r="K11" s="28"/>
      <c r="L11" s="45"/>
      <c r="AK11" s="180"/>
    </row>
    <row r="12" spans="1:37" ht="13.35" customHeight="1">
      <c r="A12" s="140" t="s">
        <v>177</v>
      </c>
      <c r="B12" s="61">
        <f>B64</f>
        <v>5333998.4000091599</v>
      </c>
      <c r="C12" s="61">
        <f>C64</f>
        <v>4183845.831272793</v>
      </c>
      <c r="D12" s="139">
        <f>C12/B12</f>
        <v>0.78437328201403433</v>
      </c>
      <c r="E12" s="61">
        <f>'MEEIA Targets'!E17</f>
        <v>10577131.688000111</v>
      </c>
      <c r="F12" s="61">
        <v>4183846</v>
      </c>
      <c r="G12" s="138">
        <f>F12/E12</f>
        <v>0.39555582018011803</v>
      </c>
      <c r="H12" s="5"/>
      <c r="I12" s="5"/>
      <c r="J12" s="87"/>
      <c r="K12" s="29"/>
      <c r="L12" s="45"/>
      <c r="AK12" s="180"/>
    </row>
    <row r="13" spans="1:37" ht="13.35" customHeight="1">
      <c r="A13" s="140" t="s">
        <v>178</v>
      </c>
      <c r="B13" s="61">
        <f>E64</f>
        <v>547.14120631944377</v>
      </c>
      <c r="C13" s="61">
        <v>458</v>
      </c>
      <c r="D13" s="137">
        <f>C13/B13</f>
        <v>0.83707824362364069</v>
      </c>
      <c r="E13" s="61">
        <f>'MEEIA Targets'!K17</f>
        <v>1542.9512273037219</v>
      </c>
      <c r="F13" s="61">
        <v>458</v>
      </c>
      <c r="G13" s="65">
        <f>F13/E13</f>
        <v>0.2968337507338753</v>
      </c>
      <c r="H13" s="5"/>
      <c r="I13" s="5"/>
      <c r="J13" s="318"/>
      <c r="K13" s="28"/>
      <c r="L13" s="45"/>
      <c r="AK13" s="180"/>
    </row>
    <row r="14" spans="1:37" ht="13.35" customHeight="1">
      <c r="A14" s="122"/>
      <c r="B14"/>
      <c r="C14" s="61"/>
      <c r="D14" s="61"/>
      <c r="E14" s="65"/>
      <c r="F14" s="61"/>
      <c r="G14" s="65"/>
      <c r="H14" s="5"/>
      <c r="I14" s="5"/>
      <c r="J14" s="318"/>
      <c r="K14" s="28"/>
      <c r="L14" s="45"/>
      <c r="AK14" s="180"/>
    </row>
    <row r="15" spans="1:37" ht="13.35" customHeight="1">
      <c r="A15" s="327" t="s">
        <v>179</v>
      </c>
      <c r="B15"/>
      <c r="C15" s="61"/>
      <c r="D15" s="61"/>
      <c r="E15" s="65"/>
      <c r="F15" s="61"/>
      <c r="G15" s="65"/>
      <c r="H15" s="5"/>
      <c r="I15" s="5"/>
      <c r="J15" s="318"/>
      <c r="K15" s="28"/>
      <c r="L15" s="45"/>
      <c r="AK15" s="180"/>
    </row>
    <row r="16" spans="1:37" ht="13.35" customHeight="1">
      <c r="A16" s="122"/>
      <c r="B16" s="61"/>
      <c r="C16" s="61"/>
      <c r="D16" s="65"/>
      <c r="E16" s="5"/>
      <c r="F16" s="5"/>
      <c r="G16" s="5"/>
      <c r="H16" s="5"/>
      <c r="I16" s="5"/>
      <c r="J16" s="317"/>
      <c r="K16" s="315"/>
      <c r="L16" s="31"/>
      <c r="AK16" s="180"/>
    </row>
    <row r="17" spans="1:37" ht="13.5" customHeight="1">
      <c r="A17" s="987" t="s">
        <v>182</v>
      </c>
      <c r="B17" s="987"/>
      <c r="C17" s="987"/>
      <c r="D17" s="987"/>
      <c r="E17" s="5"/>
      <c r="F17" s="5"/>
      <c r="G17" s="5"/>
      <c r="H17" s="5"/>
      <c r="I17" s="5"/>
      <c r="AK17" s="180"/>
    </row>
    <row r="18" spans="1:37" ht="12.75" customHeight="1">
      <c r="A18" s="985"/>
      <c r="B18" s="985"/>
      <c r="C18" s="985"/>
      <c r="D18" s="985"/>
      <c r="E18" s="985"/>
      <c r="F18" s="985"/>
      <c r="G18" s="985"/>
      <c r="H18" s="5"/>
      <c r="I18" s="5"/>
      <c r="J18" s="86"/>
      <c r="K18" s="5"/>
      <c r="L18" s="987"/>
      <c r="M18" s="987"/>
      <c r="N18" s="987"/>
      <c r="O18" s="987"/>
      <c r="P18" s="987"/>
      <c r="Q18" s="987"/>
      <c r="R18" s="987"/>
      <c r="AK18" s="180"/>
    </row>
    <row r="19" spans="1:37" ht="13.5" customHeight="1">
      <c r="A19" s="987" t="s">
        <v>181</v>
      </c>
      <c r="B19" s="987"/>
      <c r="C19" s="987"/>
      <c r="D19" s="987"/>
      <c r="E19" s="987"/>
      <c r="F19" s="987"/>
      <c r="G19" s="987"/>
      <c r="H19" s="5"/>
      <c r="I19" s="5"/>
      <c r="J19" s="86"/>
      <c r="K19" s="5"/>
      <c r="L19" s="987" t="s">
        <v>180</v>
      </c>
      <c r="M19" s="987"/>
      <c r="N19" s="987"/>
      <c r="O19" s="987"/>
      <c r="P19" s="987"/>
      <c r="Q19" s="987"/>
      <c r="R19" s="987"/>
      <c r="T19" s="987"/>
      <c r="U19" s="987"/>
      <c r="V19" s="987"/>
      <c r="W19" s="987"/>
      <c r="X19" s="987"/>
      <c r="Y19" s="987"/>
      <c r="Z19" s="987"/>
      <c r="AA19" s="987"/>
      <c r="AB19" s="987"/>
      <c r="AC19" s="987"/>
      <c r="AD19" s="987"/>
      <c r="AE19" s="987"/>
      <c r="AF19" s="987"/>
      <c r="AG19" s="987"/>
      <c r="AK19" s="180"/>
    </row>
    <row r="20" spans="1:37" ht="13.8" thickBot="1">
      <c r="A20" s="143"/>
      <c r="B20" s="1030" t="s">
        <v>51</v>
      </c>
      <c r="C20" s="1030"/>
      <c r="D20" s="1030"/>
      <c r="E20" s="1029" t="s">
        <v>52</v>
      </c>
      <c r="F20" s="1030"/>
      <c r="G20" s="1030"/>
      <c r="H20" s="5"/>
      <c r="I20" s="5"/>
      <c r="J20" s="317"/>
      <c r="K20" s="39"/>
      <c r="L20"/>
      <c r="AK20" s="180"/>
    </row>
    <row r="21" spans="1:37" ht="29.25" customHeight="1" thickBot="1">
      <c r="A21" s="142"/>
      <c r="B21" s="347" t="s">
        <v>173</v>
      </c>
      <c r="C21" s="347" t="s">
        <v>174</v>
      </c>
      <c r="D21" s="388" t="s">
        <v>175</v>
      </c>
      <c r="E21" s="347" t="s">
        <v>176</v>
      </c>
      <c r="F21" s="347" t="s">
        <v>174</v>
      </c>
      <c r="G21" s="347" t="s">
        <v>57</v>
      </c>
      <c r="H21" s="5"/>
      <c r="I21" s="5"/>
      <c r="J21" s="318"/>
      <c r="K21" s="28"/>
      <c r="L21" s="45"/>
      <c r="AK21" s="180"/>
    </row>
    <row r="22" spans="1:37" ht="13.35" customHeight="1">
      <c r="A22" s="140" t="s">
        <v>177</v>
      </c>
      <c r="B22" s="61">
        <f>2267398+B12</f>
        <v>7601396.4000091599</v>
      </c>
      <c r="C22" s="61">
        <f>1840226+C12</f>
        <v>6024071.831272793</v>
      </c>
      <c r="D22" s="139">
        <f>C22/B22</f>
        <v>0.79249541982385419</v>
      </c>
      <c r="E22" s="61">
        <f>E12</f>
        <v>10577131.688000111</v>
      </c>
      <c r="F22" s="61">
        <f>C22</f>
        <v>6024071.831272793</v>
      </c>
      <c r="G22" s="138">
        <f>F22/E22</f>
        <v>0.56953737638599866</v>
      </c>
      <c r="H22" s="5"/>
      <c r="I22" s="5"/>
      <c r="J22" s="87"/>
      <c r="K22" s="29"/>
      <c r="L22" s="45"/>
      <c r="AK22" s="180"/>
    </row>
    <row r="23" spans="1:37" ht="13.35" customHeight="1">
      <c r="A23" s="140" t="s">
        <v>178</v>
      </c>
      <c r="B23" s="61">
        <f>230.4694+B13</f>
        <v>777.61060631944383</v>
      </c>
      <c r="C23" s="61">
        <f>192+C13</f>
        <v>650</v>
      </c>
      <c r="D23" s="137">
        <f>C23/B23</f>
        <v>0.83589394835617614</v>
      </c>
      <c r="E23" s="61">
        <f>E13</f>
        <v>1542.9512273037219</v>
      </c>
      <c r="F23" s="61">
        <f>C23</f>
        <v>650</v>
      </c>
      <c r="G23" s="65">
        <f>F23/E23</f>
        <v>0.42127060693672264</v>
      </c>
      <c r="H23" s="5"/>
      <c r="I23" s="5"/>
      <c r="J23" s="318"/>
      <c r="K23" s="28"/>
      <c r="L23" s="45"/>
      <c r="AK23" s="180"/>
    </row>
    <row r="24" spans="1:37" ht="13.35" customHeight="1">
      <c r="A24" s="122"/>
      <c r="B24"/>
      <c r="C24" s="61"/>
      <c r="D24" s="61"/>
      <c r="E24" s="65"/>
      <c r="F24" s="61"/>
      <c r="G24" s="65"/>
      <c r="H24" s="5"/>
      <c r="I24" s="5"/>
      <c r="J24" s="318"/>
      <c r="K24" s="28"/>
      <c r="L24" s="45"/>
      <c r="AK24" s="180"/>
    </row>
    <row r="25" spans="1:37" ht="13.35" customHeight="1">
      <c r="A25" s="327" t="s">
        <v>179</v>
      </c>
      <c r="B25"/>
      <c r="C25" s="61"/>
      <c r="D25" s="61"/>
      <c r="E25" s="65"/>
      <c r="F25" s="61"/>
      <c r="G25" s="65"/>
      <c r="H25" s="5"/>
      <c r="I25" s="5"/>
      <c r="J25" s="318"/>
      <c r="K25" s="28"/>
      <c r="L25" s="45"/>
      <c r="AK25" s="180"/>
    </row>
    <row r="26" spans="1:37" ht="13.35" customHeight="1">
      <c r="A26" s="122"/>
      <c r="B26" s="61"/>
      <c r="C26" s="61"/>
      <c r="D26" s="65"/>
      <c r="E26" s="5"/>
      <c r="F26" s="5"/>
      <c r="G26" s="5"/>
      <c r="H26" s="5"/>
      <c r="I26" s="5"/>
      <c r="J26" s="317"/>
      <c r="K26" s="315"/>
      <c r="L26" s="31"/>
      <c r="AK26" s="180"/>
    </row>
    <row r="27" spans="1:37" ht="13.5" customHeight="1">
      <c r="A27" s="987" t="s">
        <v>182</v>
      </c>
      <c r="B27" s="987"/>
      <c r="C27" s="987"/>
      <c r="D27" s="987"/>
      <c r="E27" s="5"/>
      <c r="F27" s="5"/>
      <c r="G27" s="5"/>
      <c r="H27" s="5"/>
      <c r="I27" s="5"/>
      <c r="AK27" s="180"/>
    </row>
    <row r="28" spans="1:37" ht="27" thickBot="1">
      <c r="A28" s="256" t="s">
        <v>104</v>
      </c>
      <c r="B28" s="257" t="s">
        <v>105</v>
      </c>
      <c r="C28" s="257" t="s">
        <v>106</v>
      </c>
      <c r="D28" s="257" t="s">
        <v>107</v>
      </c>
      <c r="E28" s="5"/>
      <c r="F28" s="5"/>
      <c r="G28" s="432"/>
      <c r="H28" s="5"/>
      <c r="I28" s="5"/>
      <c r="L28" s="1019" t="s">
        <v>376</v>
      </c>
      <c r="M28" s="1019"/>
      <c r="N28" s="1019"/>
      <c r="O28" s="1019"/>
      <c r="P28" s="1019"/>
      <c r="Q28" s="1019"/>
      <c r="R28" s="1019"/>
      <c r="AK28" s="180"/>
    </row>
    <row r="29" spans="1:37" ht="13.8" thickTop="1">
      <c r="A29" s="1095" t="s">
        <v>111</v>
      </c>
      <c r="B29" s="1095"/>
      <c r="C29" s="1095"/>
      <c r="D29" s="331">
        <v>1</v>
      </c>
      <c r="E29" s="5"/>
      <c r="F29" s="5"/>
      <c r="G29" s="433"/>
      <c r="H29" s="5"/>
      <c r="I29" s="5"/>
      <c r="J29" s="89"/>
      <c r="K29" s="38"/>
      <c r="L29" s="38"/>
      <c r="AK29" s="180"/>
    </row>
    <row r="30" spans="1:37" ht="13.35" customHeight="1">
      <c r="A30" s="110"/>
      <c r="B30" s="110"/>
      <c r="C30" s="110"/>
      <c r="D30" s="110"/>
      <c r="E30" s="5"/>
      <c r="F30" s="5"/>
      <c r="G30" s="5"/>
      <c r="H30" s="5"/>
      <c r="I30" s="5"/>
      <c r="J30" s="89"/>
      <c r="K30" s="38"/>
      <c r="L30" s="38"/>
      <c r="AK30" s="180"/>
    </row>
    <row r="31" spans="1:37" ht="13.35" customHeight="1">
      <c r="A31" s="110"/>
      <c r="B31" s="110"/>
      <c r="C31" s="110"/>
      <c r="D31" s="110"/>
      <c r="E31" s="5"/>
      <c r="F31" s="5"/>
      <c r="G31" s="5"/>
      <c r="H31" s="5"/>
      <c r="I31" s="5"/>
      <c r="J31" s="89"/>
      <c r="K31" s="38"/>
      <c r="L31" s="38"/>
      <c r="AK31" s="180"/>
    </row>
    <row r="32" spans="1:37" ht="13.35" customHeight="1">
      <c r="A32" s="110"/>
      <c r="B32" s="110"/>
      <c r="C32" s="110"/>
      <c r="D32" s="110"/>
      <c r="E32" s="5"/>
      <c r="F32" s="387"/>
      <c r="G32" s="5"/>
      <c r="H32" s="5"/>
      <c r="I32" s="5"/>
      <c r="J32" s="317"/>
      <c r="K32" s="315"/>
      <c r="L32" s="39"/>
      <c r="AK32" s="180"/>
    </row>
    <row r="33" spans="1:37" ht="13.5" customHeight="1">
      <c r="A33" s="1097" t="s">
        <v>377</v>
      </c>
      <c r="B33" s="987"/>
      <c r="C33" s="987"/>
      <c r="D33" s="987"/>
      <c r="E33" s="5"/>
      <c r="F33" s="5"/>
      <c r="G33" s="5"/>
      <c r="H33" s="5"/>
      <c r="I33" s="5"/>
      <c r="J33" s="154"/>
      <c r="K33"/>
      <c r="L33"/>
      <c r="AK33" s="180"/>
    </row>
    <row r="34" spans="1:37" ht="12.75" customHeight="1">
      <c r="A34" s="151"/>
      <c r="B34" s="1021" t="s">
        <v>51</v>
      </c>
      <c r="C34" s="1021"/>
      <c r="D34" s="1021"/>
      <c r="E34" s="1021"/>
      <c r="F34" s="5"/>
      <c r="G34" s="5"/>
      <c r="H34" s="5"/>
      <c r="I34" s="5"/>
      <c r="J34" s="86"/>
      <c r="K34" s="5"/>
      <c r="L34" s="5"/>
    </row>
    <row r="35" spans="1:37" ht="40.200000000000003" thickBot="1">
      <c r="A35" s="120" t="s">
        <v>186</v>
      </c>
      <c r="B35" s="713" t="s">
        <v>303</v>
      </c>
      <c r="C35" s="713" t="s">
        <v>306</v>
      </c>
      <c r="D35" s="713" t="s">
        <v>555</v>
      </c>
      <c r="E35" s="713" t="s">
        <v>556</v>
      </c>
      <c r="F35" s="5"/>
      <c r="H35" s="5"/>
      <c r="I35" s="5"/>
      <c r="J35" s="317"/>
      <c r="K35" s="39"/>
      <c r="L35"/>
    </row>
    <row r="36" spans="1:37" ht="13.35" customHeight="1">
      <c r="A36" s="149" t="s">
        <v>194</v>
      </c>
      <c r="B36" s="438">
        <f>C83</f>
        <v>3947684.8463119604</v>
      </c>
      <c r="C36" s="443">
        <f>F83</f>
        <v>394.96878332822013</v>
      </c>
      <c r="D36" s="148">
        <f>B36/$B$42</f>
        <v>0.94355409006813495</v>
      </c>
      <c r="E36" s="57">
        <f>C36/$C$42</f>
        <v>0.86274401937447986</v>
      </c>
      <c r="F36" s="5"/>
      <c r="G36" s="5"/>
      <c r="H36" s="5"/>
      <c r="I36" s="5"/>
      <c r="J36" s="318"/>
      <c r="K36" s="28"/>
      <c r="L36" s="45"/>
    </row>
    <row r="37" spans="1:37" ht="13.35" customHeight="1">
      <c r="A37" s="150" t="s">
        <v>557</v>
      </c>
      <c r="B37" s="438">
        <f t="shared" ref="B37:B41" si="0">C84</f>
        <v>81944.22143755971</v>
      </c>
      <c r="C37" s="443">
        <f t="shared" ref="C37:C41" si="1">F84</f>
        <v>43.480759467245626</v>
      </c>
      <c r="D37" s="148">
        <f t="shared" ref="D37:D41" si="2">B37/$B$42</f>
        <v>1.9585860651235076E-2</v>
      </c>
      <c r="E37" s="57">
        <f t="shared" ref="E37:E41" si="3">C37/$C$42</f>
        <v>9.4976531745429735E-2</v>
      </c>
      <c r="F37" s="5"/>
      <c r="G37" s="5"/>
      <c r="H37" s="5"/>
      <c r="I37" s="5"/>
      <c r="J37" s="318"/>
      <c r="K37" s="28"/>
      <c r="L37" s="45"/>
    </row>
    <row r="38" spans="1:37" ht="13.35" customHeight="1">
      <c r="A38" s="150" t="s">
        <v>558</v>
      </c>
      <c r="B38" s="438">
        <f t="shared" si="0"/>
        <v>10712</v>
      </c>
      <c r="C38" s="443">
        <f t="shared" si="1"/>
        <v>1.2020760274933371</v>
      </c>
      <c r="D38" s="148">
        <f t="shared" si="2"/>
        <v>2.5603237862952604E-3</v>
      </c>
      <c r="E38" s="57">
        <f t="shared" si="3"/>
        <v>2.6257363805166595E-3</v>
      </c>
      <c r="F38" s="5"/>
      <c r="G38" s="5"/>
      <c r="H38" s="5"/>
      <c r="I38" s="5"/>
      <c r="J38" s="87"/>
      <c r="K38" s="29"/>
      <c r="L38" s="31"/>
    </row>
    <row r="39" spans="1:37" ht="13.35" customHeight="1">
      <c r="A39" s="149" t="s">
        <v>464</v>
      </c>
      <c r="B39" s="438">
        <f t="shared" si="0"/>
        <v>8139.2803909371496</v>
      </c>
      <c r="C39" s="443">
        <f t="shared" si="1"/>
        <v>0.92850563437567302</v>
      </c>
      <c r="D39" s="148">
        <f t="shared" si="2"/>
        <v>1.9454063842646537E-3</v>
      </c>
      <c r="E39" s="57">
        <f t="shared" si="3"/>
        <v>2.028167077567328E-3</v>
      </c>
      <c r="F39" s="5"/>
      <c r="G39" s="5"/>
      <c r="H39" s="5"/>
      <c r="I39" s="5"/>
      <c r="J39" s="318"/>
      <c r="K39" s="28"/>
    </row>
    <row r="40" spans="1:37" ht="13.35" customHeight="1">
      <c r="A40" s="149" t="s">
        <v>559</v>
      </c>
      <c r="B40" s="438">
        <f t="shared" si="0"/>
        <v>132505.44197845503</v>
      </c>
      <c r="C40" s="443">
        <f t="shared" si="1"/>
        <v>14.853432608875199</v>
      </c>
      <c r="D40" s="148">
        <f t="shared" si="2"/>
        <v>3.1670727680265583E-2</v>
      </c>
      <c r="E40" s="57">
        <f t="shared" si="3"/>
        <v>3.2444868281754552E-2</v>
      </c>
      <c r="F40" s="5"/>
      <c r="G40" s="5"/>
      <c r="H40" s="5"/>
      <c r="I40" s="5"/>
      <c r="J40" s="318"/>
      <c r="K40" s="28"/>
      <c r="L40" s="715"/>
      <c r="M40" s="715"/>
      <c r="N40" s="715"/>
      <c r="O40" s="715"/>
      <c r="P40" s="715"/>
      <c r="Q40" s="715"/>
      <c r="R40" s="715"/>
    </row>
    <row r="41" spans="1:37" ht="13.35" customHeight="1">
      <c r="A41" s="237" t="s">
        <v>560</v>
      </c>
      <c r="B41" s="439">
        <f t="shared" si="0"/>
        <v>2860.0411538807598</v>
      </c>
      <c r="C41" s="444">
        <f t="shared" si="1"/>
        <v>2.3717414446816054</v>
      </c>
      <c r="D41" s="893">
        <f t="shared" si="2"/>
        <v>6.8359142980435519E-4</v>
      </c>
      <c r="E41" s="894">
        <f t="shared" si="3"/>
        <v>5.1806771402519705E-3</v>
      </c>
      <c r="F41" s="5"/>
      <c r="G41" s="5"/>
      <c r="H41" s="5"/>
      <c r="I41" s="5"/>
      <c r="J41" s="317"/>
      <c r="K41" s="315"/>
    </row>
    <row r="42" spans="1:37" ht="13.35" customHeight="1">
      <c r="A42" s="434" t="s">
        <v>34</v>
      </c>
      <c r="B42" s="441">
        <f>SUM(B36:B41)</f>
        <v>4183845.8312727935</v>
      </c>
      <c r="C42" s="441">
        <f>SUM(C36:C41)</f>
        <v>457.80529851089153</v>
      </c>
      <c r="D42" s="13">
        <f>SUM(D36:D41)</f>
        <v>0.99999999999999989</v>
      </c>
      <c r="E42" s="13">
        <f>SUM(E36:E41)</f>
        <v>1.0000000000000002</v>
      </c>
      <c r="F42" s="5"/>
      <c r="G42" s="5"/>
      <c r="H42" s="5"/>
      <c r="I42" s="5"/>
      <c r="L42" s="40"/>
      <c r="P42" s="14"/>
      <c r="Q42" s="23"/>
      <c r="R42" s="24"/>
      <c r="T42" s="987"/>
      <c r="U42" s="987"/>
      <c r="V42" s="987"/>
      <c r="W42" s="987"/>
      <c r="X42" s="987"/>
      <c r="Y42" s="987"/>
      <c r="Z42" s="987"/>
      <c r="AA42" s="987"/>
      <c r="AB42" s="987"/>
      <c r="AC42" s="987"/>
      <c r="AD42" s="987"/>
      <c r="AE42" s="987"/>
      <c r="AF42" s="987"/>
      <c r="AG42" s="987"/>
      <c r="AJ42" s="200"/>
      <c r="AK42" s="201"/>
    </row>
    <row r="43" spans="1:37" ht="13.35" customHeight="1">
      <c r="A43" s="434"/>
      <c r="B43" s="654"/>
      <c r="C43" s="654"/>
      <c r="D43" s="435"/>
      <c r="E43" s="436"/>
      <c r="F43" s="5"/>
      <c r="G43" s="5"/>
      <c r="H43" s="5"/>
      <c r="I43" s="5"/>
      <c r="L43" s="40"/>
      <c r="P43" s="14"/>
      <c r="Q43" s="23"/>
      <c r="R43" s="24"/>
      <c r="T43" s="5"/>
      <c r="U43" s="5"/>
      <c r="V43" s="5"/>
      <c r="W43" s="5"/>
      <c r="X43" s="5"/>
      <c r="Y43" s="5"/>
      <c r="Z43" s="5"/>
      <c r="AA43" s="5"/>
      <c r="AB43" s="5"/>
      <c r="AC43" s="5"/>
      <c r="AD43" s="5"/>
      <c r="AE43" s="5"/>
      <c r="AF43" s="5"/>
      <c r="AG43" s="5"/>
      <c r="AJ43" s="200"/>
      <c r="AK43" s="201"/>
    </row>
    <row r="44" spans="1:37">
      <c r="A44" s="327" t="s">
        <v>179</v>
      </c>
      <c r="B44" s="110"/>
      <c r="C44" s="110"/>
      <c r="D44" s="110"/>
      <c r="E44" s="5"/>
      <c r="F44" s="5"/>
      <c r="G44" s="5"/>
      <c r="H44" s="5"/>
      <c r="I44" s="5"/>
      <c r="L44" s="40"/>
      <c r="P44" s="14"/>
      <c r="Q44" s="23"/>
      <c r="R44" s="24"/>
      <c r="AJ44" s="200"/>
      <c r="AK44" s="201"/>
    </row>
    <row r="45" spans="1:37">
      <c r="A45" s="110"/>
      <c r="B45" s="110"/>
      <c r="C45" s="110"/>
      <c r="D45" s="110"/>
      <c r="E45" s="5"/>
      <c r="F45" s="5"/>
      <c r="G45" s="5"/>
      <c r="H45" s="5"/>
      <c r="I45" s="5"/>
      <c r="J45" s="90"/>
      <c r="K45" s="316"/>
      <c r="L45" s="33"/>
      <c r="P45" s="16"/>
      <c r="S45" s="15"/>
      <c r="T45" s="987"/>
      <c r="U45" s="987"/>
      <c r="V45" s="987"/>
      <c r="W45" s="987"/>
      <c r="X45" s="987"/>
      <c r="Y45" s="987"/>
      <c r="Z45" s="987"/>
      <c r="AA45" s="987"/>
      <c r="AB45" s="987"/>
      <c r="AC45" s="987"/>
      <c r="AD45" s="987"/>
      <c r="AE45" s="987"/>
      <c r="AF45" s="987"/>
      <c r="AG45" s="987"/>
      <c r="AJ45" s="200"/>
      <c r="AK45" s="201"/>
    </row>
    <row r="46" spans="1:37" ht="5.25" customHeight="1">
      <c r="A46" s="1020"/>
      <c r="B46" s="1020"/>
      <c r="C46" s="1020"/>
      <c r="D46" s="1020"/>
      <c r="E46" s="1020"/>
      <c r="F46" s="1020"/>
      <c r="G46" s="1020"/>
      <c r="H46" s="1020"/>
      <c r="I46" s="1020"/>
      <c r="J46" s="90"/>
      <c r="K46" s="316"/>
      <c r="L46" s="38"/>
      <c r="S46" s="15"/>
      <c r="AJ46" s="200"/>
      <c r="AK46" s="201"/>
    </row>
    <row r="47" spans="1:37">
      <c r="A47" s="978"/>
      <c r="B47" s="978"/>
      <c r="C47" s="978"/>
      <c r="D47" s="978"/>
      <c r="E47" s="978"/>
      <c r="F47" s="978"/>
      <c r="G47" s="978"/>
      <c r="H47"/>
      <c r="I47"/>
      <c r="J47" s="91"/>
      <c r="K47" s="35"/>
      <c r="AJ47" s="200"/>
      <c r="AK47" s="201"/>
    </row>
    <row r="48" spans="1:37" ht="15.6">
      <c r="A48" s="985" t="s">
        <v>198</v>
      </c>
      <c r="B48" s="985"/>
      <c r="C48" s="985"/>
      <c r="D48" s="985"/>
      <c r="E48" s="985"/>
      <c r="F48" s="121"/>
      <c r="G48" s="121"/>
      <c r="H48" s="5"/>
      <c r="I48" s="5"/>
      <c r="J48" s="89"/>
      <c r="K48" s="38"/>
      <c r="AJ48" s="200"/>
      <c r="AK48" s="201"/>
    </row>
    <row r="49" spans="1:37" ht="12.75" customHeight="1">
      <c r="A49" s="1096"/>
      <c r="B49" s="1096"/>
      <c r="C49" s="1096"/>
      <c r="D49" s="1096"/>
      <c r="E49" s="1096"/>
      <c r="F49" s="1096"/>
      <c r="G49" s="1096"/>
      <c r="H49" s="42"/>
      <c r="I49" s="42"/>
      <c r="L49"/>
      <c r="AJ49" s="200"/>
      <c r="AK49" s="201"/>
    </row>
    <row r="50" spans="1:37">
      <c r="A50" s="987" t="s">
        <v>448</v>
      </c>
      <c r="B50" s="987"/>
      <c r="C50" s="987"/>
      <c r="D50" s="987"/>
      <c r="E50" s="987"/>
      <c r="F50" s="987"/>
      <c r="G50" s="987"/>
      <c r="H50" s="5"/>
      <c r="I50" s="5"/>
      <c r="L50"/>
      <c r="AJ50" s="200"/>
      <c r="AK50" s="201"/>
    </row>
    <row r="51" spans="1:37" ht="25.5" customHeight="1">
      <c r="A51" s="178" t="s">
        <v>561</v>
      </c>
      <c r="B51" s="178" t="s">
        <v>562</v>
      </c>
      <c r="C51" s="178" t="s">
        <v>303</v>
      </c>
      <c r="D51" s="178" t="s">
        <v>563</v>
      </c>
      <c r="E51" s="178" t="s">
        <v>564</v>
      </c>
      <c r="F51" s="178" t="s">
        <v>306</v>
      </c>
      <c r="G51" s="178" t="s">
        <v>565</v>
      </c>
      <c r="H51" s="178" t="s">
        <v>328</v>
      </c>
      <c r="I51"/>
      <c r="AJ51" s="200"/>
      <c r="AK51" s="201"/>
    </row>
    <row r="52" spans="1:37" ht="39.6">
      <c r="A52" s="153" t="s">
        <v>566</v>
      </c>
      <c r="B52" s="61">
        <v>117280.991920471</v>
      </c>
      <c r="C52" s="61">
        <v>91958.11612416002</v>
      </c>
      <c r="D52" s="238">
        <f>IFERROR(C52/B52, "NA")</f>
        <v>0.78408371738974902</v>
      </c>
      <c r="E52" s="437">
        <v>12.0224001619499</v>
      </c>
      <c r="F52" s="437">
        <v>8.8502813443200026</v>
      </c>
      <c r="G52" s="235">
        <f>IFERROR(F52/E52, "NA")</f>
        <v>0.73614929008356889</v>
      </c>
      <c r="H52" s="361" t="s">
        <v>567</v>
      </c>
      <c r="I52" s="73"/>
      <c r="AJ52" s="200"/>
      <c r="AK52" s="201"/>
    </row>
    <row r="53" spans="1:37" ht="79.2">
      <c r="A53" s="153" t="s">
        <v>568</v>
      </c>
      <c r="B53" s="61">
        <v>87080.312026977495</v>
      </c>
      <c r="C53" s="61">
        <v>132505.44197845503</v>
      </c>
      <c r="D53" s="238">
        <f t="shared" ref="D53:D64" si="4">IFERROR(C53/B53, "NA")</f>
        <v>1.5216463847465869</v>
      </c>
      <c r="E53" s="437">
        <v>6.38370015285909</v>
      </c>
      <c r="F53" s="437">
        <v>14.853432608875199</v>
      </c>
      <c r="G53" s="235">
        <f t="shared" ref="G53:G64" si="5">IFERROR(F53/E53, "NA")</f>
        <v>2.3267747941172865</v>
      </c>
      <c r="H53" s="361" t="s">
        <v>569</v>
      </c>
      <c r="I53" s="73"/>
      <c r="AJ53" s="200"/>
      <c r="AK53" s="201"/>
    </row>
    <row r="54" spans="1:37" ht="26.4">
      <c r="A54" s="153" t="s">
        <v>570</v>
      </c>
      <c r="B54" s="61">
        <v>0</v>
      </c>
      <c r="C54" s="61">
        <v>0</v>
      </c>
      <c r="D54" s="238" t="str">
        <f t="shared" si="4"/>
        <v>NA</v>
      </c>
      <c r="E54" s="873">
        <v>0</v>
      </c>
      <c r="F54" s="873">
        <v>0</v>
      </c>
      <c r="G54" s="235" t="str">
        <f t="shared" si="5"/>
        <v>NA</v>
      </c>
      <c r="H54" s="361"/>
      <c r="I54" s="73"/>
      <c r="AJ54" s="200"/>
      <c r="AK54" s="201"/>
    </row>
    <row r="55" spans="1:37" ht="52.8">
      <c r="A55" s="153" t="s">
        <v>571</v>
      </c>
      <c r="B55" s="61">
        <v>5848.8201370239303</v>
      </c>
      <c r="C55" s="61">
        <v>8139.2803909371496</v>
      </c>
      <c r="D55" s="238">
        <f t="shared" si="4"/>
        <v>1.3916106497127949</v>
      </c>
      <c r="E55" s="873">
        <v>0.67150003649294399</v>
      </c>
      <c r="F55" s="873">
        <v>0.92850563437567302</v>
      </c>
      <c r="G55" s="235">
        <f t="shared" si="5"/>
        <v>1.3827335575810198</v>
      </c>
      <c r="H55" s="361" t="s">
        <v>572</v>
      </c>
      <c r="I55" s="74"/>
      <c r="L55" s="695"/>
      <c r="AJ55" s="200"/>
      <c r="AK55" s="201"/>
    </row>
    <row r="56" spans="1:37" ht="79.2">
      <c r="A56" s="153" t="s">
        <v>573</v>
      </c>
      <c r="B56" s="61">
        <v>14251.7303085327</v>
      </c>
      <c r="C56" s="61">
        <v>53848.846758439708</v>
      </c>
      <c r="D56" s="238">
        <f t="shared" si="4"/>
        <v>3.7784076454351432</v>
      </c>
      <c r="E56" s="873">
        <v>1.7860999475233299</v>
      </c>
      <c r="F56" s="873">
        <v>15.385384788125629</v>
      </c>
      <c r="G56" s="235">
        <f t="shared" si="5"/>
        <v>8.6139551201821334</v>
      </c>
      <c r="H56" s="361" t="s">
        <v>574</v>
      </c>
      <c r="I56" s="74"/>
    </row>
    <row r="57" spans="1:37" ht="79.2">
      <c r="A57" s="153" t="s">
        <v>575</v>
      </c>
      <c r="B57" s="61">
        <v>17804.090385437001</v>
      </c>
      <c r="C57" s="61">
        <v>28095.374679120003</v>
      </c>
      <c r="D57" s="238">
        <f t="shared" si="4"/>
        <v>1.5780292096304365</v>
      </c>
      <c r="E57" s="874">
        <v>2.2312999344430899</v>
      </c>
      <c r="F57" s="874">
        <v>28.095374679119999</v>
      </c>
      <c r="G57" s="235">
        <f t="shared" si="5"/>
        <v>12.591482769945189</v>
      </c>
      <c r="H57" s="361" t="s">
        <v>576</v>
      </c>
      <c r="I57" s="75"/>
      <c r="L57" s="964"/>
      <c r="M57" s="964"/>
      <c r="N57" s="964"/>
      <c r="O57" s="964"/>
      <c r="P57" s="964"/>
      <c r="Q57" s="964"/>
      <c r="R57" s="964"/>
    </row>
    <row r="58" spans="1:37" ht="26.4">
      <c r="A58" s="153" t="s">
        <v>577</v>
      </c>
      <c r="B58" s="61">
        <v>5034061.1191406297</v>
      </c>
      <c r="C58" s="61">
        <v>3845469.6491904003</v>
      </c>
      <c r="D58" s="238">
        <f t="shared" si="4"/>
        <v>0.76389013922955007</v>
      </c>
      <c r="E58" s="437">
        <v>516.03840607404697</v>
      </c>
      <c r="F58" s="437">
        <v>385.09520411520009</v>
      </c>
      <c r="G58" s="235">
        <f t="shared" si="5"/>
        <v>0.74625299121620481</v>
      </c>
      <c r="H58" s="361" t="s">
        <v>578</v>
      </c>
      <c r="I58" s="73"/>
    </row>
    <row r="59" spans="1:37" ht="39.6">
      <c r="A59" s="622" t="s">
        <v>579</v>
      </c>
      <c r="B59" s="61">
        <v>7667.9203491210901</v>
      </c>
      <c r="C59" s="61">
        <v>10712</v>
      </c>
      <c r="D59" s="238">
        <f t="shared" si="4"/>
        <v>1.3969889503648572</v>
      </c>
      <c r="E59" s="437">
        <v>0.54080000147223495</v>
      </c>
      <c r="F59" s="437">
        <v>1.2020760274933371</v>
      </c>
      <c r="G59" s="235">
        <f t="shared" si="5"/>
        <v>2.2227737134262053</v>
      </c>
      <c r="H59" s="361" t="s">
        <v>580</v>
      </c>
      <c r="I59" s="73"/>
    </row>
    <row r="60" spans="1:37" ht="26.4">
      <c r="A60" s="622" t="s">
        <v>581</v>
      </c>
      <c r="B60" s="61">
        <v>0</v>
      </c>
      <c r="C60" s="871">
        <v>0</v>
      </c>
      <c r="D60" s="238" t="str">
        <f t="shared" si="4"/>
        <v>NA</v>
      </c>
      <c r="E60" s="874">
        <v>0</v>
      </c>
      <c r="F60" s="871">
        <v>0</v>
      </c>
      <c r="G60" s="235" t="str">
        <f t="shared" si="5"/>
        <v>NA</v>
      </c>
      <c r="H60" s="361" t="s">
        <v>87</v>
      </c>
      <c r="I60" s="73"/>
    </row>
    <row r="61" spans="1:37" ht="39.6">
      <c r="A61" s="622" t="s">
        <v>582</v>
      </c>
      <c r="B61" s="61">
        <v>44672.869140625</v>
      </c>
      <c r="C61" s="61">
        <v>8926</v>
      </c>
      <c r="D61" s="238">
        <f t="shared" si="4"/>
        <v>0.19980807527499497</v>
      </c>
      <c r="E61" s="437">
        <v>1.3140000104904199</v>
      </c>
      <c r="F61" s="437">
        <v>0.89</v>
      </c>
      <c r="G61" s="235">
        <f t="shared" si="5"/>
        <v>0.67732115136576609</v>
      </c>
      <c r="H61" s="361" t="s">
        <v>583</v>
      </c>
      <c r="I61" s="73"/>
    </row>
    <row r="62" spans="1:37" ht="39.6">
      <c r="A62" s="153" t="s">
        <v>584</v>
      </c>
      <c r="B62" s="61">
        <v>1492.5466003418001</v>
      </c>
      <c r="C62" s="572">
        <v>1331.0809974000003</v>
      </c>
      <c r="D62" s="238">
        <f t="shared" si="4"/>
        <v>0.89181871915769773</v>
      </c>
      <c r="E62" s="566">
        <v>0.153000000165775</v>
      </c>
      <c r="F62" s="574">
        <v>0.13329786870000002</v>
      </c>
      <c r="G62" s="235">
        <f t="shared" si="5"/>
        <v>0.87122789905602749</v>
      </c>
      <c r="H62" s="361" t="s">
        <v>583</v>
      </c>
      <c r="I62" s="74"/>
    </row>
    <row r="63" spans="1:37">
      <c r="A63" s="152" t="s">
        <v>585</v>
      </c>
      <c r="B63" s="236">
        <v>3838</v>
      </c>
      <c r="C63" s="872">
        <v>2860.0411538807598</v>
      </c>
      <c r="D63" s="240">
        <f t="shared" si="4"/>
        <v>0.74519050387721719</v>
      </c>
      <c r="E63" s="875">
        <v>6</v>
      </c>
      <c r="F63" s="876">
        <v>2.3717414446816054</v>
      </c>
      <c r="G63" s="877">
        <f t="shared" si="5"/>
        <v>0.39529024078026759</v>
      </c>
      <c r="H63" s="425"/>
      <c r="I63" s="73"/>
    </row>
    <row r="64" spans="1:37">
      <c r="A64" s="5" t="s">
        <v>34</v>
      </c>
      <c r="B64" s="132">
        <f>SUM(B52:B63)</f>
        <v>5333998.4000091599</v>
      </c>
      <c r="C64" s="132">
        <f>SUM(C52:C63)</f>
        <v>4183845.831272793</v>
      </c>
      <c r="D64" s="442">
        <f t="shared" si="4"/>
        <v>0.78437328201403433</v>
      </c>
      <c r="E64" s="132">
        <f>SUM(E52:E63)</f>
        <v>547.14120631944377</v>
      </c>
      <c r="F64" s="132">
        <f>SUM(F52:F63)</f>
        <v>457.80529851089153</v>
      </c>
      <c r="G64" s="442">
        <f t="shared" si="5"/>
        <v>0.83672239126439651</v>
      </c>
      <c r="H64" s="43"/>
      <c r="I64" s="43"/>
    </row>
    <row r="65" spans="1:18">
      <c r="A65" s="5"/>
      <c r="B65" s="132"/>
      <c r="C65" s="132"/>
      <c r="D65" s="37"/>
      <c r="E65" s="132"/>
      <c r="F65" s="132"/>
      <c r="G65" s="37"/>
      <c r="H65" s="43"/>
      <c r="I65" s="43"/>
    </row>
    <row r="66" spans="1:18">
      <c r="A66" s="327" t="s">
        <v>179</v>
      </c>
      <c r="B66" s="44"/>
      <c r="C66" s="44"/>
      <c r="D66" s="44"/>
      <c r="E66" s="44"/>
      <c r="F66" s="44"/>
      <c r="G66" s="44"/>
      <c r="H66" s="44"/>
      <c r="I66" s="44"/>
    </row>
    <row r="67" spans="1:18">
      <c r="A67" s="327" t="s">
        <v>586</v>
      </c>
      <c r="B67" s="44"/>
      <c r="C67" s="44"/>
      <c r="D67" s="44"/>
      <c r="E67" s="44"/>
      <c r="F67" s="44"/>
      <c r="G67" s="44"/>
      <c r="H67" s="44"/>
      <c r="I67" s="44"/>
    </row>
    <row r="69" spans="1:18">
      <c r="A69" s="964" t="s">
        <v>587</v>
      </c>
      <c r="B69" s="964"/>
      <c r="C69" s="964"/>
    </row>
    <row r="70" spans="1:18" ht="27" thickBot="1">
      <c r="A70" s="71" t="s">
        <v>186</v>
      </c>
      <c r="B70" s="713" t="s">
        <v>588</v>
      </c>
    </row>
    <row r="71" spans="1:18">
      <c r="A71" s="622" t="s">
        <v>194</v>
      </c>
      <c r="B71" s="61">
        <v>155493</v>
      </c>
    </row>
    <row r="72" spans="1:18">
      <c r="A72" s="150" t="s">
        <v>557</v>
      </c>
      <c r="B72" s="61">
        <v>758</v>
      </c>
    </row>
    <row r="73" spans="1:18">
      <c r="A73" s="150" t="s">
        <v>558</v>
      </c>
      <c r="B73" s="61">
        <v>104</v>
      </c>
    </row>
    <row r="74" spans="1:18">
      <c r="A74" s="149" t="s">
        <v>464</v>
      </c>
      <c r="B74" s="61">
        <v>79</v>
      </c>
    </row>
    <row r="75" spans="1:18">
      <c r="A75" s="149" t="s">
        <v>559</v>
      </c>
      <c r="B75" s="61">
        <v>369</v>
      </c>
    </row>
    <row r="76" spans="1:18">
      <c r="A76" s="237" t="s">
        <v>585</v>
      </c>
      <c r="B76" s="236">
        <v>1</v>
      </c>
    </row>
    <row r="77" spans="1:18">
      <c r="A77" s="128"/>
      <c r="B77" s="72"/>
      <c r="C77" s="72"/>
      <c r="L77" s="964"/>
      <c r="M77" s="964"/>
      <c r="N77" s="964"/>
      <c r="O77" s="964"/>
      <c r="P77" s="964"/>
      <c r="Q77" s="964"/>
      <c r="R77" s="964"/>
    </row>
    <row r="78" spans="1:18" ht="13.5" customHeight="1">
      <c r="A78" s="327" t="s">
        <v>179</v>
      </c>
      <c r="B78" s="72"/>
      <c r="C78" s="72"/>
    </row>
    <row r="79" spans="1:18">
      <c r="A79" s="128"/>
      <c r="B79" s="72"/>
      <c r="C79" s="72"/>
    </row>
    <row r="80" spans="1:18">
      <c r="A80" s="987" t="s">
        <v>589</v>
      </c>
      <c r="B80" s="987"/>
      <c r="C80" s="987"/>
      <c r="D80" s="987"/>
      <c r="E80" s="987"/>
      <c r="F80" s="987"/>
      <c r="G80" s="987"/>
    </row>
    <row r="81" spans="1:7" ht="13.8" thickBot="1">
      <c r="A81" s="151"/>
      <c r="B81" s="1030" t="s">
        <v>51</v>
      </c>
      <c r="C81" s="1030"/>
      <c r="D81" s="1031"/>
      <c r="E81" s="1030" t="s">
        <v>51</v>
      </c>
      <c r="F81" s="1030"/>
      <c r="G81" s="1030"/>
    </row>
    <row r="82" spans="1:7" ht="13.8" thickBot="1">
      <c r="A82" s="120" t="s">
        <v>590</v>
      </c>
      <c r="B82" s="713" t="s">
        <v>302</v>
      </c>
      <c r="C82" s="713" t="s">
        <v>303</v>
      </c>
      <c r="D82" s="141" t="s">
        <v>175</v>
      </c>
      <c r="E82" s="713" t="s">
        <v>305</v>
      </c>
      <c r="F82" s="713" t="s">
        <v>306</v>
      </c>
      <c r="G82" s="713" t="s">
        <v>175</v>
      </c>
    </row>
    <row r="83" spans="1:7">
      <c r="A83" s="149" t="s">
        <v>194</v>
      </c>
      <c r="B83" s="438">
        <v>5197507.5268020676</v>
      </c>
      <c r="C83" s="438">
        <v>3947684.8463119604</v>
      </c>
      <c r="D83" s="239">
        <v>0.75953422404005622</v>
      </c>
      <c r="E83" s="443">
        <v>529.52780624665309</v>
      </c>
      <c r="F83" s="443">
        <v>394.96878332822013</v>
      </c>
      <c r="G83" s="239">
        <v>0.74588865526779224</v>
      </c>
    </row>
    <row r="84" spans="1:7">
      <c r="A84" s="150" t="s">
        <v>557</v>
      </c>
      <c r="B84" s="438">
        <v>32055.820693969701</v>
      </c>
      <c r="C84" s="438">
        <v>81944.22143755971</v>
      </c>
      <c r="D84" s="238">
        <v>2.5562977226465131</v>
      </c>
      <c r="E84" s="443">
        <v>4.0173998819664201</v>
      </c>
      <c r="F84" s="443">
        <v>43.480759467245626</v>
      </c>
      <c r="G84" s="238">
        <v>10.823109659166626</v>
      </c>
    </row>
    <row r="85" spans="1:7">
      <c r="A85" s="150" t="s">
        <v>558</v>
      </c>
      <c r="B85" s="438">
        <v>7667.9203491210901</v>
      </c>
      <c r="C85" s="438">
        <v>10712</v>
      </c>
      <c r="D85" s="238">
        <v>1.3969889503648572</v>
      </c>
      <c r="E85" s="443">
        <v>0.54080000147223495</v>
      </c>
      <c r="F85" s="443">
        <v>1.2020760274933371</v>
      </c>
      <c r="G85" s="238">
        <v>2.2227737134262053</v>
      </c>
    </row>
    <row r="86" spans="1:7">
      <c r="A86" s="149" t="s">
        <v>464</v>
      </c>
      <c r="B86" s="438">
        <v>5848.8201370239303</v>
      </c>
      <c r="C86" s="438">
        <v>8139.2803909371496</v>
      </c>
      <c r="D86" s="238">
        <v>1.3916106497127949</v>
      </c>
      <c r="E86" s="443">
        <v>0.67150003649294399</v>
      </c>
      <c r="F86" s="443">
        <v>0.92850563437567302</v>
      </c>
      <c r="G86" s="238">
        <v>1.3827335575810198</v>
      </c>
    </row>
    <row r="87" spans="1:7">
      <c r="A87" s="149" t="s">
        <v>559</v>
      </c>
      <c r="B87" s="438">
        <v>87080.312026977495</v>
      </c>
      <c r="C87" s="438">
        <v>132505.44197845503</v>
      </c>
      <c r="D87" s="238">
        <v>1.5216463847465869</v>
      </c>
      <c r="E87" s="878">
        <v>6.38370015285909</v>
      </c>
      <c r="F87" s="878">
        <v>14.853432608875199</v>
      </c>
      <c r="G87" s="238">
        <v>2.3267747941172865</v>
      </c>
    </row>
    <row r="88" spans="1:7">
      <c r="A88" s="237" t="s">
        <v>585</v>
      </c>
      <c r="B88" s="439">
        <v>3838</v>
      </c>
      <c r="C88" s="439">
        <v>2860.0411538807598</v>
      </c>
      <c r="D88" s="240">
        <v>0.74519050387721719</v>
      </c>
      <c r="E88" s="879">
        <v>6</v>
      </c>
      <c r="F88" s="879">
        <v>2.3717414446816054</v>
      </c>
      <c r="G88" s="240">
        <v>0.39529024078026759</v>
      </c>
    </row>
    <row r="89" spans="1:7">
      <c r="A89" s="440" t="s">
        <v>34</v>
      </c>
      <c r="B89" s="441">
        <f>SUM(B83:B88)</f>
        <v>5333998.4000091599</v>
      </c>
      <c r="C89" s="441">
        <f>SUM(C83:C88)</f>
        <v>4183845.8312727935</v>
      </c>
      <c r="D89" s="442">
        <f>C89/B89</f>
        <v>0.78437328201403445</v>
      </c>
      <c r="E89" s="441">
        <f>SUM(E83:E88)</f>
        <v>547.14120631944377</v>
      </c>
      <c r="F89" s="441">
        <f>SUM(F83:F88)</f>
        <v>457.80529851089153</v>
      </c>
      <c r="G89" s="442">
        <f>F89/E89</f>
        <v>0.83672239126439651</v>
      </c>
    </row>
    <row r="90" spans="1:7">
      <c r="B90" s="147"/>
      <c r="C90" s="146"/>
      <c r="D90" s="66"/>
    </row>
    <row r="91" spans="1:7">
      <c r="A91" s="327" t="s">
        <v>179</v>
      </c>
      <c r="B91" s="147"/>
      <c r="C91" s="146"/>
      <c r="D91" s="66"/>
    </row>
    <row r="93" spans="1:7">
      <c r="A93" s="44"/>
    </row>
    <row r="102" ht="9" customHeight="1"/>
  </sheetData>
  <mergeCells count="44">
    <mergeCell ref="L18:R18"/>
    <mergeCell ref="A19:G19"/>
    <mergeCell ref="L19:R19"/>
    <mergeCell ref="T19:AG19"/>
    <mergeCell ref="B20:D20"/>
    <mergeCell ref="E20:G20"/>
    <mergeCell ref="B81:D81"/>
    <mergeCell ref="E81:G81"/>
    <mergeCell ref="A80:G80"/>
    <mergeCell ref="A69:C69"/>
    <mergeCell ref="L57:R57"/>
    <mergeCell ref="L77:R77"/>
    <mergeCell ref="A6:G6"/>
    <mergeCell ref="A49:G49"/>
    <mergeCell ref="A47:G47"/>
    <mergeCell ref="B10:D10"/>
    <mergeCell ref="A33:D33"/>
    <mergeCell ref="A17:D17"/>
    <mergeCell ref="A9:G9"/>
    <mergeCell ref="A18:G18"/>
    <mergeCell ref="A27:D27"/>
    <mergeCell ref="A50:G50"/>
    <mergeCell ref="A46:I46"/>
    <mergeCell ref="T9:AG9"/>
    <mergeCell ref="T45:AG45"/>
    <mergeCell ref="L6:R6"/>
    <mergeCell ref="A48:E48"/>
    <mergeCell ref="E10:G10"/>
    <mergeCell ref="L28:R28"/>
    <mergeCell ref="L9:R9"/>
    <mergeCell ref="A8:G8"/>
    <mergeCell ref="A7:G7"/>
    <mergeCell ref="L8:R8"/>
    <mergeCell ref="L7:R7"/>
    <mergeCell ref="A29:C29"/>
    <mergeCell ref="B34:E34"/>
    <mergeCell ref="T42:AG42"/>
    <mergeCell ref="A1:R1"/>
    <mergeCell ref="A2:R2"/>
    <mergeCell ref="A3:R3"/>
    <mergeCell ref="L4:R4"/>
    <mergeCell ref="L5:R5"/>
    <mergeCell ref="A4:G4"/>
    <mergeCell ref="A5:G5"/>
  </mergeCells>
  <pageMargins left="0.7" right="0.7" top="0.75" bottom="0.75" header="0.3" footer="0.3"/>
  <pageSetup orientation="portrait" horizontalDpi="1200" verticalDpi="1200" r:id="rId1"/>
  <headerFooter>
    <oddFooter>&amp;R&amp;1#&amp;"Calibri"&amp;10 Internal Use Only</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639"/>
  <sheetViews>
    <sheetView zoomScaleNormal="100" workbookViewId="0">
      <selection sqref="A1:T1"/>
    </sheetView>
  </sheetViews>
  <sheetFormatPr defaultRowHeight="13.2"/>
  <cols>
    <col min="1" max="1" width="36.5546875" customWidth="1"/>
    <col min="2" max="2" width="18.88671875" style="2" customWidth="1"/>
    <col min="3" max="4" width="18.88671875" style="30" customWidth="1"/>
    <col min="5" max="5" width="21.33203125" style="30" customWidth="1"/>
    <col min="6" max="6" width="17.88671875" style="30" customWidth="1"/>
    <col min="7" max="7" width="17.44140625" style="30" customWidth="1"/>
    <col min="8" max="9" width="15.109375" style="30" customWidth="1"/>
    <col min="10" max="11" width="15.109375" style="88" customWidth="1"/>
    <col min="12" max="12" width="0.5546875" style="30" customWidth="1"/>
    <col min="13" max="13" width="11.33203125" style="30" customWidth="1"/>
    <col min="14" max="14" width="12.88671875" style="30" customWidth="1"/>
    <col min="15" max="16" width="12.88671875" customWidth="1"/>
    <col min="17" max="17" width="10.5546875" customWidth="1"/>
    <col min="18" max="18" width="12.88671875" customWidth="1"/>
    <col min="19" max="19" width="10.5546875" customWidth="1"/>
    <col min="20" max="20" width="9.44140625" customWidth="1"/>
    <col min="21" max="21" width="10.88671875" customWidth="1"/>
    <col min="32" max="32" width="9" customWidth="1"/>
  </cols>
  <sheetData>
    <row r="1" spans="1:32">
      <c r="A1" s="977" t="str">
        <f>Cover!B8</f>
        <v>KCP&amp;L-MO Evaluation, Measurement, and Verification Report – Appendix Databook</v>
      </c>
      <c r="B1" s="977"/>
      <c r="C1" s="977"/>
      <c r="D1" s="977"/>
      <c r="E1" s="977"/>
      <c r="F1" s="977"/>
      <c r="G1" s="977"/>
      <c r="H1" s="977"/>
      <c r="I1" s="977"/>
      <c r="J1" s="977"/>
      <c r="K1" s="977"/>
      <c r="L1" s="977"/>
      <c r="M1" s="977"/>
      <c r="N1" s="977"/>
      <c r="O1" s="977"/>
      <c r="P1" s="977"/>
      <c r="Q1" s="977"/>
      <c r="R1" s="977"/>
      <c r="S1" s="977"/>
      <c r="T1" s="977"/>
    </row>
    <row r="2" spans="1:32" ht="35.25" customHeight="1">
      <c r="A2" s="978"/>
      <c r="B2" s="978"/>
      <c r="C2" s="978"/>
      <c r="D2" s="978"/>
      <c r="E2" s="978"/>
      <c r="F2" s="978"/>
      <c r="G2" s="978"/>
      <c r="H2" s="978"/>
      <c r="I2" s="978"/>
      <c r="J2" s="978"/>
      <c r="K2" s="978"/>
      <c r="L2" s="978"/>
      <c r="M2" s="978"/>
      <c r="N2" s="978"/>
      <c r="O2" s="978"/>
      <c r="P2" s="978"/>
      <c r="Q2" s="978"/>
      <c r="R2" s="978"/>
      <c r="S2" s="978"/>
      <c r="T2" s="978"/>
    </row>
    <row r="3" spans="1:32">
      <c r="A3" s="711"/>
      <c r="B3" s="711"/>
      <c r="C3" s="711"/>
      <c r="D3" s="711"/>
      <c r="E3" s="711"/>
      <c r="F3" s="711"/>
      <c r="G3" s="711"/>
      <c r="H3" s="711"/>
      <c r="I3" s="711"/>
      <c r="J3" s="711"/>
      <c r="K3" s="711"/>
      <c r="L3" s="711"/>
      <c r="M3" s="255"/>
      <c r="N3" s="711"/>
      <c r="O3" s="711"/>
      <c r="P3" s="711"/>
      <c r="Q3" s="711"/>
      <c r="R3" s="711"/>
      <c r="S3" s="983"/>
      <c r="T3" s="983"/>
    </row>
    <row r="4" spans="1:32" ht="26.4" customHeight="1">
      <c r="A4" s="982" t="s">
        <v>591</v>
      </c>
      <c r="B4" s="982"/>
      <c r="C4" s="982"/>
      <c r="D4" s="982"/>
      <c r="E4" s="982"/>
      <c r="F4" s="982"/>
      <c r="G4" s="982"/>
      <c r="H4" s="5"/>
      <c r="I4" s="5"/>
      <c r="J4" s="5"/>
      <c r="K4" s="5"/>
      <c r="L4" s="86"/>
      <c r="M4" s="5"/>
      <c r="N4" s="982" t="s">
        <v>592</v>
      </c>
      <c r="O4" s="982"/>
      <c r="P4" s="982"/>
      <c r="Q4" s="982"/>
      <c r="R4" s="982"/>
      <c r="S4" s="982"/>
      <c r="T4" s="982"/>
      <c r="AA4" s="5"/>
      <c r="AB4" s="5"/>
      <c r="AC4" s="5"/>
      <c r="AD4" s="5"/>
      <c r="AE4" s="5"/>
      <c r="AF4" s="5"/>
    </row>
    <row r="5" spans="1:32" ht="15.6">
      <c r="A5" s="985" t="s">
        <v>170</v>
      </c>
      <c r="B5" s="985"/>
      <c r="C5" s="985"/>
      <c r="D5" s="985"/>
      <c r="E5" s="985"/>
      <c r="F5" s="985"/>
      <c r="G5" s="985"/>
      <c r="H5" s="5"/>
      <c r="I5" s="5"/>
      <c r="J5" s="5"/>
      <c r="K5" s="5"/>
      <c r="L5" s="86"/>
      <c r="M5" s="5"/>
      <c r="N5" s="987"/>
      <c r="O5" s="987"/>
      <c r="P5" s="987"/>
      <c r="Q5" s="987"/>
      <c r="R5" s="987"/>
      <c r="S5" s="987"/>
      <c r="T5" s="987"/>
    </row>
    <row r="6" spans="1:32">
      <c r="A6" s="1026"/>
      <c r="B6" s="1026"/>
      <c r="C6" s="1026"/>
      <c r="D6" s="1026"/>
      <c r="E6" s="1026"/>
      <c r="F6" s="1026"/>
      <c r="G6" s="1026"/>
      <c r="H6" s="5"/>
      <c r="I6" s="5"/>
      <c r="J6" s="5"/>
      <c r="K6" s="5"/>
      <c r="L6" s="86"/>
      <c r="M6" s="5"/>
      <c r="N6" s="987" t="s">
        <v>180</v>
      </c>
      <c r="O6" s="987"/>
      <c r="P6" s="987"/>
      <c r="Q6" s="987"/>
      <c r="R6" s="987"/>
      <c r="S6" s="987"/>
      <c r="T6" s="987"/>
      <c r="U6" s="987"/>
      <c r="V6" s="987"/>
      <c r="W6" s="1102" t="s">
        <v>593</v>
      </c>
      <c r="X6" s="1102"/>
      <c r="Y6" s="1102"/>
      <c r="Z6" s="1102"/>
      <c r="AA6" s="1102"/>
      <c r="AB6" s="1102"/>
      <c r="AC6" s="1102"/>
    </row>
    <row r="7" spans="1:32">
      <c r="A7" s="1026" t="s">
        <v>45</v>
      </c>
      <c r="B7" s="1026"/>
      <c r="C7" s="1026"/>
      <c r="D7" s="1026"/>
      <c r="E7" s="1026"/>
      <c r="F7" s="1026"/>
      <c r="G7" s="1026"/>
      <c r="H7" s="5"/>
      <c r="I7" s="5"/>
      <c r="J7" s="5"/>
      <c r="K7" s="5"/>
      <c r="L7" s="86"/>
      <c r="M7" s="5"/>
      <c r="N7" s="5"/>
      <c r="O7" s="5"/>
      <c r="P7" s="5"/>
      <c r="Q7" s="5"/>
      <c r="R7" s="5"/>
      <c r="S7" s="5"/>
      <c r="T7" s="5"/>
      <c r="U7" s="5"/>
      <c r="V7" s="5"/>
    </row>
    <row r="8" spans="1:32">
      <c r="A8" s="1026"/>
      <c r="B8" s="1026"/>
      <c r="C8" s="1026"/>
      <c r="D8" s="1026"/>
      <c r="E8" s="1026"/>
      <c r="F8" s="1026"/>
      <c r="G8" s="1026"/>
      <c r="H8" s="5"/>
      <c r="I8" s="5"/>
      <c r="J8" s="5"/>
      <c r="K8" s="5"/>
      <c r="L8" s="86"/>
      <c r="M8" s="5"/>
      <c r="N8"/>
    </row>
    <row r="9" spans="1:32" ht="13.5" customHeight="1">
      <c r="A9" s="987" t="s">
        <v>172</v>
      </c>
      <c r="B9" s="987"/>
      <c r="C9" s="987"/>
      <c r="D9" s="987"/>
      <c r="E9" s="987"/>
      <c r="F9" s="987"/>
      <c r="G9" s="987"/>
      <c r="H9" s="5"/>
      <c r="I9" s="5"/>
      <c r="J9" s="5"/>
      <c r="K9" s="5"/>
      <c r="L9" s="86"/>
      <c r="M9" s="5"/>
      <c r="N9"/>
    </row>
    <row r="10" spans="1:32" ht="13.8" thickBot="1">
      <c r="A10" s="143"/>
      <c r="B10" s="1030" t="s">
        <v>51</v>
      </c>
      <c r="C10" s="1030"/>
      <c r="D10" s="1030"/>
      <c r="E10" s="1098" t="s">
        <v>52</v>
      </c>
      <c r="F10" s="1028"/>
      <c r="G10" s="1028"/>
      <c r="H10" s="5"/>
      <c r="I10" s="5"/>
      <c r="J10" s="315"/>
      <c r="K10" s="315"/>
      <c r="L10" s="86"/>
      <c r="M10" s="5"/>
      <c r="N10"/>
    </row>
    <row r="11" spans="1:32" ht="29.25" customHeight="1" thickBot="1">
      <c r="A11" s="142"/>
      <c r="B11" s="347" t="s">
        <v>173</v>
      </c>
      <c r="C11" s="347" t="s">
        <v>174</v>
      </c>
      <c r="D11" s="388" t="s">
        <v>175</v>
      </c>
      <c r="E11" s="347" t="s">
        <v>176</v>
      </c>
      <c r="F11" s="347" t="s">
        <v>174</v>
      </c>
      <c r="G11" s="347" t="s">
        <v>57</v>
      </c>
      <c r="H11" s="5"/>
      <c r="I11" s="5"/>
      <c r="J11" s="28"/>
      <c r="K11" s="28"/>
      <c r="L11" s="86"/>
      <c r="M11" s="5"/>
      <c r="N11"/>
    </row>
    <row r="12" spans="1:32">
      <c r="A12" s="140" t="s">
        <v>177</v>
      </c>
      <c r="B12" s="61">
        <v>12300089.52</v>
      </c>
      <c r="C12" s="61">
        <v>11766279</v>
      </c>
      <c r="D12" s="139">
        <f>C12/B12</f>
        <v>0.9566010865911162</v>
      </c>
      <c r="E12" s="61">
        <f>'MEEIA Targets'!E12</f>
        <v>24692870.250000037</v>
      </c>
      <c r="F12" s="61">
        <v>9667740</v>
      </c>
      <c r="G12" s="277">
        <f>F12/E12</f>
        <v>0.39151949133981234</v>
      </c>
      <c r="H12" s="5"/>
      <c r="I12" s="5"/>
      <c r="J12" s="29"/>
      <c r="K12" s="29"/>
      <c r="L12" s="86"/>
      <c r="M12" s="5"/>
      <c r="N12"/>
    </row>
    <row r="13" spans="1:32">
      <c r="A13" s="140" t="s">
        <v>178</v>
      </c>
      <c r="B13" s="61">
        <v>1231.9000000000001</v>
      </c>
      <c r="C13" s="61">
        <v>1315.33</v>
      </c>
      <c r="D13" s="137">
        <f>C13/B13</f>
        <v>1.067724652975079</v>
      </c>
      <c r="E13" s="61">
        <f>'MEEIA Targets'!K12</f>
        <v>2497.6875</v>
      </c>
      <c r="F13" s="61">
        <v>1087</v>
      </c>
      <c r="G13" s="277">
        <f>F13/E13</f>
        <v>0.43520256237019245</v>
      </c>
      <c r="H13" s="5"/>
      <c r="I13" s="5"/>
      <c r="J13" s="28"/>
      <c r="K13" s="28"/>
      <c r="L13" s="86"/>
      <c r="M13" s="5"/>
      <c r="N13"/>
    </row>
    <row r="14" spans="1:32">
      <c r="A14" s="122"/>
      <c r="B14" s="61"/>
      <c r="C14" s="61"/>
      <c r="D14" s="61"/>
      <c r="E14" s="65"/>
      <c r="F14" s="61"/>
      <c r="G14" s="65"/>
      <c r="H14" s="5"/>
      <c r="I14" s="5"/>
      <c r="J14" s="28"/>
      <c r="K14" s="28"/>
      <c r="L14" s="86"/>
      <c r="M14" s="5"/>
      <c r="N14"/>
    </row>
    <row r="15" spans="1:32">
      <c r="A15" s="59" t="s">
        <v>540</v>
      </c>
      <c r="B15" s="61"/>
      <c r="C15" s="61"/>
      <c r="D15" s="61"/>
      <c r="E15" s="65"/>
      <c r="F15" s="61"/>
      <c r="G15" s="65"/>
      <c r="H15" s="5"/>
      <c r="I15" s="5"/>
      <c r="J15" s="28"/>
      <c r="K15" s="28"/>
      <c r="L15" s="86"/>
      <c r="M15" s="5"/>
      <c r="N15"/>
    </row>
    <row r="16" spans="1:32">
      <c r="A16" s="59" t="s">
        <v>594</v>
      </c>
      <c r="B16" s="61"/>
      <c r="C16" s="61"/>
      <c r="D16" s="61"/>
      <c r="E16" s="65"/>
      <c r="F16" s="61"/>
      <c r="G16" s="65"/>
      <c r="H16" s="5"/>
      <c r="I16" s="5"/>
      <c r="J16" s="28"/>
      <c r="K16" s="28"/>
      <c r="L16" s="86"/>
      <c r="M16" s="5"/>
      <c r="N16"/>
    </row>
    <row r="17" spans="1:22">
      <c r="A17" s="327" t="s">
        <v>179</v>
      </c>
      <c r="B17" s="61"/>
      <c r="C17" s="61"/>
      <c r="D17" s="61"/>
      <c r="E17" s="65"/>
      <c r="F17" s="61"/>
      <c r="G17" s="65"/>
      <c r="H17" s="5"/>
      <c r="I17" s="5"/>
      <c r="J17" s="28"/>
      <c r="K17" s="28"/>
      <c r="L17" s="86"/>
      <c r="M17" s="5"/>
      <c r="N17"/>
    </row>
    <row r="18" spans="1:22">
      <c r="A18" s="1026"/>
      <c r="B18" s="1026"/>
      <c r="C18" s="1026"/>
      <c r="D18" s="1026"/>
      <c r="E18" s="1026"/>
      <c r="F18" s="1026"/>
      <c r="G18" s="1026"/>
      <c r="H18" s="5"/>
      <c r="I18" s="5"/>
      <c r="J18" s="5"/>
      <c r="K18" s="5"/>
      <c r="L18" s="86"/>
      <c r="M18" s="5"/>
      <c r="N18"/>
    </row>
    <row r="19" spans="1:22" ht="13.5" customHeight="1">
      <c r="A19" s="987" t="s">
        <v>181</v>
      </c>
      <c r="B19" s="987"/>
      <c r="C19" s="987"/>
      <c r="D19" s="987"/>
      <c r="E19" s="987"/>
      <c r="F19" s="987"/>
      <c r="G19" s="987"/>
      <c r="H19" s="5"/>
      <c r="I19" s="5"/>
      <c r="J19" s="5"/>
      <c r="K19" s="5"/>
      <c r="L19" s="86"/>
      <c r="M19" s="5"/>
      <c r="N19"/>
    </row>
    <row r="20" spans="1:22" ht="13.8" thickBot="1">
      <c r="A20" s="143"/>
      <c r="B20" s="1030" t="s">
        <v>51</v>
      </c>
      <c r="C20" s="1030"/>
      <c r="D20" s="1030"/>
      <c r="E20" s="1098" t="s">
        <v>52</v>
      </c>
      <c r="F20" s="1028"/>
      <c r="G20" s="1028"/>
      <c r="H20" s="5"/>
      <c r="I20" s="5"/>
      <c r="J20" s="315"/>
      <c r="K20" s="315"/>
      <c r="L20" s="86"/>
      <c r="M20" s="5"/>
      <c r="N20"/>
    </row>
    <row r="21" spans="1:22" ht="29.25" customHeight="1" thickBot="1">
      <c r="A21" s="142"/>
      <c r="B21" s="347" t="s">
        <v>173</v>
      </c>
      <c r="C21" s="347" t="s">
        <v>174</v>
      </c>
      <c r="D21" s="388" t="s">
        <v>175</v>
      </c>
      <c r="E21" s="347" t="s">
        <v>176</v>
      </c>
      <c r="F21" s="347" t="s">
        <v>174</v>
      </c>
      <c r="G21" s="347" t="s">
        <v>57</v>
      </c>
      <c r="H21" s="5"/>
      <c r="I21" s="5"/>
      <c r="J21" s="28"/>
      <c r="K21" s="28"/>
      <c r="L21" s="86"/>
      <c r="M21" s="5"/>
      <c r="N21"/>
    </row>
    <row r="22" spans="1:22">
      <c r="A22" s="140" t="s">
        <v>177</v>
      </c>
      <c r="B22" s="61">
        <f>B12+'Overall Results PY 2016'!C18</f>
        <v>24024914.054399997</v>
      </c>
      <c r="C22" s="61">
        <f>C12+'Overall Results PY 2016'!D18</f>
        <v>22424076</v>
      </c>
      <c r="D22" s="139">
        <f>C22/B22</f>
        <v>0.93336758455097102</v>
      </c>
      <c r="E22" s="61">
        <f>E12</f>
        <v>24692870.250000037</v>
      </c>
      <c r="F22" s="61">
        <f>F12+'Overall Results PY 2016'!G18</f>
        <v>18545228.417999998</v>
      </c>
      <c r="G22" s="138">
        <f>F22/E22</f>
        <v>0.75103575365038699</v>
      </c>
      <c r="H22" s="5"/>
      <c r="I22" s="5"/>
      <c r="J22" s="29"/>
      <c r="K22" s="29"/>
      <c r="L22" s="86"/>
      <c r="M22" s="5"/>
      <c r="N22"/>
    </row>
    <row r="23" spans="1:22">
      <c r="A23" s="140" t="s">
        <v>178</v>
      </c>
      <c r="B23" s="61">
        <f>B13+'Overall Results PY 2016'!C40</f>
        <v>2406.1552000000001</v>
      </c>
      <c r="C23" s="61">
        <f>C13+'Overall Results PY 2016'!D40</f>
        <v>2556.33</v>
      </c>
      <c r="D23" s="137">
        <f>C23/B23</f>
        <v>1.0624127653943518</v>
      </c>
      <c r="E23" s="61">
        <f>E13</f>
        <v>2497.6875</v>
      </c>
      <c r="F23" s="61">
        <f>F13+'Overall Results PY 2016'!G40</f>
        <v>2120.674</v>
      </c>
      <c r="G23" s="65">
        <f>F23/E23</f>
        <v>0.84905497585266365</v>
      </c>
      <c r="H23" s="5"/>
      <c r="I23" s="5"/>
      <c r="J23" s="28"/>
      <c r="K23" s="28"/>
      <c r="L23" s="86"/>
      <c r="M23" s="5"/>
      <c r="N23"/>
    </row>
    <row r="24" spans="1:22">
      <c r="A24" s="122"/>
      <c r="B24" s="61"/>
      <c r="C24" s="61"/>
      <c r="D24" s="61"/>
      <c r="E24" s="65"/>
      <c r="F24" s="61"/>
      <c r="G24" s="65"/>
      <c r="H24" s="5"/>
      <c r="I24" s="5"/>
      <c r="J24" s="28"/>
      <c r="K24" s="28"/>
      <c r="L24" s="86"/>
      <c r="M24" s="5"/>
      <c r="N24"/>
    </row>
    <row r="25" spans="1:22">
      <c r="A25" s="59" t="s">
        <v>540</v>
      </c>
      <c r="B25" s="61"/>
      <c r="C25" s="61"/>
      <c r="D25" s="61"/>
      <c r="E25" s="65"/>
      <c r="F25" s="61"/>
      <c r="G25" s="65"/>
      <c r="H25" s="5"/>
      <c r="I25" s="5"/>
      <c r="J25" s="28"/>
      <c r="K25" s="28"/>
      <c r="L25" s="86"/>
      <c r="M25" s="5"/>
      <c r="N25" s="987" t="s">
        <v>376</v>
      </c>
      <c r="O25" s="987"/>
      <c r="P25" s="987"/>
      <c r="Q25" s="987"/>
      <c r="R25" s="987"/>
      <c r="S25" s="987"/>
      <c r="T25" s="987"/>
      <c r="U25" s="987"/>
      <c r="V25" s="987"/>
    </row>
    <row r="26" spans="1:22">
      <c r="A26" s="59" t="s">
        <v>594</v>
      </c>
      <c r="B26" s="61"/>
      <c r="C26" s="61"/>
      <c r="D26" s="61"/>
      <c r="E26" s="65"/>
      <c r="F26" s="61"/>
      <c r="G26" s="65"/>
      <c r="H26" s="5"/>
      <c r="I26" s="5"/>
      <c r="J26" s="28"/>
      <c r="K26" s="28"/>
      <c r="L26" s="86"/>
      <c r="M26" s="5"/>
      <c r="N26"/>
    </row>
    <row r="27" spans="1:22">
      <c r="A27" s="327" t="s">
        <v>179</v>
      </c>
      <c r="B27" s="61"/>
      <c r="C27" s="61"/>
      <c r="D27" s="61"/>
      <c r="E27" s="65"/>
      <c r="F27" s="61"/>
      <c r="G27" s="65"/>
      <c r="H27" s="5"/>
      <c r="I27" s="5"/>
      <c r="J27" s="28"/>
      <c r="K27" s="28"/>
      <c r="L27" s="86"/>
      <c r="M27" s="5"/>
      <c r="N27"/>
    </row>
    <row r="28" spans="1:22" ht="13.5" customHeight="1">
      <c r="A28" s="327"/>
      <c r="B28" s="61"/>
      <c r="C28" s="61"/>
      <c r="D28" s="61"/>
      <c r="E28" s="65"/>
      <c r="F28" s="61"/>
      <c r="G28" s="65"/>
      <c r="H28" s="5"/>
      <c r="I28" s="5"/>
      <c r="J28" s="28"/>
      <c r="K28" s="28"/>
      <c r="L28" s="86"/>
      <c r="M28" s="5"/>
      <c r="N28"/>
    </row>
    <row r="29" spans="1:22" ht="13.5" customHeight="1">
      <c r="A29" s="122"/>
      <c r="B29" s="61"/>
      <c r="C29" s="61"/>
      <c r="D29" s="65"/>
      <c r="E29" s="5"/>
      <c r="F29" s="5"/>
      <c r="G29" s="5"/>
      <c r="H29" s="5"/>
      <c r="I29" s="5"/>
      <c r="J29" s="315"/>
      <c r="K29" s="315"/>
      <c r="L29" s="86"/>
      <c r="M29" s="5"/>
      <c r="N29"/>
    </row>
    <row r="30" spans="1:22" ht="13.5" customHeight="1">
      <c r="A30" s="987" t="s">
        <v>182</v>
      </c>
      <c r="B30" s="987"/>
      <c r="C30" s="987"/>
      <c r="D30" s="987"/>
      <c r="E30" s="5"/>
      <c r="F30" s="5"/>
      <c r="G30" s="5"/>
      <c r="H30" s="5"/>
      <c r="I30" s="5"/>
      <c r="J30" s="30"/>
      <c r="K30" s="30"/>
      <c r="L30" s="86"/>
      <c r="M30" s="5"/>
      <c r="N30"/>
    </row>
    <row r="31" spans="1:22" ht="27" customHeight="1">
      <c r="A31" s="71" t="s">
        <v>278</v>
      </c>
      <c r="B31" s="136" t="s">
        <v>104</v>
      </c>
      <c r="C31" s="136" t="s">
        <v>105</v>
      </c>
      <c r="D31" s="136" t="s">
        <v>595</v>
      </c>
      <c r="E31" s="5"/>
      <c r="F31" s="5"/>
      <c r="G31" s="5"/>
      <c r="H31" s="5"/>
      <c r="I31" s="5"/>
      <c r="J31" s="30"/>
      <c r="K31" s="30"/>
      <c r="L31" s="86"/>
      <c r="M31" s="5"/>
      <c r="N31"/>
    </row>
    <row r="32" spans="1:22">
      <c r="A32" s="27" t="s">
        <v>596</v>
      </c>
      <c r="B32" s="110">
        <v>0.33</v>
      </c>
      <c r="C32" s="110">
        <v>0.21</v>
      </c>
      <c r="D32" s="429">
        <v>0.88</v>
      </c>
      <c r="E32" s="5"/>
      <c r="F32" s="5"/>
      <c r="G32" s="5"/>
      <c r="H32" s="5"/>
      <c r="I32" s="5"/>
      <c r="J32" s="30"/>
      <c r="K32" s="30"/>
      <c r="L32" s="86"/>
      <c r="M32" s="5"/>
      <c r="N32"/>
    </row>
    <row r="33" spans="1:22">
      <c r="A33" s="51" t="s">
        <v>597</v>
      </c>
      <c r="B33" s="241">
        <v>0.5</v>
      </c>
      <c r="C33" s="110">
        <v>0.21</v>
      </c>
      <c r="D33" s="429">
        <v>0.71</v>
      </c>
      <c r="E33" s="5"/>
      <c r="F33" s="5"/>
      <c r="G33" s="5"/>
      <c r="H33" s="5"/>
      <c r="I33" s="5"/>
      <c r="J33" s="30"/>
      <c r="K33" s="30"/>
      <c r="L33" s="86"/>
      <c r="M33" s="5"/>
      <c r="N33"/>
    </row>
    <row r="34" spans="1:22">
      <c r="A34" s="578" t="s">
        <v>34</v>
      </c>
      <c r="B34" s="593">
        <v>0.38</v>
      </c>
      <c r="C34" s="593">
        <v>0.21</v>
      </c>
      <c r="D34" s="591">
        <v>0.83</v>
      </c>
      <c r="E34" s="5"/>
      <c r="F34" s="5"/>
      <c r="G34" s="5"/>
      <c r="H34" s="5"/>
      <c r="I34" s="5"/>
      <c r="J34" s="38"/>
      <c r="K34" s="38"/>
      <c r="L34" s="86"/>
      <c r="M34" s="5"/>
      <c r="N34"/>
    </row>
    <row r="35" spans="1:22">
      <c r="B35" s="110"/>
      <c r="C35" s="110"/>
      <c r="D35" s="110"/>
      <c r="E35" s="5"/>
      <c r="F35" s="5"/>
      <c r="G35" s="5"/>
      <c r="H35" s="5"/>
      <c r="I35" s="5"/>
      <c r="J35" s="38"/>
      <c r="K35" s="38"/>
      <c r="L35" s="86"/>
      <c r="M35" s="5"/>
      <c r="N35"/>
    </row>
    <row r="36" spans="1:22">
      <c r="A36" s="59" t="s">
        <v>540</v>
      </c>
      <c r="B36" s="110"/>
      <c r="C36" s="110"/>
      <c r="D36" s="110"/>
      <c r="E36" s="110"/>
      <c r="F36" s="110"/>
      <c r="G36" s="5"/>
      <c r="H36" s="5"/>
      <c r="I36" s="5"/>
      <c r="J36" s="38"/>
      <c r="K36" s="38"/>
      <c r="L36" s="86"/>
      <c r="M36" s="5"/>
      <c r="N36"/>
    </row>
    <row r="37" spans="1:22">
      <c r="A37" s="59" t="s">
        <v>598</v>
      </c>
      <c r="B37" s="110"/>
      <c r="C37" s="110"/>
      <c r="D37" s="110"/>
      <c r="E37" s="110"/>
      <c r="F37" s="110"/>
      <c r="G37" s="5"/>
      <c r="H37" s="5"/>
      <c r="I37" s="5"/>
      <c r="J37" s="38"/>
      <c r="K37" s="38"/>
      <c r="L37" s="86"/>
      <c r="M37" s="5"/>
      <c r="N37"/>
    </row>
    <row r="38" spans="1:22">
      <c r="A38" s="623" t="s">
        <v>599</v>
      </c>
      <c r="B38" s="110"/>
      <c r="C38" s="110"/>
      <c r="D38" s="110"/>
      <c r="E38" s="110"/>
      <c r="F38" s="110"/>
      <c r="G38" s="5"/>
      <c r="H38" s="5"/>
      <c r="I38" s="5"/>
      <c r="J38" s="38"/>
      <c r="K38" s="38"/>
      <c r="L38" s="86"/>
      <c r="M38" s="5"/>
    </row>
    <row r="39" spans="1:22">
      <c r="A39" s="327" t="s">
        <v>179</v>
      </c>
      <c r="B39" s="110"/>
      <c r="C39" s="110"/>
      <c r="D39" s="110"/>
      <c r="E39" s="110"/>
      <c r="F39" s="110"/>
      <c r="G39" s="5"/>
      <c r="H39" s="5"/>
      <c r="I39" s="5"/>
      <c r="J39" s="38"/>
      <c r="K39" s="38"/>
      <c r="L39" s="86"/>
      <c r="M39" s="5"/>
      <c r="N39"/>
    </row>
    <row r="40" spans="1:22" ht="13.5" customHeight="1">
      <c r="A40" s="5"/>
      <c r="J40" s="30"/>
      <c r="K40" s="30"/>
      <c r="L40" s="86"/>
      <c r="M40" s="5"/>
      <c r="N40"/>
    </row>
    <row r="41" spans="1:22" ht="13.5" customHeight="1">
      <c r="A41" s="987" t="s">
        <v>289</v>
      </c>
      <c r="B41" s="987"/>
      <c r="C41" s="987"/>
      <c r="D41" s="987"/>
      <c r="E41" s="987"/>
      <c r="F41" s="316"/>
      <c r="G41" s="316"/>
      <c r="H41" s="316"/>
      <c r="I41" s="316"/>
      <c r="J41" s="30"/>
      <c r="K41" s="30"/>
      <c r="L41" s="86"/>
      <c r="M41" s="5"/>
      <c r="N41"/>
    </row>
    <row r="42" spans="1:22" ht="42" customHeight="1" thickBot="1">
      <c r="A42" s="71" t="s">
        <v>278</v>
      </c>
      <c r="B42" s="714" t="s">
        <v>290</v>
      </c>
      <c r="C42" s="714" t="s">
        <v>291</v>
      </c>
      <c r="D42" s="714" t="s">
        <v>292</v>
      </c>
      <c r="E42" s="714" t="s">
        <v>293</v>
      </c>
      <c r="F42" s="316"/>
      <c r="G42" s="316"/>
      <c r="H42" s="316"/>
      <c r="I42" s="316"/>
      <c r="J42" s="38"/>
      <c r="K42" s="38"/>
      <c r="L42" s="86"/>
      <c r="M42" s="5"/>
      <c r="N42"/>
    </row>
    <row r="43" spans="1:22" ht="13.5" customHeight="1">
      <c r="A43" s="27" t="s">
        <v>596</v>
      </c>
      <c r="B43" s="60">
        <v>8463441</v>
      </c>
      <c r="C43" s="60">
        <v>7727542.6200000001</v>
      </c>
      <c r="D43" s="134">
        <f>C43/B43</f>
        <v>0.91304974182486776</v>
      </c>
      <c r="E43" s="62" t="s">
        <v>87</v>
      </c>
      <c r="F43" s="316"/>
      <c r="G43" s="316"/>
      <c r="H43" s="316"/>
      <c r="I43" s="316"/>
      <c r="J43" s="42"/>
      <c r="K43" s="42"/>
      <c r="L43" s="86"/>
      <c r="M43" s="5"/>
      <c r="N43"/>
    </row>
    <row r="44" spans="1:22">
      <c r="A44" s="51" t="s">
        <v>597</v>
      </c>
      <c r="B44" s="61">
        <v>3836649.07</v>
      </c>
      <c r="C44" s="61">
        <v>4038736</v>
      </c>
      <c r="D44" s="134">
        <f>C44/B44</f>
        <v>1.052672768948347</v>
      </c>
      <c r="E44" s="62" t="s">
        <v>87</v>
      </c>
      <c r="F44" s="35"/>
      <c r="G44" s="35"/>
      <c r="H44" s="35"/>
      <c r="I44" s="35"/>
      <c r="J44" s="32"/>
      <c r="K44" s="32"/>
      <c r="L44" s="86"/>
      <c r="M44" s="5"/>
      <c r="N44"/>
    </row>
    <row r="45" spans="1:22" ht="15.6" thickBot="1">
      <c r="A45" s="592" t="s">
        <v>34</v>
      </c>
      <c r="B45" s="579">
        <f>B43+B44</f>
        <v>12300090.07</v>
      </c>
      <c r="C45" s="579">
        <f>C43+C44</f>
        <v>11766278.620000001</v>
      </c>
      <c r="D45" s="581">
        <f>C45/B45</f>
        <v>0.95660101292250133</v>
      </c>
      <c r="E45" s="581" t="s">
        <v>87</v>
      </c>
      <c r="F45" s="130"/>
      <c r="G45" s="130"/>
      <c r="H45" s="130"/>
      <c r="I45" s="130"/>
      <c r="J45" s="262"/>
      <c r="K45" s="262"/>
      <c r="L45" s="265"/>
      <c r="M45" s="5"/>
      <c r="N45"/>
      <c r="Q45" s="5"/>
    </row>
    <row r="46" spans="1:22" ht="13.8" thickTop="1">
      <c r="B46" s="61"/>
      <c r="C46" s="465"/>
      <c r="E46" s="316"/>
      <c r="F46" s="316"/>
      <c r="G46" s="316"/>
      <c r="H46" s="316"/>
      <c r="I46" s="316"/>
      <c r="J46" s="42"/>
      <c r="K46" s="42"/>
      <c r="L46" s="86"/>
      <c r="M46" s="5"/>
      <c r="N46" s="81"/>
      <c r="O46" s="81"/>
      <c r="P46" s="81"/>
      <c r="Q46" s="81"/>
      <c r="R46" s="81"/>
      <c r="S46" s="81"/>
      <c r="T46" s="81"/>
      <c r="U46" s="81"/>
      <c r="V46" s="81"/>
    </row>
    <row r="47" spans="1:22" s="81" customFormat="1" ht="13.35" customHeight="1">
      <c r="A47" s="59" t="s">
        <v>540</v>
      </c>
      <c r="B47" s="2"/>
      <c r="C47" s="30"/>
      <c r="D47" s="30"/>
      <c r="E47" s="316"/>
      <c r="F47" s="316"/>
      <c r="G47" s="316"/>
      <c r="H47" s="316"/>
      <c r="I47" s="316"/>
      <c r="J47" s="42"/>
      <c r="K47" s="42"/>
      <c r="L47" s="86"/>
      <c r="M47" s="625"/>
      <c r="N47"/>
      <c r="O47"/>
      <c r="P47"/>
      <c r="Q47"/>
      <c r="R47"/>
      <c r="S47"/>
      <c r="T47"/>
      <c r="U47"/>
      <c r="V47"/>
    </row>
    <row r="48" spans="1:22">
      <c r="A48" s="59" t="s">
        <v>600</v>
      </c>
      <c r="B48" s="3"/>
      <c r="C48" s="35"/>
      <c r="D48" s="35"/>
      <c r="E48" s="35"/>
      <c r="F48" s="35"/>
      <c r="G48" s="35"/>
      <c r="H48" s="35"/>
      <c r="I48" s="35"/>
      <c r="J48" s="35"/>
      <c r="K48" s="35"/>
      <c r="L48" s="86"/>
      <c r="M48" s="5"/>
      <c r="N48" s="1"/>
      <c r="O48" s="1"/>
      <c r="P48" s="1"/>
      <c r="Q48" s="1"/>
      <c r="R48" s="1"/>
      <c r="S48" s="1"/>
      <c r="T48" s="1"/>
      <c r="U48" s="1"/>
      <c r="V48" s="1"/>
    </row>
    <row r="49" spans="1:22" s="1" customFormat="1" ht="13.35" customHeight="1">
      <c r="A49" s="327" t="s">
        <v>601</v>
      </c>
      <c r="B49" s="327"/>
      <c r="C49" s="327"/>
      <c r="D49" s="327"/>
      <c r="E49" s="327"/>
      <c r="F49" s="35"/>
      <c r="G49" s="35"/>
      <c r="H49" s="35"/>
      <c r="I49" s="35"/>
      <c r="J49" s="67"/>
      <c r="K49" s="67"/>
      <c r="L49" s="86"/>
      <c r="M49" s="5"/>
      <c r="N49"/>
      <c r="O49"/>
      <c r="P49"/>
      <c r="Q49"/>
      <c r="R49"/>
      <c r="S49"/>
      <c r="T49"/>
      <c r="U49"/>
      <c r="V49"/>
    </row>
    <row r="50" spans="1:22">
      <c r="A50" s="327" t="s">
        <v>179</v>
      </c>
      <c r="B50" s="3"/>
      <c r="C50" s="35"/>
      <c r="D50" s="35"/>
      <c r="E50" s="35"/>
      <c r="F50" s="35"/>
      <c r="G50" s="35"/>
      <c r="H50" s="35"/>
      <c r="I50" s="35"/>
      <c r="J50" s="42"/>
      <c r="K50" s="42"/>
      <c r="L50" s="86"/>
      <c r="M50" s="5"/>
      <c r="N50"/>
    </row>
    <row r="51" spans="1:22">
      <c r="B51" s="3"/>
      <c r="C51" s="35"/>
      <c r="D51" s="35"/>
      <c r="E51" s="35"/>
      <c r="F51" s="35"/>
      <c r="G51" s="35"/>
      <c r="H51" s="35"/>
      <c r="I51" s="35"/>
      <c r="J51" s="42"/>
      <c r="K51" s="42"/>
      <c r="L51" s="86"/>
      <c r="M51" s="5"/>
      <c r="N51"/>
    </row>
    <row r="52" spans="1:22">
      <c r="A52" s="5"/>
      <c r="B52" s="26"/>
      <c r="C52" s="36"/>
      <c r="D52" s="36"/>
      <c r="E52" s="36"/>
      <c r="F52" s="36"/>
      <c r="G52" s="36"/>
      <c r="H52" s="36"/>
      <c r="I52" s="36"/>
      <c r="J52" s="32"/>
      <c r="K52" s="32"/>
      <c r="L52" s="86"/>
      <c r="M52" s="5"/>
      <c r="N52"/>
    </row>
    <row r="53" spans="1:22" ht="13.5" customHeight="1">
      <c r="A53" s="987" t="s">
        <v>295</v>
      </c>
      <c r="B53" s="987"/>
      <c r="C53" s="987"/>
      <c r="D53" s="987"/>
      <c r="E53" s="987"/>
      <c r="J53" s="32"/>
      <c r="K53" s="32"/>
      <c r="L53" s="86"/>
      <c r="M53" s="5"/>
      <c r="N53"/>
    </row>
    <row r="54" spans="1:22" ht="59.25" customHeight="1">
      <c r="A54" s="71" t="s">
        <v>278</v>
      </c>
      <c r="B54" s="714" t="s">
        <v>296</v>
      </c>
      <c r="C54" s="714" t="s">
        <v>297</v>
      </c>
      <c r="D54" s="714" t="s">
        <v>298</v>
      </c>
      <c r="E54" s="714" t="s">
        <v>293</v>
      </c>
      <c r="F54" s="316"/>
      <c r="G54" s="316"/>
      <c r="H54" s="316"/>
      <c r="I54" s="316"/>
      <c r="J54" s="38"/>
      <c r="K54" s="38"/>
      <c r="L54" s="86"/>
      <c r="M54" s="5"/>
    </row>
    <row r="55" spans="1:22" ht="13.5" customHeight="1">
      <c r="A55" s="27" t="s">
        <v>596</v>
      </c>
      <c r="B55" s="60">
        <v>847.6</v>
      </c>
      <c r="C55" s="62">
        <v>902.39</v>
      </c>
      <c r="D55" s="134">
        <f>C55/B55</f>
        <v>1.0646413402548371</v>
      </c>
      <c r="E55" s="62" t="s">
        <v>87</v>
      </c>
      <c r="J55" s="64"/>
      <c r="K55" s="64"/>
      <c r="L55" s="86"/>
      <c r="M55" s="5"/>
      <c r="N55" s="33"/>
    </row>
    <row r="56" spans="1:22" ht="13.5" customHeight="1">
      <c r="A56" s="51" t="s">
        <v>597</v>
      </c>
      <c r="B56" s="61">
        <v>384.2</v>
      </c>
      <c r="C56" s="63">
        <v>412.93</v>
      </c>
      <c r="D56" s="134">
        <f>C56/B56</f>
        <v>1.074778761061947</v>
      </c>
      <c r="E56" s="62" t="s">
        <v>87</v>
      </c>
      <c r="F56" s="42"/>
      <c r="G56" s="42"/>
      <c r="H56" s="42"/>
      <c r="I56" s="42"/>
      <c r="J56" s="69"/>
      <c r="K56" s="69"/>
      <c r="L56" s="86"/>
      <c r="M56" s="5"/>
      <c r="N56" s="33"/>
    </row>
    <row r="57" spans="1:22" ht="13.8" thickBot="1">
      <c r="A57" s="578" t="s">
        <v>34</v>
      </c>
      <c r="B57" s="587">
        <f>B55+B56</f>
        <v>1231.8</v>
      </c>
      <c r="C57" s="587">
        <f>C55+C56</f>
        <v>1315.32</v>
      </c>
      <c r="D57" s="588">
        <f>C57/B57</f>
        <v>1.0678032148075987</v>
      </c>
      <c r="E57" s="588" t="s">
        <v>87</v>
      </c>
      <c r="F57" s="32"/>
      <c r="G57" s="32"/>
      <c r="H57" s="32"/>
      <c r="I57" s="32"/>
      <c r="J57" s="70"/>
      <c r="K57" s="70"/>
      <c r="L57" s="86"/>
      <c r="M57" s="5"/>
      <c r="N57" s="33"/>
    </row>
    <row r="58" spans="1:22" s="1" customFormat="1" ht="15.6" thickTop="1">
      <c r="A58"/>
      <c r="B58" s="61"/>
      <c r="C58" s="465"/>
      <c r="D58" s="30"/>
      <c r="E58" s="316"/>
      <c r="F58" s="34"/>
      <c r="G58" s="34"/>
      <c r="H58" s="34"/>
      <c r="I58" s="34"/>
      <c r="J58" s="67"/>
      <c r="K58" s="67"/>
      <c r="L58" s="86"/>
      <c r="M58" s="5"/>
      <c r="N58" s="33"/>
      <c r="O58"/>
      <c r="P58"/>
      <c r="Q58"/>
      <c r="R58"/>
      <c r="S58"/>
      <c r="T58"/>
    </row>
    <row r="59" spans="1:22" s="1" customFormat="1" ht="15">
      <c r="A59" s="59" t="s">
        <v>540</v>
      </c>
      <c r="B59" s="2"/>
      <c r="C59" s="30"/>
      <c r="D59" s="30"/>
      <c r="E59" s="316"/>
      <c r="F59" s="34"/>
      <c r="G59" s="34"/>
      <c r="H59" s="34"/>
      <c r="I59" s="34"/>
      <c r="J59" s="67"/>
      <c r="K59" s="67"/>
      <c r="L59" s="86"/>
      <c r="M59" s="5"/>
      <c r="N59" s="33"/>
      <c r="O59"/>
      <c r="P59"/>
      <c r="Q59"/>
      <c r="R59"/>
      <c r="S59"/>
      <c r="T59"/>
    </row>
    <row r="60" spans="1:22" s="1" customFormat="1" ht="13.35" customHeight="1">
      <c r="A60" s="59" t="s">
        <v>600</v>
      </c>
      <c r="B60" s="3"/>
      <c r="C60" s="42"/>
      <c r="D60" s="42"/>
      <c r="E60" s="42"/>
      <c r="F60" s="42"/>
      <c r="G60" s="42"/>
      <c r="H60" s="42"/>
      <c r="I60" s="42"/>
      <c r="J60" s="67"/>
      <c r="K60" s="67"/>
      <c r="L60" s="86"/>
      <c r="M60" s="5"/>
    </row>
    <row r="61" spans="1:22" s="1" customFormat="1" ht="13.35" customHeight="1">
      <c r="A61" s="327" t="s">
        <v>602</v>
      </c>
      <c r="B61" s="327"/>
      <c r="C61" s="327"/>
      <c r="D61" s="327"/>
      <c r="E61" s="327"/>
      <c r="F61" s="35"/>
      <c r="G61" s="35"/>
      <c r="H61" s="35"/>
      <c r="I61" s="35"/>
      <c r="J61" s="67"/>
      <c r="K61" s="67"/>
      <c r="L61" s="86"/>
      <c r="M61" s="5"/>
      <c r="N61" s="69"/>
    </row>
    <row r="62" spans="1:22" s="1" customFormat="1" ht="13.35" customHeight="1">
      <c r="A62" s="327" t="s">
        <v>179</v>
      </c>
      <c r="B62" s="110"/>
      <c r="C62" s="110"/>
      <c r="D62" s="110"/>
      <c r="E62" s="5"/>
      <c r="F62" s="5"/>
      <c r="G62" s="5"/>
      <c r="H62" s="5"/>
      <c r="I62" s="5"/>
      <c r="J62" s="315"/>
      <c r="K62" s="315"/>
      <c r="L62" s="86"/>
      <c r="M62" s="5"/>
      <c r="N62" s="68"/>
    </row>
    <row r="63" spans="1:22" s="1" customFormat="1" ht="13.35" customHeight="1">
      <c r="A63" s="327"/>
      <c r="B63" s="110"/>
      <c r="C63" s="110"/>
      <c r="D63" s="110"/>
      <c r="E63" s="5"/>
      <c r="F63" s="5"/>
      <c r="G63" s="5"/>
      <c r="H63" s="5"/>
      <c r="I63" s="5"/>
      <c r="J63" s="315"/>
      <c r="K63" s="315"/>
      <c r="L63" s="86"/>
      <c r="M63" s="5"/>
      <c r="N63" s="68"/>
    </row>
    <row r="64" spans="1:22" s="1" customFormat="1" ht="5.25" customHeight="1">
      <c r="A64" s="1020"/>
      <c r="B64" s="1020"/>
      <c r="C64" s="1020"/>
      <c r="D64" s="1020"/>
      <c r="E64" s="1020"/>
      <c r="F64" s="1020"/>
      <c r="G64" s="1020"/>
      <c r="H64" s="1020"/>
      <c r="I64" s="1020"/>
      <c r="J64" s="711"/>
      <c r="K64" s="711"/>
      <c r="L64" s="86"/>
      <c r="M64" s="5"/>
      <c r="N64" s="68"/>
    </row>
    <row r="65" spans="1:21" s="1" customFormat="1">
      <c r="A65" s="978"/>
      <c r="B65" s="978"/>
      <c r="C65" s="978"/>
      <c r="D65" s="978"/>
      <c r="E65"/>
      <c r="F65"/>
      <c r="G65"/>
      <c r="H65"/>
      <c r="I65"/>
      <c r="J65" s="5"/>
      <c r="K65" s="5"/>
      <c r="L65" s="86"/>
      <c r="M65" s="5"/>
      <c r="N65" s="68"/>
    </row>
    <row r="66" spans="1:21" ht="15.6">
      <c r="A66" s="985" t="s">
        <v>198</v>
      </c>
      <c r="B66" s="985"/>
      <c r="C66" s="985"/>
      <c r="D66" s="985"/>
      <c r="E66" s="5"/>
      <c r="F66" s="5"/>
      <c r="G66" s="5"/>
      <c r="H66" s="5"/>
      <c r="I66" s="5"/>
      <c r="J66" s="315"/>
      <c r="K66" s="315"/>
      <c r="L66" s="86"/>
      <c r="M66" s="5"/>
      <c r="N66" s="68"/>
      <c r="O66" s="1"/>
      <c r="P66" s="1"/>
      <c r="Q66" s="1"/>
      <c r="R66" s="1"/>
      <c r="S66" s="1"/>
      <c r="T66" s="1"/>
    </row>
    <row r="67" spans="1:21" ht="13.5" customHeight="1">
      <c r="A67" s="985"/>
      <c r="B67" s="985"/>
      <c r="C67" s="985"/>
      <c r="D67" s="985"/>
      <c r="E67" s="5"/>
      <c r="F67" s="5"/>
      <c r="G67" s="5"/>
      <c r="H67" s="5"/>
      <c r="I67" s="5"/>
      <c r="J67" s="315"/>
      <c r="K67" s="315"/>
      <c r="L67" s="86"/>
      <c r="M67" s="5"/>
      <c r="N67" s="68"/>
      <c r="O67" s="1"/>
      <c r="P67" s="1"/>
      <c r="Q67" s="1"/>
      <c r="R67" s="1"/>
      <c r="S67" s="1"/>
      <c r="T67" s="1"/>
    </row>
    <row r="68" spans="1:21">
      <c r="A68" s="987" t="s">
        <v>603</v>
      </c>
      <c r="B68" s="987"/>
      <c r="C68" s="987"/>
      <c r="D68" s="987"/>
      <c r="E68" s="5"/>
      <c r="F68" s="5"/>
      <c r="G68" s="5"/>
      <c r="H68" s="5"/>
      <c r="I68" s="5"/>
      <c r="J68" s="28"/>
      <c r="K68" s="28"/>
      <c r="L68" s="86"/>
      <c r="M68" s="5"/>
      <c r="N68" s="39"/>
    </row>
    <row r="69" spans="1:21" ht="27" thickBot="1">
      <c r="A69" s="71" t="s">
        <v>278</v>
      </c>
      <c r="B69" s="714" t="s">
        <v>190</v>
      </c>
      <c r="C69" s="714" t="s">
        <v>604</v>
      </c>
      <c r="D69" s="714" t="s">
        <v>605</v>
      </c>
      <c r="E69" s="315"/>
      <c r="F69" s="315"/>
      <c r="G69" s="315"/>
      <c r="H69" s="315"/>
      <c r="I69" s="315"/>
      <c r="J69" s="29"/>
      <c r="K69" s="29"/>
      <c r="L69" s="86"/>
      <c r="M69" s="5"/>
      <c r="N69"/>
    </row>
    <row r="70" spans="1:21">
      <c r="A70" s="27" t="s">
        <v>596</v>
      </c>
      <c r="B70" s="60">
        <v>3617332.69</v>
      </c>
      <c r="C70" s="60">
        <v>44084.84</v>
      </c>
      <c r="D70" s="60">
        <v>128336</v>
      </c>
      <c r="E70" s="28"/>
      <c r="F70" s="28"/>
      <c r="G70" s="28"/>
      <c r="H70" s="28"/>
      <c r="I70" s="28"/>
      <c r="J70" s="28"/>
      <c r="K70" s="28"/>
      <c r="L70" s="86"/>
      <c r="M70" s="5"/>
      <c r="N70" s="5"/>
    </row>
    <row r="71" spans="1:21">
      <c r="A71" s="51" t="s">
        <v>597</v>
      </c>
      <c r="B71" s="60">
        <v>2090389</v>
      </c>
      <c r="C71" s="60">
        <v>23446.26</v>
      </c>
      <c r="D71" s="60">
        <v>62591</v>
      </c>
      <c r="E71" s="29"/>
      <c r="F71" s="28"/>
      <c r="G71" s="28"/>
      <c r="H71" s="28"/>
      <c r="I71" s="29"/>
      <c r="J71" s="315"/>
      <c r="K71" s="315"/>
      <c r="L71" s="86"/>
      <c r="M71" s="5"/>
      <c r="N71"/>
    </row>
    <row r="72" spans="1:21" ht="13.8" thickBot="1">
      <c r="A72" s="578" t="s">
        <v>34</v>
      </c>
      <c r="B72" s="587">
        <f>B70+B71</f>
        <v>5707721.6899999995</v>
      </c>
      <c r="C72" s="587">
        <f>C70+C71</f>
        <v>67531.099999999991</v>
      </c>
      <c r="D72" s="587">
        <f>D70+D71</f>
        <v>190927</v>
      </c>
      <c r="J72" s="316"/>
      <c r="K72" s="316"/>
      <c r="L72" s="86"/>
      <c r="M72" s="5"/>
      <c r="N72"/>
    </row>
    <row r="73" spans="1:21" ht="13.8" thickTop="1">
      <c r="B73" s="61"/>
      <c r="C73" s="614"/>
      <c r="D73" s="465"/>
      <c r="J73" s="316"/>
      <c r="K73" s="316"/>
      <c r="L73" s="86"/>
      <c r="M73" s="5"/>
      <c r="N73" s="45"/>
    </row>
    <row r="74" spans="1:21">
      <c r="A74" s="59" t="s">
        <v>540</v>
      </c>
      <c r="J74" s="316"/>
      <c r="K74" s="316"/>
      <c r="L74" s="86"/>
      <c r="M74" s="5"/>
      <c r="N74" s="45"/>
    </row>
    <row r="75" spans="1:21">
      <c r="A75" s="59" t="s">
        <v>606</v>
      </c>
      <c r="J75" s="316"/>
      <c r="K75" s="316"/>
      <c r="L75" s="86"/>
      <c r="M75" s="5"/>
      <c r="N75" s="45"/>
      <c r="U75" s="15"/>
    </row>
    <row r="76" spans="1:21">
      <c r="A76" s="327" t="s">
        <v>607</v>
      </c>
      <c r="B76" s="58"/>
      <c r="C76" s="58"/>
      <c r="D76" s="58"/>
      <c r="E76" s="58"/>
      <c r="F76" s="38"/>
      <c r="G76" s="38"/>
      <c r="H76" s="38"/>
      <c r="I76" s="38"/>
      <c r="J76" s="35"/>
      <c r="K76" s="35"/>
      <c r="L76" s="86"/>
      <c r="M76" s="5"/>
      <c r="N76" s="31"/>
      <c r="U76" s="15"/>
    </row>
    <row r="77" spans="1:21">
      <c r="C77" s="315"/>
      <c r="D77" s="315"/>
      <c r="E77" s="315"/>
      <c r="F77" s="315"/>
      <c r="G77" s="315"/>
      <c r="H77" s="315"/>
      <c r="I77" s="315"/>
      <c r="J77" s="38"/>
      <c r="K77" s="38"/>
      <c r="L77" s="86"/>
      <c r="M77" s="5"/>
      <c r="N77" s="40"/>
      <c r="R77" s="14"/>
      <c r="S77" s="23"/>
      <c r="T77" s="24"/>
      <c r="U77" s="15"/>
    </row>
    <row r="78" spans="1:21">
      <c r="C78" s="315"/>
      <c r="D78" s="315"/>
      <c r="E78" s="315"/>
      <c r="F78" s="315"/>
      <c r="G78" s="315"/>
      <c r="H78" s="315"/>
      <c r="I78" s="315"/>
      <c r="J78" s="30"/>
      <c r="K78" s="30"/>
      <c r="L78" s="86"/>
      <c r="M78" s="5"/>
      <c r="N78" s="40"/>
      <c r="R78" s="14"/>
      <c r="S78" s="23"/>
      <c r="T78" s="24"/>
    </row>
    <row r="79" spans="1:21" ht="13.5" customHeight="1">
      <c r="A79" s="987" t="s">
        <v>608</v>
      </c>
      <c r="B79" s="987"/>
      <c r="C79" s="987"/>
      <c r="D79" s="987"/>
      <c r="E79" s="5"/>
      <c r="F79" s="5"/>
      <c r="G79" s="5"/>
      <c r="H79" s="5"/>
      <c r="I79" s="5"/>
      <c r="J79" s="30"/>
      <c r="K79" s="30"/>
      <c r="L79" s="86"/>
      <c r="M79" s="5"/>
      <c r="N79" s="40"/>
      <c r="R79" s="14"/>
      <c r="S79" s="23"/>
      <c r="T79" s="24"/>
    </row>
    <row r="80" spans="1:21" ht="27" customHeight="1" thickBot="1">
      <c r="A80" s="71" t="s">
        <v>278</v>
      </c>
      <c r="B80" s="714" t="s">
        <v>190</v>
      </c>
      <c r="C80" s="714" t="s">
        <v>604</v>
      </c>
      <c r="D80" s="714" t="s">
        <v>605</v>
      </c>
      <c r="E80" s="315"/>
      <c r="F80" s="315"/>
      <c r="G80" s="315"/>
      <c r="H80" s="315"/>
      <c r="I80" s="315"/>
      <c r="J80" s="316"/>
      <c r="K80" s="316"/>
      <c r="L80" s="86"/>
      <c r="M80" s="5"/>
      <c r="N80" s="33"/>
      <c r="R80" s="16"/>
    </row>
    <row r="81" spans="1:21" ht="13.5" customHeight="1">
      <c r="A81" s="27" t="s">
        <v>596</v>
      </c>
      <c r="B81" s="60">
        <v>6319677.7400000002</v>
      </c>
      <c r="C81" s="60">
        <v>74145.22</v>
      </c>
      <c r="D81" s="60">
        <v>224210</v>
      </c>
      <c r="E81" s="28"/>
      <c r="F81" s="28"/>
      <c r="G81" s="28"/>
      <c r="H81" s="28"/>
      <c r="I81" s="28"/>
      <c r="J81" s="316"/>
      <c r="K81" s="316"/>
      <c r="L81" s="86"/>
      <c r="M81" s="5"/>
      <c r="N81" s="38"/>
    </row>
    <row r="82" spans="1:21" ht="13.5" customHeight="1">
      <c r="A82" s="51" t="s">
        <v>597</v>
      </c>
      <c r="B82" s="60">
        <v>3394498</v>
      </c>
      <c r="C82" s="60">
        <v>36717.14</v>
      </c>
      <c r="D82" s="60">
        <v>101639</v>
      </c>
      <c r="E82" s="315"/>
      <c r="F82" s="28"/>
      <c r="G82" s="28"/>
      <c r="H82" s="28"/>
      <c r="I82" s="315"/>
      <c r="J82" s="316"/>
      <c r="K82" s="316"/>
      <c r="L82" s="86"/>
      <c r="M82" s="5"/>
      <c r="N82" s="38"/>
    </row>
    <row r="83" spans="1:21" ht="13.8" thickBot="1">
      <c r="A83" s="578" t="s">
        <v>34</v>
      </c>
      <c r="B83" s="587">
        <f>B81+B82</f>
        <v>9714175.7400000002</v>
      </c>
      <c r="C83" s="587">
        <f>C81+C82</f>
        <v>110862.36</v>
      </c>
      <c r="D83" s="587">
        <f>D81+D82</f>
        <v>325849</v>
      </c>
      <c r="J83" s="35"/>
      <c r="K83" s="35"/>
      <c r="L83" s="86"/>
      <c r="M83" s="5"/>
      <c r="N83" s="41"/>
      <c r="R83" s="16"/>
      <c r="U83" s="15"/>
    </row>
    <row r="84" spans="1:21" ht="13.8" thickTop="1">
      <c r="B84" s="61"/>
      <c r="C84" s="614"/>
      <c r="D84" s="465"/>
      <c r="J84" s="30"/>
      <c r="K84" s="30"/>
      <c r="L84" s="86"/>
      <c r="M84" s="5"/>
      <c r="N84" s="41"/>
      <c r="R84" s="16"/>
      <c r="U84" s="15"/>
    </row>
    <row r="85" spans="1:21">
      <c r="A85" s="59" t="s">
        <v>540</v>
      </c>
      <c r="J85" s="30"/>
      <c r="K85" s="30"/>
      <c r="L85" s="86"/>
      <c r="M85" s="5"/>
      <c r="N85" s="40"/>
      <c r="P85" s="1"/>
      <c r="R85" s="14"/>
      <c r="S85" s="23"/>
      <c r="T85" s="24"/>
      <c r="U85" s="15"/>
    </row>
    <row r="86" spans="1:21">
      <c r="A86" s="59" t="s">
        <v>606</v>
      </c>
      <c r="J86" s="30"/>
      <c r="K86" s="30"/>
      <c r="L86" s="86"/>
      <c r="M86" s="5"/>
      <c r="N86" s="40"/>
      <c r="R86" s="14"/>
      <c r="S86" s="23"/>
      <c r="T86" s="24"/>
    </row>
    <row r="87" spans="1:21">
      <c r="A87" s="327" t="s">
        <v>607</v>
      </c>
      <c r="B87" s="58"/>
      <c r="C87" s="58"/>
      <c r="D87" s="58"/>
      <c r="E87" s="58"/>
      <c r="F87" s="38"/>
      <c r="G87" s="38"/>
      <c r="H87" s="38"/>
      <c r="I87" s="38"/>
      <c r="J87" s="35"/>
      <c r="K87" s="35"/>
      <c r="L87" s="86"/>
      <c r="M87" s="5"/>
      <c r="N87" s="40"/>
      <c r="R87" s="14"/>
      <c r="S87" s="23"/>
      <c r="T87" s="24"/>
    </row>
    <row r="88" spans="1:21">
      <c r="A88" s="5"/>
      <c r="J88" s="36"/>
      <c r="K88" s="36"/>
      <c r="L88" s="86"/>
      <c r="M88" s="5"/>
      <c r="N88" s="33"/>
      <c r="R88" s="16"/>
    </row>
    <row r="89" spans="1:21">
      <c r="A89" s="5"/>
      <c r="J89" s="36"/>
      <c r="K89" s="36"/>
      <c r="L89" s="86"/>
      <c r="M89" s="5"/>
      <c r="N89" s="41"/>
      <c r="R89" s="16"/>
    </row>
    <row r="90" spans="1:21">
      <c r="A90" s="987" t="s">
        <v>609</v>
      </c>
      <c r="B90" s="987"/>
      <c r="C90" s="987"/>
      <c r="D90" s="987"/>
      <c r="J90" s="36"/>
      <c r="K90" s="36"/>
      <c r="L90" s="86"/>
      <c r="M90" s="5"/>
      <c r="N90" s="41"/>
      <c r="R90" s="16"/>
      <c r="U90" s="15"/>
    </row>
    <row r="91" spans="1:21" s="5" customFormat="1" ht="27" thickBot="1">
      <c r="A91" s="71" t="s">
        <v>278</v>
      </c>
      <c r="B91" s="714" t="s">
        <v>190</v>
      </c>
      <c r="C91" s="714" t="s">
        <v>604</v>
      </c>
      <c r="D91" s="714" t="s">
        <v>605</v>
      </c>
      <c r="E91" s="30"/>
      <c r="F91" s="30"/>
      <c r="G91" s="30"/>
      <c r="H91" s="30"/>
      <c r="I91" s="30"/>
      <c r="J91" s="36"/>
      <c r="K91" s="36"/>
      <c r="L91" s="86"/>
      <c r="N91" s="41"/>
      <c r="O91"/>
      <c r="P91"/>
      <c r="Q91"/>
      <c r="R91" s="16"/>
      <c r="S91"/>
      <c r="T91"/>
    </row>
    <row r="92" spans="1:21">
      <c r="A92" s="27" t="s">
        <v>596</v>
      </c>
      <c r="B92" s="60">
        <v>805818.25</v>
      </c>
      <c r="C92" s="60">
        <v>2150.48</v>
      </c>
      <c r="D92" s="60">
        <v>6260</v>
      </c>
      <c r="J92" s="36"/>
      <c r="K92" s="36"/>
      <c r="L92" s="86"/>
      <c r="M92" s="5"/>
      <c r="O92" s="30"/>
    </row>
    <row r="93" spans="1:21" s="1" customFormat="1" ht="13.5" customHeight="1">
      <c r="A93" s="27" t="s">
        <v>597</v>
      </c>
      <c r="B93" s="60">
        <v>396704.49</v>
      </c>
      <c r="C93" s="60">
        <v>1143.72</v>
      </c>
      <c r="D93" s="60">
        <v>3053</v>
      </c>
      <c r="E93" s="30"/>
      <c r="F93" s="30"/>
      <c r="G93" s="30"/>
      <c r="H93" s="30"/>
      <c r="I93" s="30"/>
      <c r="J93" s="36"/>
      <c r="K93" s="36"/>
      <c r="L93" s="86"/>
      <c r="M93" s="5"/>
      <c r="N93" s="37"/>
      <c r="O93" s="5"/>
      <c r="P93" s="5"/>
      <c r="Q93" s="5"/>
      <c r="R93" s="5"/>
      <c r="S93" s="5"/>
      <c r="T93" s="5"/>
    </row>
    <row r="94" spans="1:21" ht="13.5" customHeight="1" thickBot="1">
      <c r="A94" s="578" t="s">
        <v>34</v>
      </c>
      <c r="B94" s="587">
        <f>B92+B93</f>
        <v>1202522.74</v>
      </c>
      <c r="C94" s="587">
        <f>C92+C93</f>
        <v>3294.2</v>
      </c>
      <c r="D94" s="587">
        <f>D92+D93</f>
        <v>9313</v>
      </c>
      <c r="J94" s="36"/>
      <c r="K94" s="36"/>
      <c r="L94" s="86"/>
      <c r="M94" s="5"/>
      <c r="N94" s="37"/>
      <c r="O94" s="5"/>
      <c r="P94" s="5"/>
      <c r="Q94" s="5"/>
      <c r="R94" s="5"/>
      <c r="S94" s="5"/>
      <c r="T94" s="5"/>
    </row>
    <row r="95" spans="1:21" ht="13.8" thickTop="1">
      <c r="B95" s="61"/>
      <c r="C95" s="465"/>
      <c r="J95" s="36"/>
      <c r="K95" s="36"/>
      <c r="L95" s="86"/>
      <c r="M95" s="5"/>
      <c r="N95" s="68"/>
      <c r="O95" s="1"/>
      <c r="P95" s="1"/>
      <c r="Q95" s="1"/>
      <c r="R95" s="1"/>
      <c r="S95" s="1"/>
      <c r="T95" s="1"/>
    </row>
    <row r="96" spans="1:21">
      <c r="A96" s="59" t="s">
        <v>540</v>
      </c>
      <c r="J96" s="36"/>
      <c r="K96" s="36"/>
      <c r="L96" s="86"/>
      <c r="M96" s="5"/>
    </row>
    <row r="97" spans="1:15">
      <c r="A97" s="59" t="s">
        <v>610</v>
      </c>
      <c r="J97" s="36"/>
      <c r="K97" s="36"/>
      <c r="L97" s="86"/>
      <c r="M97" s="5"/>
      <c r="O97" s="30"/>
    </row>
    <row r="98" spans="1:15">
      <c r="A98" s="327" t="s">
        <v>611</v>
      </c>
      <c r="B98" s="58"/>
      <c r="C98" s="58"/>
      <c r="D98" s="58"/>
      <c r="J98" s="36"/>
      <c r="K98" s="36"/>
      <c r="L98" s="86"/>
      <c r="M98" s="5"/>
      <c r="O98" s="30"/>
    </row>
    <row r="99" spans="1:15">
      <c r="A99" s="327"/>
      <c r="B99" s="58"/>
      <c r="C99" s="58"/>
      <c r="D99" s="58"/>
      <c r="J99" s="36"/>
      <c r="K99" s="36"/>
      <c r="L99" s="86"/>
      <c r="M99" s="5"/>
      <c r="O99" s="30"/>
    </row>
    <row r="100" spans="1:15">
      <c r="A100" s="327"/>
      <c r="B100" s="58"/>
      <c r="C100" s="58"/>
      <c r="D100" s="58"/>
      <c r="J100" s="36"/>
      <c r="K100" s="36"/>
      <c r="L100" s="86"/>
      <c r="M100" s="5"/>
      <c r="O100" s="30"/>
    </row>
    <row r="101" spans="1:15">
      <c r="A101" s="987" t="s">
        <v>612</v>
      </c>
      <c r="B101" s="987"/>
      <c r="C101" s="987"/>
      <c r="D101" s="987"/>
      <c r="J101" s="36"/>
      <c r="K101" s="36"/>
      <c r="L101" s="86"/>
      <c r="M101" s="5"/>
      <c r="O101" s="30"/>
    </row>
    <row r="102" spans="1:15" ht="27" thickBot="1">
      <c r="A102" s="71" t="s">
        <v>278</v>
      </c>
      <c r="B102" s="714" t="s">
        <v>190</v>
      </c>
      <c r="C102" s="714" t="s">
        <v>604</v>
      </c>
      <c r="D102" s="714" t="s">
        <v>605</v>
      </c>
      <c r="J102" s="36"/>
      <c r="K102" s="36"/>
      <c r="L102" s="86"/>
      <c r="M102" s="5"/>
      <c r="O102" s="30"/>
    </row>
    <row r="103" spans="1:15">
      <c r="A103" s="27" t="s">
        <v>596</v>
      </c>
      <c r="B103" s="60">
        <v>1407864.88</v>
      </c>
      <c r="C103" s="60">
        <v>3616.84</v>
      </c>
      <c r="D103" s="60">
        <v>10937</v>
      </c>
      <c r="F103" s="465"/>
      <c r="G103" s="465"/>
      <c r="J103" s="36"/>
      <c r="K103" s="36"/>
      <c r="L103" s="86"/>
      <c r="M103" s="5"/>
      <c r="O103" s="30"/>
    </row>
    <row r="104" spans="1:15">
      <c r="A104" s="27" t="s">
        <v>597</v>
      </c>
      <c r="B104" s="60">
        <v>644238.74</v>
      </c>
      <c r="C104" s="60">
        <v>1791.08</v>
      </c>
      <c r="D104" s="60">
        <v>4958</v>
      </c>
      <c r="F104" s="465"/>
      <c r="J104" s="36"/>
      <c r="K104" s="36"/>
      <c r="L104" s="86"/>
      <c r="M104" s="5"/>
      <c r="O104" s="30"/>
    </row>
    <row r="105" spans="1:15" ht="13.8" thickBot="1">
      <c r="A105" s="578" t="s">
        <v>34</v>
      </c>
      <c r="B105" s="587">
        <f>B103+B104</f>
        <v>2052103.6199999999</v>
      </c>
      <c r="C105" s="587">
        <f>C103+C104</f>
        <v>5407.92</v>
      </c>
      <c r="D105" s="587">
        <f>D103+D104</f>
        <v>15895</v>
      </c>
      <c r="J105" s="36"/>
      <c r="K105" s="36"/>
      <c r="L105" s="86"/>
      <c r="M105" s="5"/>
      <c r="O105" s="30"/>
    </row>
    <row r="106" spans="1:15" ht="13.8" thickTop="1">
      <c r="B106" s="61"/>
      <c r="C106" s="465"/>
      <c r="J106" s="36"/>
      <c r="K106" s="36"/>
      <c r="L106" s="86"/>
      <c r="M106" s="5"/>
      <c r="O106" s="30"/>
    </row>
    <row r="107" spans="1:15">
      <c r="A107" s="59" t="s">
        <v>540</v>
      </c>
      <c r="J107" s="36"/>
      <c r="K107" s="36"/>
      <c r="L107" s="86"/>
      <c r="M107" s="5"/>
      <c r="O107" s="30"/>
    </row>
    <row r="108" spans="1:15">
      <c r="A108" s="59" t="s">
        <v>610</v>
      </c>
      <c r="J108" s="36"/>
      <c r="K108" s="36"/>
      <c r="L108" s="86"/>
      <c r="M108" s="5"/>
      <c r="O108" s="30"/>
    </row>
    <row r="109" spans="1:15" ht="15">
      <c r="A109" s="327" t="s">
        <v>611</v>
      </c>
      <c r="B109" s="58"/>
      <c r="C109" s="58"/>
      <c r="D109" s="58"/>
      <c r="J109" s="34"/>
      <c r="K109" s="34"/>
      <c r="L109" s="86"/>
      <c r="M109" s="5"/>
      <c r="O109" s="30"/>
    </row>
    <row r="110" spans="1:15" ht="15">
      <c r="A110" s="327"/>
      <c r="B110" s="58"/>
      <c r="C110" s="58"/>
      <c r="D110" s="58"/>
      <c r="J110" s="34"/>
      <c r="K110" s="34"/>
      <c r="L110" s="86"/>
      <c r="M110" s="5"/>
      <c r="O110" s="30"/>
    </row>
    <row r="111" spans="1:15" ht="15">
      <c r="A111" s="327"/>
      <c r="B111" s="58"/>
      <c r="C111" s="58"/>
      <c r="D111" s="58"/>
      <c r="J111" s="34"/>
      <c r="K111" s="34"/>
      <c r="L111" s="86"/>
      <c r="M111" s="5"/>
      <c r="O111" s="30"/>
    </row>
    <row r="112" spans="1:15" ht="15">
      <c r="A112" s="987" t="s">
        <v>613</v>
      </c>
      <c r="B112" s="987"/>
      <c r="C112" s="987"/>
      <c r="D112" s="987"/>
      <c r="J112" s="34"/>
      <c r="K112" s="34"/>
      <c r="L112" s="86"/>
      <c r="M112" s="5"/>
      <c r="O112" s="30"/>
    </row>
    <row r="113" spans="1:15" ht="36" customHeight="1" thickBot="1">
      <c r="A113" s="71" t="s">
        <v>278</v>
      </c>
      <c r="B113" s="714" t="s">
        <v>190</v>
      </c>
      <c r="C113" s="714" t="s">
        <v>604</v>
      </c>
      <c r="D113" s="714" t="s">
        <v>605</v>
      </c>
      <c r="J113" s="34"/>
      <c r="K113" s="34"/>
      <c r="L113" s="86"/>
      <c r="M113" s="5"/>
      <c r="O113" s="30"/>
    </row>
    <row r="114" spans="1:15" ht="15">
      <c r="A114" s="27" t="s">
        <v>596</v>
      </c>
      <c r="B114" s="60">
        <v>617592.69999999995</v>
      </c>
      <c r="C114" s="60">
        <v>7526.68</v>
      </c>
      <c r="D114" s="60">
        <v>21911</v>
      </c>
      <c r="J114" s="34"/>
      <c r="K114" s="34"/>
      <c r="L114" s="86"/>
      <c r="M114" s="5"/>
      <c r="O114" s="30"/>
    </row>
    <row r="115" spans="1:15" ht="15">
      <c r="A115" s="27" t="s">
        <v>597</v>
      </c>
      <c r="B115" s="60">
        <v>356887</v>
      </c>
      <c r="C115" s="60">
        <v>4003.02</v>
      </c>
      <c r="D115" s="60">
        <v>10686</v>
      </c>
      <c r="J115" s="34"/>
      <c r="K115" s="34"/>
      <c r="L115" s="86"/>
      <c r="M115" s="5"/>
      <c r="O115" s="30"/>
    </row>
    <row r="116" spans="1:15" ht="15.6" thickBot="1">
      <c r="A116" s="578" t="s">
        <v>34</v>
      </c>
      <c r="B116" s="587">
        <f>B114+B115</f>
        <v>974479.7</v>
      </c>
      <c r="C116" s="587">
        <f>C114+C115</f>
        <v>11529.7</v>
      </c>
      <c r="D116" s="587">
        <f>D114+D115</f>
        <v>32597</v>
      </c>
      <c r="J116" s="34"/>
      <c r="K116" s="34"/>
      <c r="L116" s="86"/>
      <c r="M116" s="5"/>
      <c r="O116" s="30"/>
    </row>
    <row r="117" spans="1:15" ht="15.6" thickTop="1">
      <c r="B117" s="61"/>
      <c r="C117" s="465"/>
      <c r="J117" s="34"/>
      <c r="K117" s="34"/>
      <c r="L117" s="86"/>
      <c r="M117" s="5"/>
      <c r="O117" s="30"/>
    </row>
    <row r="118" spans="1:15" ht="15">
      <c r="A118" s="59" t="s">
        <v>540</v>
      </c>
      <c r="J118" s="34"/>
      <c r="K118" s="34"/>
      <c r="L118" s="86"/>
      <c r="M118" s="5"/>
      <c r="O118" s="30"/>
    </row>
    <row r="119" spans="1:15" ht="15">
      <c r="A119" s="59" t="s">
        <v>614</v>
      </c>
      <c r="J119" s="34"/>
      <c r="K119" s="34"/>
      <c r="L119" s="86"/>
      <c r="M119" s="5"/>
      <c r="O119" s="30"/>
    </row>
    <row r="120" spans="1:15" ht="15">
      <c r="A120" s="327" t="s">
        <v>611</v>
      </c>
      <c r="B120" s="58"/>
      <c r="C120" s="58"/>
      <c r="D120" s="58"/>
      <c r="J120" s="34"/>
      <c r="K120" s="34"/>
      <c r="L120" s="86"/>
      <c r="M120" s="5"/>
      <c r="O120" s="30"/>
    </row>
    <row r="121" spans="1:15" ht="15">
      <c r="A121" s="327"/>
      <c r="B121" s="58"/>
      <c r="C121" s="58"/>
      <c r="D121" s="58"/>
      <c r="J121" s="34"/>
      <c r="K121" s="34"/>
      <c r="L121" s="86"/>
      <c r="M121" s="5"/>
      <c r="O121" s="30"/>
    </row>
    <row r="122" spans="1:15" ht="15">
      <c r="A122" s="327"/>
      <c r="B122" s="58"/>
      <c r="C122" s="58"/>
      <c r="D122" s="58"/>
      <c r="J122" s="34"/>
      <c r="K122" s="34"/>
      <c r="L122" s="86"/>
      <c r="M122" s="5"/>
      <c r="O122" s="30"/>
    </row>
    <row r="123" spans="1:15" ht="15">
      <c r="A123" s="987" t="s">
        <v>615</v>
      </c>
      <c r="B123" s="987"/>
      <c r="C123" s="987"/>
      <c r="D123" s="987"/>
      <c r="J123" s="34"/>
      <c r="K123" s="34"/>
      <c r="L123" s="86"/>
      <c r="M123" s="5"/>
      <c r="O123" s="30"/>
    </row>
    <row r="124" spans="1:15" ht="33" customHeight="1" thickBot="1">
      <c r="A124" s="71" t="s">
        <v>278</v>
      </c>
      <c r="B124" s="714" t="s">
        <v>190</v>
      </c>
      <c r="C124" s="714" t="s">
        <v>604</v>
      </c>
      <c r="D124" s="714" t="s">
        <v>605</v>
      </c>
      <c r="J124" s="34"/>
      <c r="K124" s="34"/>
      <c r="L124" s="86"/>
      <c r="M124" s="5"/>
      <c r="O124" s="30"/>
    </row>
    <row r="125" spans="1:15" ht="15">
      <c r="A125" s="27" t="s">
        <v>596</v>
      </c>
      <c r="B125" s="60">
        <v>1078976.24</v>
      </c>
      <c r="C125" s="60">
        <v>12658.94</v>
      </c>
      <c r="D125" s="60">
        <v>38280</v>
      </c>
      <c r="J125" s="34"/>
      <c r="K125" s="34"/>
      <c r="L125" s="86"/>
      <c r="M125" s="5"/>
      <c r="O125" s="30"/>
    </row>
    <row r="126" spans="1:15" ht="15">
      <c r="A126" s="27" t="s">
        <v>597</v>
      </c>
      <c r="B126" s="60">
        <v>579548</v>
      </c>
      <c r="C126" s="60">
        <v>6268.78</v>
      </c>
      <c r="D126" s="60">
        <v>17353</v>
      </c>
      <c r="J126" s="34"/>
      <c r="K126" s="34"/>
      <c r="L126" s="86"/>
      <c r="M126" s="5"/>
      <c r="O126" s="30"/>
    </row>
    <row r="127" spans="1:15" ht="15.6" thickBot="1">
      <c r="A127" s="578" t="s">
        <v>34</v>
      </c>
      <c r="B127" s="587">
        <f>B125+B126</f>
        <v>1658524.24</v>
      </c>
      <c r="C127" s="587">
        <f>C125+C126</f>
        <v>18927.72</v>
      </c>
      <c r="D127" s="587">
        <f>D125+D126</f>
        <v>55633</v>
      </c>
      <c r="J127" s="34"/>
      <c r="K127" s="34"/>
      <c r="L127" s="86"/>
      <c r="M127" s="5"/>
      <c r="O127" s="30"/>
    </row>
    <row r="128" spans="1:15" ht="15.6" thickTop="1">
      <c r="B128" s="61"/>
      <c r="C128" s="465"/>
      <c r="J128" s="34"/>
      <c r="K128" s="34"/>
      <c r="L128" s="86"/>
      <c r="M128" s="5"/>
      <c r="O128" s="30"/>
    </row>
    <row r="129" spans="1:15" ht="15">
      <c r="A129" s="59" t="s">
        <v>540</v>
      </c>
      <c r="J129" s="34"/>
      <c r="K129" s="34"/>
      <c r="L129" s="86"/>
      <c r="M129" s="5"/>
      <c r="O129" s="30"/>
    </row>
    <row r="130" spans="1:15" ht="15">
      <c r="A130" s="59" t="s">
        <v>614</v>
      </c>
      <c r="J130" s="34"/>
      <c r="K130" s="34"/>
      <c r="L130" s="86"/>
      <c r="M130" s="5"/>
      <c r="O130" s="30"/>
    </row>
    <row r="131" spans="1:15" ht="15">
      <c r="A131" s="327" t="s">
        <v>611</v>
      </c>
      <c r="B131" s="58"/>
      <c r="C131" s="58"/>
      <c r="D131" s="58"/>
      <c r="J131" s="34"/>
      <c r="K131" s="34"/>
      <c r="L131" s="86"/>
      <c r="M131" s="5"/>
      <c r="O131" s="30"/>
    </row>
    <row r="132" spans="1:15" ht="15">
      <c r="A132" s="327"/>
      <c r="B132" s="58"/>
      <c r="C132" s="58"/>
      <c r="D132" s="58"/>
      <c r="J132" s="34"/>
      <c r="K132" s="34"/>
      <c r="L132" s="86"/>
      <c r="M132" s="5"/>
      <c r="O132" s="30"/>
    </row>
    <row r="133" spans="1:15" ht="15">
      <c r="A133" s="327"/>
      <c r="B133" s="58"/>
      <c r="C133" s="58"/>
      <c r="D133" s="58"/>
      <c r="J133" s="34"/>
      <c r="K133" s="34"/>
      <c r="L133" s="86"/>
      <c r="M133" s="5"/>
      <c r="O133" s="30"/>
    </row>
    <row r="134" spans="1:15" ht="15">
      <c r="A134" s="327"/>
      <c r="B134" s="58"/>
      <c r="C134" s="58"/>
      <c r="D134" s="58"/>
      <c r="J134" s="34"/>
      <c r="K134" s="34"/>
      <c r="L134" s="86"/>
      <c r="M134" s="5"/>
      <c r="O134" s="30"/>
    </row>
    <row r="135" spans="1:15">
      <c r="A135" s="987" t="s">
        <v>616</v>
      </c>
      <c r="B135" s="987"/>
      <c r="C135" s="987"/>
      <c r="D135" s="987"/>
      <c r="E135" s="987"/>
      <c r="F135" s="987"/>
      <c r="G135" s="987"/>
      <c r="H135" s="987"/>
      <c r="I135" s="987"/>
      <c r="J135" s="30"/>
      <c r="K135" s="30"/>
      <c r="L135" s="86"/>
      <c r="M135" s="5"/>
      <c r="O135" s="30"/>
    </row>
    <row r="136" spans="1:15" ht="39.6">
      <c r="A136" s="348" t="s">
        <v>617</v>
      </c>
      <c r="B136" s="714" t="s">
        <v>618</v>
      </c>
      <c r="C136" s="719" t="s">
        <v>224</v>
      </c>
      <c r="D136" s="719" t="s">
        <v>105</v>
      </c>
      <c r="E136" s="719" t="s">
        <v>619</v>
      </c>
      <c r="F136"/>
      <c r="G136"/>
      <c r="H136"/>
      <c r="J136" s="30"/>
      <c r="K136" s="30"/>
      <c r="L136" s="86"/>
      <c r="M136" s="5"/>
    </row>
    <row r="137" spans="1:15" ht="13.5" customHeight="1">
      <c r="A137" s="1" t="s">
        <v>620</v>
      </c>
      <c r="B137" s="83" t="s">
        <v>32</v>
      </c>
      <c r="C137" s="130" t="s">
        <v>621</v>
      </c>
      <c r="D137" s="130" t="s">
        <v>228</v>
      </c>
      <c r="E137" s="104">
        <v>1</v>
      </c>
      <c r="F137"/>
      <c r="G137" s="1"/>
      <c r="H137" s="1"/>
      <c r="J137" s="30"/>
      <c r="K137" s="30"/>
      <c r="L137" s="86"/>
      <c r="M137" s="5"/>
    </row>
    <row r="138" spans="1:15" ht="42" customHeight="1">
      <c r="A138" s="1" t="s">
        <v>622</v>
      </c>
      <c r="B138" s="83" t="s">
        <v>32</v>
      </c>
      <c r="C138" s="130" t="s">
        <v>623</v>
      </c>
      <c r="D138" s="130" t="s">
        <v>228</v>
      </c>
      <c r="E138" s="104">
        <v>1</v>
      </c>
      <c r="F138"/>
      <c r="G138"/>
      <c r="H138"/>
      <c r="J138" s="30"/>
      <c r="K138" s="30"/>
      <c r="L138" s="86"/>
      <c r="M138" s="5"/>
    </row>
    <row r="139" spans="1:15" ht="13.5" customHeight="1">
      <c r="A139" s="1" t="s">
        <v>624</v>
      </c>
      <c r="B139" s="83" t="s">
        <v>32</v>
      </c>
      <c r="C139" s="130" t="s">
        <v>625</v>
      </c>
      <c r="D139" s="130" t="s">
        <v>228</v>
      </c>
      <c r="E139" s="104">
        <v>1</v>
      </c>
      <c r="F139"/>
      <c r="G139"/>
      <c r="H139"/>
      <c r="J139" s="30"/>
      <c r="K139" s="30"/>
      <c r="L139" s="86"/>
      <c r="M139" s="5"/>
    </row>
    <row r="140" spans="1:15" ht="13.5" customHeight="1">
      <c r="A140" s="1" t="s">
        <v>626</v>
      </c>
      <c r="B140" s="83" t="s">
        <v>32</v>
      </c>
      <c r="C140" s="130" t="s">
        <v>627</v>
      </c>
      <c r="D140" s="81">
        <v>0.21</v>
      </c>
      <c r="E140" s="104"/>
      <c r="F140"/>
      <c r="G140"/>
      <c r="H140"/>
      <c r="J140" s="30"/>
      <c r="K140" s="30"/>
      <c r="L140" s="86"/>
      <c r="M140" s="5"/>
    </row>
    <row r="141" spans="1:15">
      <c r="F141"/>
      <c r="J141" s="30"/>
      <c r="K141" s="30"/>
      <c r="L141" s="86"/>
      <c r="M141" s="5"/>
    </row>
    <row r="142" spans="1:15">
      <c r="A142" s="59" t="s">
        <v>540</v>
      </c>
      <c r="J142" s="30"/>
      <c r="K142" s="30"/>
      <c r="L142" s="86"/>
      <c r="M142" s="5"/>
    </row>
    <row r="143" spans="1:15">
      <c r="A143" s="59" t="s">
        <v>628</v>
      </c>
      <c r="J143" s="30"/>
      <c r="K143" s="30"/>
      <c r="L143" s="86"/>
      <c r="M143" s="5"/>
    </row>
    <row r="144" spans="1:15">
      <c r="A144" s="359" t="s">
        <v>629</v>
      </c>
      <c r="J144" s="30"/>
      <c r="K144" s="30"/>
      <c r="L144" s="86"/>
      <c r="M144" s="5"/>
      <c r="N144"/>
    </row>
    <row r="145" spans="1:22">
      <c r="A145" s="359" t="s">
        <v>630</v>
      </c>
      <c r="J145" s="30"/>
      <c r="K145" s="30"/>
      <c r="L145" s="86"/>
      <c r="M145" s="5"/>
      <c r="N145"/>
    </row>
    <row r="146" spans="1:22">
      <c r="A146" s="44"/>
      <c r="J146" s="30"/>
      <c r="K146" s="30"/>
      <c r="L146" s="86"/>
      <c r="M146" s="5"/>
      <c r="N146"/>
    </row>
    <row r="147" spans="1:22">
      <c r="A147" s="1100" t="s">
        <v>631</v>
      </c>
      <c r="B147" s="1100"/>
      <c r="C147" s="1100"/>
      <c r="D147" s="1100"/>
      <c r="E147" s="5"/>
      <c r="F147" s="5"/>
      <c r="G147" s="5"/>
      <c r="H147" s="5"/>
      <c r="I147" s="5"/>
      <c r="J147" s="30"/>
      <c r="K147" s="30"/>
      <c r="L147" s="86"/>
      <c r="M147" s="5"/>
      <c r="N147"/>
    </row>
    <row r="148" spans="1:22" ht="40.200000000000003" thickBot="1">
      <c r="A148" s="348" t="s">
        <v>632</v>
      </c>
      <c r="B148" s="714" t="s">
        <v>618</v>
      </c>
      <c r="C148" s="714" t="s">
        <v>224</v>
      </c>
      <c r="D148" s="714" t="s">
        <v>619</v>
      </c>
      <c r="I148"/>
      <c r="J148" s="30"/>
      <c r="K148" s="30"/>
      <c r="L148" s="86"/>
      <c r="M148" s="5"/>
      <c r="N148"/>
    </row>
    <row r="149" spans="1:22">
      <c r="A149" s="1" t="s">
        <v>633</v>
      </c>
      <c r="B149" s="83" t="s">
        <v>32</v>
      </c>
      <c r="C149" s="83">
        <v>0.49</v>
      </c>
      <c r="D149" s="135">
        <v>1</v>
      </c>
      <c r="I149"/>
      <c r="J149" s="30"/>
      <c r="K149" s="30"/>
      <c r="L149" s="86"/>
      <c r="M149" s="5"/>
      <c r="N149"/>
    </row>
    <row r="150" spans="1:22">
      <c r="A150" s="1" t="s">
        <v>634</v>
      </c>
      <c r="B150" s="83" t="s">
        <v>32</v>
      </c>
      <c r="C150" s="83">
        <v>0.22</v>
      </c>
      <c r="D150" s="135">
        <v>1</v>
      </c>
      <c r="I150"/>
      <c r="J150" s="30"/>
      <c r="K150" s="30"/>
      <c r="L150" s="86"/>
      <c r="M150" s="5"/>
      <c r="O150" s="30"/>
    </row>
    <row r="151" spans="1:22">
      <c r="A151" s="1" t="s">
        <v>635</v>
      </c>
      <c r="B151" s="83" t="s">
        <v>32</v>
      </c>
      <c r="C151" s="624">
        <v>0.3</v>
      </c>
      <c r="D151" s="135">
        <v>1</v>
      </c>
      <c r="I151"/>
      <c r="J151" s="30"/>
      <c r="K151" s="30"/>
      <c r="L151" s="86"/>
      <c r="M151" s="5"/>
      <c r="O151" s="30"/>
    </row>
    <row r="152" spans="1:22" ht="13.5" customHeight="1">
      <c r="A152" s="1" t="s">
        <v>636</v>
      </c>
      <c r="B152" s="83" t="s">
        <v>32</v>
      </c>
      <c r="C152" s="83">
        <v>0.26</v>
      </c>
      <c r="D152" s="135">
        <v>1</v>
      </c>
      <c r="I152"/>
      <c r="J152" s="30"/>
      <c r="K152" s="30"/>
      <c r="L152" s="86"/>
      <c r="M152" s="5"/>
    </row>
    <row r="153" spans="1:22" ht="36.75" customHeight="1" thickBot="1">
      <c r="A153" s="578" t="s">
        <v>637</v>
      </c>
      <c r="B153" s="593" t="s">
        <v>32</v>
      </c>
      <c r="C153" s="594">
        <v>0.38</v>
      </c>
      <c r="D153" s="588">
        <v>1</v>
      </c>
      <c r="I153"/>
      <c r="J153" s="30"/>
      <c r="K153" s="30"/>
      <c r="L153" s="86"/>
      <c r="M153" s="5"/>
    </row>
    <row r="154" spans="1:22" ht="13.5" customHeight="1" thickTop="1">
      <c r="C154" s="2"/>
      <c r="D154" s="83"/>
      <c r="E154" s="130"/>
      <c r="F154" s="130"/>
      <c r="G154" s="130"/>
      <c r="H154" s="130"/>
      <c r="I154" s="104"/>
      <c r="J154" s="30"/>
      <c r="K154" s="30"/>
      <c r="L154" s="86"/>
      <c r="M154" s="5"/>
    </row>
    <row r="155" spans="1:22" ht="13.5" customHeight="1">
      <c r="A155" s="59" t="s">
        <v>540</v>
      </c>
      <c r="C155" s="2"/>
      <c r="D155" s="83"/>
      <c r="E155" s="130"/>
      <c r="F155" s="130"/>
      <c r="G155" s="130"/>
      <c r="H155" s="130"/>
      <c r="I155" s="104"/>
      <c r="J155" s="30"/>
      <c r="K155" s="30"/>
      <c r="L155" s="86"/>
      <c r="M155" s="5"/>
    </row>
    <row r="156" spans="1:22">
      <c r="A156" s="59" t="s">
        <v>638</v>
      </c>
      <c r="J156" s="30"/>
      <c r="K156" s="30"/>
      <c r="L156" s="86"/>
      <c r="M156" s="5"/>
    </row>
    <row r="157" spans="1:22">
      <c r="A157" s="44" t="s">
        <v>639</v>
      </c>
      <c r="J157" s="30"/>
      <c r="K157" s="30"/>
      <c r="L157" s="86"/>
      <c r="M157" s="5"/>
      <c r="O157" s="987"/>
      <c r="P157" s="987"/>
      <c r="Q157" s="987"/>
      <c r="R157" s="987"/>
      <c r="S157" s="987"/>
      <c r="T157" s="987"/>
      <c r="V157" s="1"/>
    </row>
    <row r="158" spans="1:22">
      <c r="A158" s="44"/>
      <c r="J158" s="30"/>
      <c r="K158" s="30"/>
      <c r="L158" s="86"/>
      <c r="M158" s="5"/>
      <c r="O158" s="51"/>
      <c r="V158" s="1"/>
    </row>
    <row r="159" spans="1:22">
      <c r="A159" s="44"/>
      <c r="J159" s="30"/>
      <c r="K159" s="30"/>
      <c r="L159" s="86"/>
      <c r="M159" s="5"/>
      <c r="O159" s="30"/>
    </row>
    <row r="160" spans="1:22">
      <c r="A160" s="44"/>
      <c r="J160" s="30"/>
      <c r="K160" s="30"/>
      <c r="L160" s="86"/>
      <c r="M160" s="5"/>
      <c r="O160" s="30"/>
    </row>
    <row r="161" spans="1:15">
      <c r="A161" s="987" t="s">
        <v>640</v>
      </c>
      <c r="B161" s="987"/>
      <c r="C161" s="987"/>
      <c r="D161" s="987"/>
      <c r="J161" s="30"/>
      <c r="K161" s="30"/>
      <c r="L161" s="86"/>
      <c r="M161" s="5"/>
      <c r="O161" s="30"/>
    </row>
    <row r="162" spans="1:15" ht="27" thickBot="1">
      <c r="A162" s="348" t="s">
        <v>641</v>
      </c>
      <c r="B162" s="714" t="s">
        <v>642</v>
      </c>
      <c r="C162" s="714" t="s">
        <v>643</v>
      </c>
      <c r="D162" s="714" t="s">
        <v>644</v>
      </c>
      <c r="J162" s="30"/>
      <c r="K162" s="30"/>
      <c r="L162" s="86"/>
      <c r="M162" s="5"/>
      <c r="O162" s="30"/>
    </row>
    <row r="163" spans="1:15">
      <c r="A163" s="605">
        <v>1</v>
      </c>
      <c r="B163" s="606">
        <v>0.78</v>
      </c>
      <c r="C163" s="606">
        <v>0.78</v>
      </c>
      <c r="D163" s="607">
        <v>1</v>
      </c>
      <c r="J163" s="30"/>
      <c r="K163" s="30"/>
      <c r="L163" s="86"/>
      <c r="M163" s="5"/>
      <c r="O163" s="30"/>
    </row>
    <row r="164" spans="1:15">
      <c r="A164" s="695">
        <v>2</v>
      </c>
      <c r="B164" s="134">
        <v>0.87</v>
      </c>
      <c r="C164" s="134">
        <v>0.09</v>
      </c>
      <c r="D164" s="2"/>
      <c r="J164" s="30"/>
      <c r="K164" s="30"/>
      <c r="L164" s="86"/>
      <c r="M164" s="5"/>
      <c r="O164" s="30"/>
    </row>
    <row r="165" spans="1:15">
      <c r="A165" s="695">
        <v>3</v>
      </c>
      <c r="B165" s="134">
        <v>0.93</v>
      </c>
      <c r="C165" s="134">
        <v>0.06</v>
      </c>
      <c r="D165" s="2"/>
      <c r="J165" s="30"/>
      <c r="K165" s="30"/>
      <c r="L165" s="86"/>
      <c r="M165" s="5"/>
      <c r="O165" s="30"/>
    </row>
    <row r="166" spans="1:15" ht="13.5" customHeight="1">
      <c r="A166" s="266">
        <v>4</v>
      </c>
      <c r="B166" s="224">
        <v>0.96</v>
      </c>
      <c r="C166" s="224">
        <v>0.03</v>
      </c>
      <c r="D166" s="194"/>
      <c r="J166" s="30"/>
      <c r="K166" s="30"/>
      <c r="L166" s="86"/>
      <c r="M166" s="5"/>
      <c r="O166" s="30"/>
    </row>
    <row r="167" spans="1:15" ht="13.5" customHeight="1">
      <c r="A167" s="608" t="s">
        <v>645</v>
      </c>
      <c r="B167" s="609"/>
      <c r="C167" s="610">
        <v>0.88</v>
      </c>
      <c r="D167" s="611">
        <v>0.94</v>
      </c>
      <c r="J167" s="30"/>
      <c r="K167" s="30"/>
      <c r="L167" s="86"/>
      <c r="M167" s="5"/>
      <c r="O167" s="30"/>
    </row>
    <row r="168" spans="1:15" ht="13.5" customHeight="1">
      <c r="A168" s="222" t="s">
        <v>646</v>
      </c>
      <c r="B168" s="223"/>
      <c r="C168" s="224"/>
      <c r="D168" s="225">
        <v>0.94199999999999995</v>
      </c>
      <c r="J168" s="30"/>
      <c r="K168" s="30"/>
      <c r="L168" s="86"/>
      <c r="M168" s="5"/>
      <c r="O168" s="30"/>
    </row>
    <row r="169" spans="1:15" ht="13.5" customHeight="1" thickBot="1">
      <c r="A169" s="578" t="s">
        <v>647</v>
      </c>
      <c r="B169" s="578"/>
      <c r="C169" s="578"/>
      <c r="D169" s="595">
        <v>0.94199999999999995</v>
      </c>
      <c r="J169" s="30"/>
      <c r="K169" s="30"/>
      <c r="L169" s="86"/>
      <c r="M169" s="5"/>
      <c r="O169" s="30"/>
    </row>
    <row r="170" spans="1:15" ht="13.5" customHeight="1" thickTop="1">
      <c r="A170" s="5"/>
      <c r="B170" s="3"/>
      <c r="C170" s="134"/>
      <c r="D170" s="66"/>
      <c r="J170" s="30"/>
      <c r="K170" s="30"/>
      <c r="L170" s="86"/>
      <c r="M170" s="5"/>
      <c r="O170" s="30"/>
    </row>
    <row r="171" spans="1:15">
      <c r="A171" s="44" t="s">
        <v>648</v>
      </c>
      <c r="B171" s="3"/>
      <c r="C171" s="3"/>
      <c r="J171" s="30"/>
      <c r="K171" s="30"/>
      <c r="L171" s="86"/>
      <c r="M171" s="5"/>
    </row>
    <row r="172" spans="1:15" ht="27" customHeight="1">
      <c r="A172" s="1"/>
      <c r="B172" s="3"/>
      <c r="C172" s="3"/>
      <c r="D172" s="3"/>
      <c r="J172" s="30"/>
      <c r="K172" s="30"/>
      <c r="L172" s="86"/>
      <c r="M172" s="5"/>
    </row>
    <row r="173" spans="1:15">
      <c r="A173" s="987" t="s">
        <v>649</v>
      </c>
      <c r="B173" s="987"/>
      <c r="C173" s="987"/>
      <c r="D173" s="987"/>
      <c r="E173" s="987"/>
      <c r="F173" s="987"/>
      <c r="G173" s="987"/>
      <c r="J173" s="30"/>
      <c r="K173" s="30"/>
      <c r="L173" s="86"/>
      <c r="M173" s="5"/>
    </row>
    <row r="174" spans="1:15" ht="13.8" thickBot="1">
      <c r="A174" s="348" t="s">
        <v>186</v>
      </c>
      <c r="B174" s="1023" t="s">
        <v>596</v>
      </c>
      <c r="C174" s="1023"/>
      <c r="D174" s="1023"/>
      <c r="E174" s="1023" t="s">
        <v>597</v>
      </c>
      <c r="F174" s="1023"/>
      <c r="G174" s="1023"/>
      <c r="J174" s="30"/>
      <c r="K174" s="30"/>
      <c r="L174" s="86"/>
      <c r="M174" s="5"/>
    </row>
    <row r="175" spans="1:15" ht="26.4">
      <c r="A175" s="220"/>
      <c r="B175" s="720" t="s">
        <v>650</v>
      </c>
      <c r="C175" s="720" t="s">
        <v>651</v>
      </c>
      <c r="D175" s="720" t="s">
        <v>652</v>
      </c>
      <c r="E175" s="720" t="s">
        <v>650</v>
      </c>
      <c r="F175" s="720" t="s">
        <v>651</v>
      </c>
      <c r="G175" s="720" t="s">
        <v>652</v>
      </c>
      <c r="J175" s="30"/>
      <c r="K175" s="30"/>
      <c r="L175" s="86"/>
      <c r="M175" s="5"/>
    </row>
    <row r="176" spans="1:15" ht="13.5" customHeight="1">
      <c r="A176" t="s">
        <v>653</v>
      </c>
      <c r="B176" s="147">
        <v>4.01</v>
      </c>
      <c r="C176" s="147">
        <v>1.85</v>
      </c>
      <c r="D176" s="147">
        <f>B176-C176</f>
        <v>2.1599999999999997</v>
      </c>
      <c r="E176" s="147">
        <v>6.18</v>
      </c>
      <c r="F176" s="147">
        <v>2.48</v>
      </c>
      <c r="G176" s="147">
        <f>E176-F176</f>
        <v>3.6999999999999997</v>
      </c>
      <c r="J176" s="30"/>
      <c r="K176" s="30"/>
      <c r="L176" s="86"/>
      <c r="M176" s="5"/>
    </row>
    <row r="177" spans="1:13">
      <c r="A177" t="s">
        <v>654</v>
      </c>
      <c r="B177" s="147">
        <v>3.37</v>
      </c>
      <c r="C177" s="147">
        <v>0.98</v>
      </c>
      <c r="D177" s="147">
        <f>B177-C177</f>
        <v>2.39</v>
      </c>
      <c r="E177" s="147">
        <v>5.29</v>
      </c>
      <c r="F177" s="147">
        <v>1.46</v>
      </c>
      <c r="G177" s="147">
        <f>E177-F177</f>
        <v>3.83</v>
      </c>
      <c r="J177" s="30"/>
      <c r="K177" s="30"/>
      <c r="L177" s="86"/>
      <c r="M177" s="5"/>
    </row>
    <row r="178" spans="1:13">
      <c r="A178" s="578" t="s">
        <v>655</v>
      </c>
      <c r="B178" s="682">
        <v>3.74</v>
      </c>
      <c r="C178" s="682">
        <v>1.48</v>
      </c>
      <c r="D178" s="682">
        <f>B178-C178</f>
        <v>2.2600000000000002</v>
      </c>
      <c r="E178" s="682">
        <v>5.84</v>
      </c>
      <c r="F178" s="682">
        <v>2.09</v>
      </c>
      <c r="G178" s="682">
        <f>E178-F178</f>
        <v>3.75</v>
      </c>
      <c r="J178" s="30"/>
      <c r="K178" s="30"/>
      <c r="L178" s="86"/>
      <c r="M178" s="5"/>
    </row>
    <row r="179" spans="1:13" ht="13.5" customHeight="1">
      <c r="C179" s="146"/>
      <c r="J179" s="30"/>
      <c r="K179" s="30"/>
      <c r="L179" s="86"/>
      <c r="M179" s="5"/>
    </row>
    <row r="180" spans="1:13" ht="36.75" customHeight="1">
      <c r="A180" s="59" t="s">
        <v>540</v>
      </c>
      <c r="J180" s="30"/>
      <c r="K180" s="30"/>
      <c r="L180" s="86"/>
      <c r="M180" s="5"/>
    </row>
    <row r="181" spans="1:13" ht="27" customHeight="1">
      <c r="A181" s="59" t="s">
        <v>656</v>
      </c>
      <c r="J181" s="30"/>
      <c r="K181" s="30"/>
      <c r="L181" s="86"/>
      <c r="M181" s="5"/>
    </row>
    <row r="182" spans="1:13" ht="27" customHeight="1">
      <c r="A182" s="359" t="s">
        <v>657</v>
      </c>
      <c r="J182" s="30"/>
      <c r="K182" s="30"/>
      <c r="L182" s="86"/>
      <c r="M182" s="5"/>
    </row>
    <row r="183" spans="1:13">
      <c r="A183" s="44" t="s">
        <v>658</v>
      </c>
      <c r="J183" s="30"/>
      <c r="K183" s="30"/>
      <c r="L183" s="86"/>
      <c r="M183" s="5"/>
    </row>
    <row r="184" spans="1:13">
      <c r="J184" s="30"/>
      <c r="K184" s="30"/>
      <c r="L184" s="86"/>
      <c r="M184" s="5"/>
    </row>
    <row r="185" spans="1:13">
      <c r="J185" s="30"/>
      <c r="K185" s="30"/>
      <c r="L185" s="86"/>
      <c r="M185" s="5"/>
    </row>
    <row r="186" spans="1:13" ht="15.6">
      <c r="A186" s="853" t="s">
        <v>659</v>
      </c>
      <c r="J186" s="30"/>
      <c r="K186" s="30"/>
      <c r="L186" s="86"/>
      <c r="M186" s="5"/>
    </row>
    <row r="187" spans="1:13" ht="15.6">
      <c r="A187" s="853"/>
      <c r="J187" s="30"/>
      <c r="K187" s="30"/>
      <c r="L187" s="86"/>
      <c r="M187" s="5"/>
    </row>
    <row r="188" spans="1:13" ht="13.2" customHeight="1">
      <c r="A188" s="1100" t="s">
        <v>660</v>
      </c>
      <c r="B188" s="1100"/>
      <c r="C188" s="1100"/>
      <c r="J188" s="30"/>
      <c r="K188" s="30"/>
      <c r="L188" s="86"/>
      <c r="M188" s="5"/>
    </row>
    <row r="189" spans="1:13" ht="26.4">
      <c r="A189" s="348"/>
      <c r="B189" s="714" t="s">
        <v>661</v>
      </c>
      <c r="C189" s="714" t="s">
        <v>662</v>
      </c>
      <c r="J189" s="30"/>
      <c r="K189" s="30"/>
      <c r="L189" s="86"/>
      <c r="M189" s="5"/>
    </row>
    <row r="190" spans="1:13" ht="13.2" customHeight="1">
      <c r="A190" s="731" t="s">
        <v>663</v>
      </c>
      <c r="B190" s="2">
        <v>23</v>
      </c>
      <c r="C190" s="732">
        <v>0.11</v>
      </c>
      <c r="J190" s="30"/>
      <c r="K190" s="30"/>
      <c r="L190" s="86"/>
      <c r="M190" s="5"/>
    </row>
    <row r="191" spans="1:13">
      <c r="A191" s="717" t="s">
        <v>664</v>
      </c>
      <c r="B191" s="82">
        <v>66</v>
      </c>
      <c r="C191" s="135">
        <v>0.3</v>
      </c>
      <c r="J191" s="30"/>
      <c r="K191" s="30"/>
      <c r="L191" s="86"/>
      <c r="M191" s="5"/>
    </row>
    <row r="192" spans="1:13" ht="13.2" customHeight="1">
      <c r="A192" s="717" t="s">
        <v>665</v>
      </c>
      <c r="B192" s="82">
        <v>89</v>
      </c>
      <c r="C192" s="135">
        <v>0.41</v>
      </c>
      <c r="J192" s="30"/>
      <c r="K192" s="30"/>
      <c r="L192" s="86"/>
      <c r="M192" s="5"/>
    </row>
    <row r="193" spans="1:15">
      <c r="A193" s="717" t="s">
        <v>666</v>
      </c>
      <c r="B193" s="72">
        <v>76</v>
      </c>
      <c r="C193" s="135">
        <v>0.35</v>
      </c>
      <c r="J193" s="30"/>
      <c r="K193" s="30"/>
      <c r="L193" s="86"/>
      <c r="M193" s="5"/>
    </row>
    <row r="194" spans="1:15" ht="13.5" customHeight="1">
      <c r="J194" s="30"/>
      <c r="K194" s="30"/>
      <c r="L194" s="86"/>
      <c r="M194" s="5"/>
    </row>
    <row r="195" spans="1:15" ht="27" customHeight="1">
      <c r="A195" s="59" t="s">
        <v>540</v>
      </c>
      <c r="J195" s="30"/>
      <c r="K195" s="30"/>
      <c r="L195" s="86"/>
      <c r="M195" s="5"/>
    </row>
    <row r="196" spans="1:15" ht="27" customHeight="1">
      <c r="A196" s="59" t="s">
        <v>667</v>
      </c>
      <c r="J196" s="30"/>
      <c r="K196" s="30"/>
      <c r="L196" s="86"/>
      <c r="M196" s="5"/>
    </row>
    <row r="197" spans="1:15">
      <c r="A197" s="44" t="s">
        <v>668</v>
      </c>
      <c r="J197" s="30"/>
      <c r="K197" s="30"/>
      <c r="L197" s="86"/>
      <c r="M197" s="5"/>
    </row>
    <row r="198" spans="1:15">
      <c r="A198" s="44"/>
      <c r="J198" s="30"/>
      <c r="K198" s="30"/>
      <c r="L198" s="86"/>
      <c r="M198" s="5"/>
      <c r="N198"/>
    </row>
    <row r="199" spans="1:15">
      <c r="A199" s="44"/>
      <c r="J199" s="30"/>
      <c r="K199" s="30"/>
      <c r="L199" s="86"/>
      <c r="M199" s="5"/>
      <c r="N199"/>
    </row>
    <row r="200" spans="1:15">
      <c r="A200" s="1100" t="s">
        <v>660</v>
      </c>
      <c r="B200" s="1100"/>
      <c r="C200" s="1100"/>
      <c r="J200" s="30"/>
      <c r="K200" s="30"/>
      <c r="L200" s="86"/>
      <c r="M200" s="5"/>
      <c r="N200"/>
    </row>
    <row r="201" spans="1:15" ht="26.4">
      <c r="A201" s="348"/>
      <c r="B201" s="714" t="s">
        <v>661</v>
      </c>
      <c r="C201" s="714" t="s">
        <v>662</v>
      </c>
      <c r="J201" s="30"/>
      <c r="K201" s="30"/>
      <c r="L201" s="86"/>
      <c r="M201" s="5"/>
      <c r="O201" s="30"/>
    </row>
    <row r="202" spans="1:15" ht="12.75" customHeight="1">
      <c r="A202" s="731" t="s">
        <v>669</v>
      </c>
      <c r="B202" s="2">
        <v>80</v>
      </c>
      <c r="C202" s="732">
        <v>0.13</v>
      </c>
      <c r="J202" s="30"/>
      <c r="K202" s="30"/>
      <c r="L202" s="86"/>
    </row>
    <row r="203" spans="1:15">
      <c r="A203" s="717" t="s">
        <v>670</v>
      </c>
      <c r="B203" s="82">
        <v>57</v>
      </c>
      <c r="C203" s="135">
        <v>0.39</v>
      </c>
      <c r="J203"/>
      <c r="K203" s="30"/>
      <c r="L203" s="86"/>
    </row>
    <row r="204" spans="1:15" ht="12.75" customHeight="1">
      <c r="J204"/>
      <c r="K204" s="30"/>
      <c r="L204" s="86"/>
    </row>
    <row r="205" spans="1:15">
      <c r="A205" s="44" t="s">
        <v>668</v>
      </c>
      <c r="J205"/>
      <c r="K205" s="30"/>
      <c r="L205" s="86"/>
    </row>
    <row r="206" spans="1:15">
      <c r="J206"/>
      <c r="K206" s="30"/>
      <c r="L206" s="86"/>
    </row>
    <row r="207" spans="1:15">
      <c r="J207"/>
      <c r="K207" s="30"/>
      <c r="L207" s="86"/>
    </row>
    <row r="208" spans="1:15">
      <c r="A208" s="5" t="s">
        <v>671</v>
      </c>
      <c r="J208"/>
      <c r="K208" s="30"/>
      <c r="L208" s="86"/>
    </row>
    <row r="209" spans="1:32">
      <c r="A209" s="348"/>
      <c r="B209" s="714" t="s">
        <v>662</v>
      </c>
      <c r="J209"/>
      <c r="K209" s="30"/>
      <c r="L209" s="86"/>
    </row>
    <row r="210" spans="1:32">
      <c r="A210" s="733" t="s">
        <v>222</v>
      </c>
      <c r="B210" s="784">
        <v>27</v>
      </c>
      <c r="J210"/>
      <c r="K210" s="30"/>
      <c r="L210" s="86"/>
    </row>
    <row r="211" spans="1:32">
      <c r="A211" s="717" t="s">
        <v>672</v>
      </c>
      <c r="B211" s="732">
        <v>0.43</v>
      </c>
      <c r="J211"/>
      <c r="K211" s="30"/>
      <c r="L211" s="86"/>
    </row>
    <row r="212" spans="1:32">
      <c r="A212" s="717" t="s">
        <v>673</v>
      </c>
      <c r="B212" s="135">
        <v>0.34</v>
      </c>
      <c r="J212"/>
      <c r="K212" s="30"/>
      <c r="L212" s="86"/>
    </row>
    <row r="213" spans="1:32">
      <c r="A213" s="717" t="s">
        <v>674</v>
      </c>
      <c r="B213" s="135">
        <v>0.26</v>
      </c>
      <c r="J213"/>
      <c r="K213" s="30"/>
      <c r="L213" s="86"/>
    </row>
    <row r="214" spans="1:32">
      <c r="A214" s="717" t="s">
        <v>675</v>
      </c>
      <c r="B214" s="135">
        <v>0.13</v>
      </c>
      <c r="J214"/>
      <c r="K214" s="30"/>
      <c r="L214" s="86"/>
    </row>
    <row r="215" spans="1:32">
      <c r="J215"/>
      <c r="K215" s="30"/>
      <c r="L215" s="86"/>
    </row>
    <row r="216" spans="1:32">
      <c r="A216" s="59" t="s">
        <v>540</v>
      </c>
      <c r="J216"/>
      <c r="K216" s="30"/>
      <c r="L216" s="86"/>
    </row>
    <row r="217" spans="1:32">
      <c r="A217" s="59" t="s">
        <v>676</v>
      </c>
      <c r="J217"/>
      <c r="K217" s="30"/>
      <c r="L217" s="86"/>
    </row>
    <row r="218" spans="1:32">
      <c r="A218" s="44" t="s">
        <v>668</v>
      </c>
      <c r="J218"/>
      <c r="K218" s="30"/>
      <c r="L218" s="86"/>
    </row>
    <row r="219" spans="1:32">
      <c r="J219"/>
      <c r="K219" s="30"/>
      <c r="L219" s="86"/>
    </row>
    <row r="220" spans="1:32">
      <c r="J220"/>
      <c r="K220" s="30"/>
      <c r="L220" s="86"/>
    </row>
    <row r="221" spans="1:32" s="734" customFormat="1">
      <c r="A221" s="5" t="s">
        <v>677</v>
      </c>
      <c r="B221" s="26"/>
      <c r="C221" s="38"/>
      <c r="D221" s="38"/>
      <c r="E221" s="38"/>
      <c r="F221" s="38"/>
      <c r="G221" s="38"/>
      <c r="H221" s="38"/>
      <c r="I221" s="38"/>
      <c r="J221" s="5"/>
      <c r="K221" s="30"/>
      <c r="L221" s="86"/>
      <c r="M221" s="38"/>
      <c r="N221" s="38"/>
      <c r="O221" s="5"/>
      <c r="P221" s="5"/>
      <c r="Q221" s="5"/>
      <c r="R221" s="5"/>
      <c r="S221" s="5"/>
      <c r="T221" s="5"/>
      <c r="U221" s="5"/>
      <c r="V221" s="5"/>
      <c r="W221" s="5"/>
      <c r="X221" s="5"/>
      <c r="Y221" s="5"/>
      <c r="Z221" s="5"/>
      <c r="AA221" s="5"/>
      <c r="AB221" s="5"/>
      <c r="AC221" s="5"/>
      <c r="AD221" s="5"/>
      <c r="AE221" s="5"/>
      <c r="AF221" s="5"/>
    </row>
    <row r="222" spans="1:32" ht="26.4">
      <c r="A222" s="348"/>
      <c r="B222" s="714" t="s">
        <v>678</v>
      </c>
      <c r="C222" s="714" t="s">
        <v>679</v>
      </c>
      <c r="D222" s="714" t="s">
        <v>680</v>
      </c>
      <c r="E222" s="714" t="s">
        <v>681</v>
      </c>
      <c r="J222"/>
      <c r="K222" s="30"/>
      <c r="L222" s="86"/>
    </row>
    <row r="223" spans="1:32">
      <c r="A223" s="468" t="s">
        <v>222</v>
      </c>
      <c r="B223" s="784">
        <v>251</v>
      </c>
      <c r="C223" s="784">
        <v>89</v>
      </c>
      <c r="D223" s="784">
        <v>89</v>
      </c>
      <c r="E223" s="784">
        <v>73</v>
      </c>
      <c r="J223"/>
      <c r="K223" s="30"/>
      <c r="L223" s="86"/>
    </row>
    <row r="224" spans="1:32">
      <c r="A224" t="s">
        <v>682</v>
      </c>
      <c r="B224" s="732">
        <v>0.51</v>
      </c>
      <c r="C224" s="732">
        <v>0.46</v>
      </c>
      <c r="D224" s="732">
        <v>0.44</v>
      </c>
      <c r="E224" s="732">
        <v>0.6</v>
      </c>
      <c r="J224"/>
      <c r="K224" s="30"/>
      <c r="L224" s="86"/>
    </row>
    <row r="225" spans="1:12">
      <c r="A225" t="s">
        <v>683</v>
      </c>
      <c r="B225" s="732">
        <v>0.33</v>
      </c>
      <c r="C225" s="2" t="s">
        <v>684</v>
      </c>
      <c r="D225" s="732">
        <v>0.39</v>
      </c>
      <c r="E225" s="732">
        <v>0.24</v>
      </c>
      <c r="J225"/>
      <c r="K225" s="30"/>
      <c r="L225" s="86"/>
    </row>
    <row r="226" spans="1:12">
      <c r="A226" t="s">
        <v>685</v>
      </c>
      <c r="B226" s="732">
        <v>0.28999999999999998</v>
      </c>
      <c r="C226" s="732">
        <v>0.16</v>
      </c>
      <c r="D226" s="732">
        <v>0.18</v>
      </c>
      <c r="E226" s="732">
        <v>0.59</v>
      </c>
      <c r="J226"/>
      <c r="K226" s="30"/>
      <c r="L226" s="86"/>
    </row>
    <row r="227" spans="1:12">
      <c r="A227" t="s">
        <v>686</v>
      </c>
      <c r="B227" s="732">
        <v>0.11</v>
      </c>
      <c r="C227" s="2" t="s">
        <v>687</v>
      </c>
      <c r="D227" s="2" t="s">
        <v>688</v>
      </c>
      <c r="E227" s="732">
        <v>0</v>
      </c>
      <c r="J227"/>
      <c r="K227" s="30"/>
      <c r="L227" s="86"/>
    </row>
    <row r="228" spans="1:12">
      <c r="A228" t="s">
        <v>689</v>
      </c>
      <c r="B228" s="732">
        <v>0.09</v>
      </c>
      <c r="C228" s="732">
        <v>0.18</v>
      </c>
      <c r="D228" s="732">
        <v>7.0000000000000007E-2</v>
      </c>
      <c r="E228" s="732">
        <v>0.01</v>
      </c>
      <c r="J228"/>
      <c r="K228" s="30"/>
      <c r="L228" s="86"/>
    </row>
    <row r="229" spans="1:12">
      <c r="A229" t="s">
        <v>690</v>
      </c>
      <c r="B229" s="732">
        <v>0.04</v>
      </c>
      <c r="C229" s="732">
        <v>0.08</v>
      </c>
      <c r="D229" s="732">
        <v>0.03</v>
      </c>
      <c r="E229" s="732">
        <v>0.01</v>
      </c>
      <c r="J229"/>
      <c r="K229" s="30"/>
      <c r="L229" s="86"/>
    </row>
    <row r="230" spans="1:12">
      <c r="A230" t="s">
        <v>691</v>
      </c>
      <c r="B230" s="732">
        <v>0.04</v>
      </c>
      <c r="C230" s="2" t="s">
        <v>692</v>
      </c>
      <c r="D230" s="732">
        <v>0.06</v>
      </c>
      <c r="E230" s="732">
        <v>0</v>
      </c>
      <c r="J230"/>
      <c r="K230" s="30"/>
      <c r="L230" s="86"/>
    </row>
    <row r="231" spans="1:12">
      <c r="A231" t="s">
        <v>213</v>
      </c>
      <c r="B231" s="732">
        <v>0.03</v>
      </c>
      <c r="C231" s="732">
        <v>0.03</v>
      </c>
      <c r="D231" s="732">
        <v>0.03</v>
      </c>
      <c r="E231" s="732">
        <v>0.03</v>
      </c>
      <c r="J231"/>
      <c r="K231" s="30"/>
      <c r="L231" s="86"/>
    </row>
    <row r="232" spans="1:12">
      <c r="J232"/>
      <c r="K232" s="30"/>
      <c r="L232" s="86"/>
    </row>
    <row r="233" spans="1:12">
      <c r="A233" s="59" t="s">
        <v>540</v>
      </c>
      <c r="J233"/>
      <c r="K233" s="30"/>
      <c r="L233" s="86"/>
    </row>
    <row r="234" spans="1:12">
      <c r="A234" s="59" t="s">
        <v>676</v>
      </c>
      <c r="J234"/>
      <c r="K234" s="30"/>
      <c r="L234" s="86"/>
    </row>
    <row r="235" spans="1:12">
      <c r="A235" s="59" t="s">
        <v>693</v>
      </c>
      <c r="J235"/>
      <c r="K235" s="30"/>
      <c r="L235" s="86"/>
    </row>
    <row r="236" spans="1:12">
      <c r="A236" s="59" t="s">
        <v>694</v>
      </c>
      <c r="J236"/>
      <c r="K236" s="30"/>
      <c r="L236" s="86"/>
    </row>
    <row r="237" spans="1:12">
      <c r="A237" s="44" t="s">
        <v>668</v>
      </c>
      <c r="J237"/>
      <c r="K237" s="30"/>
      <c r="L237" s="86"/>
    </row>
    <row r="238" spans="1:12">
      <c r="J238"/>
      <c r="K238" s="30"/>
      <c r="L238" s="86"/>
    </row>
    <row r="239" spans="1:12">
      <c r="J239"/>
      <c r="K239" s="30"/>
      <c r="L239" s="86"/>
    </row>
    <row r="240" spans="1:12">
      <c r="A240" s="5" t="s">
        <v>695</v>
      </c>
      <c r="B240" s="26"/>
      <c r="C240" s="38"/>
      <c r="D240" s="38"/>
      <c r="E240" s="38"/>
      <c r="J240"/>
      <c r="K240" s="30"/>
      <c r="L240" s="86"/>
    </row>
    <row r="241" spans="1:12" ht="26.4">
      <c r="A241" s="348"/>
      <c r="B241" s="714" t="s">
        <v>678</v>
      </c>
      <c r="C241" s="714" t="s">
        <v>663</v>
      </c>
      <c r="D241" s="714" t="s">
        <v>664</v>
      </c>
      <c r="E241" s="714" t="s">
        <v>696</v>
      </c>
      <c r="F241" s="714" t="s">
        <v>697</v>
      </c>
      <c r="J241"/>
      <c r="K241" s="30"/>
      <c r="L241" s="86"/>
    </row>
    <row r="242" spans="1:12">
      <c r="A242" s="1101" t="s">
        <v>698</v>
      </c>
      <c r="B242" s="1101"/>
      <c r="C242" s="1101"/>
      <c r="D242" s="1101"/>
      <c r="E242" s="1101"/>
      <c r="F242" s="1101"/>
      <c r="J242"/>
      <c r="K242" s="30"/>
      <c r="L242" s="86"/>
    </row>
    <row r="243" spans="1:12">
      <c r="A243" s="468" t="s">
        <v>222</v>
      </c>
      <c r="B243" s="784">
        <v>251</v>
      </c>
      <c r="C243" s="784">
        <v>23</v>
      </c>
      <c r="D243" s="784">
        <v>66</v>
      </c>
      <c r="E243" s="784">
        <v>89</v>
      </c>
      <c r="F243" s="784">
        <v>73</v>
      </c>
      <c r="J243"/>
      <c r="K243" s="30"/>
      <c r="L243" s="86"/>
    </row>
    <row r="244" spans="1:12">
      <c r="A244" t="s">
        <v>699</v>
      </c>
      <c r="B244" s="732">
        <v>0.22</v>
      </c>
      <c r="C244" s="732">
        <v>0.09</v>
      </c>
      <c r="D244" s="732">
        <v>0.06</v>
      </c>
      <c r="E244" s="732">
        <v>0.2</v>
      </c>
      <c r="F244" s="732">
        <v>0.41</v>
      </c>
      <c r="J244"/>
      <c r="K244" s="30"/>
      <c r="L244" s="86"/>
    </row>
    <row r="245" spans="1:12">
      <c r="A245" t="s">
        <v>700</v>
      </c>
      <c r="B245" s="732">
        <v>0.19</v>
      </c>
      <c r="C245" s="732">
        <v>0.04</v>
      </c>
      <c r="D245" s="732">
        <v>0.26</v>
      </c>
      <c r="E245" s="732">
        <v>0.18</v>
      </c>
      <c r="F245" s="732">
        <v>0.19</v>
      </c>
      <c r="J245"/>
      <c r="K245" s="30"/>
      <c r="L245" s="86"/>
    </row>
    <row r="246" spans="1:12">
      <c r="A246" t="s">
        <v>701</v>
      </c>
      <c r="B246" s="732">
        <v>0.17</v>
      </c>
      <c r="C246" s="732">
        <v>0.22</v>
      </c>
      <c r="D246" s="732">
        <v>0.24</v>
      </c>
      <c r="E246" s="732">
        <v>0.12</v>
      </c>
      <c r="F246" s="732">
        <v>0.15</v>
      </c>
      <c r="J246"/>
      <c r="K246" s="30"/>
      <c r="L246" s="86"/>
    </row>
    <row r="247" spans="1:12">
      <c r="A247" t="s">
        <v>702</v>
      </c>
      <c r="B247" s="732">
        <v>0.14000000000000001</v>
      </c>
      <c r="C247" s="732">
        <v>0.3</v>
      </c>
      <c r="D247" s="732">
        <v>0.23</v>
      </c>
      <c r="E247" s="732">
        <v>0.1</v>
      </c>
      <c r="F247" s="732">
        <v>0.04</v>
      </c>
      <c r="J247"/>
      <c r="K247" s="30"/>
      <c r="L247" s="86"/>
    </row>
    <row r="248" spans="1:12">
      <c r="A248" t="s">
        <v>703</v>
      </c>
      <c r="B248" s="732">
        <v>0.1</v>
      </c>
      <c r="C248" s="732">
        <v>0.17</v>
      </c>
      <c r="D248" s="732">
        <v>0.11</v>
      </c>
      <c r="E248" s="732">
        <v>0.16</v>
      </c>
      <c r="F248" s="732">
        <v>0</v>
      </c>
      <c r="J248"/>
      <c r="K248" s="30"/>
      <c r="L248" s="86"/>
    </row>
    <row r="249" spans="1:12">
      <c r="A249" t="s">
        <v>704</v>
      </c>
      <c r="B249" s="732">
        <v>0.05</v>
      </c>
      <c r="C249" s="732">
        <v>0.09</v>
      </c>
      <c r="D249" s="732">
        <v>0.02</v>
      </c>
      <c r="E249" s="732">
        <v>0.06</v>
      </c>
      <c r="F249" s="732">
        <v>0.06</v>
      </c>
      <c r="J249"/>
      <c r="K249" s="30"/>
      <c r="L249" s="86"/>
    </row>
    <row r="250" spans="1:12">
      <c r="A250" t="s">
        <v>213</v>
      </c>
      <c r="B250" s="732">
        <v>0.14000000000000001</v>
      </c>
      <c r="C250" s="732">
        <v>0.09</v>
      </c>
      <c r="D250" s="732">
        <v>0.1</v>
      </c>
      <c r="E250" s="732">
        <v>0.18</v>
      </c>
      <c r="F250" s="732">
        <v>0.15</v>
      </c>
      <c r="J250"/>
      <c r="K250" s="30"/>
      <c r="L250" s="86"/>
    </row>
    <row r="251" spans="1:12">
      <c r="A251" s="1099" t="s">
        <v>705</v>
      </c>
      <c r="B251" s="1099"/>
      <c r="C251" s="1099"/>
      <c r="D251" s="1099"/>
      <c r="E251" s="1099"/>
      <c r="F251" s="1099"/>
      <c r="J251"/>
      <c r="K251" s="30"/>
      <c r="L251" s="86"/>
    </row>
    <row r="252" spans="1:12">
      <c r="A252" s="468" t="s">
        <v>222</v>
      </c>
      <c r="B252" s="784">
        <v>206</v>
      </c>
      <c r="C252" s="784">
        <v>19</v>
      </c>
      <c r="D252" s="784">
        <v>56</v>
      </c>
      <c r="E252" s="784">
        <v>74</v>
      </c>
      <c r="F252" s="784">
        <v>57</v>
      </c>
      <c r="J252"/>
      <c r="K252" s="30"/>
      <c r="L252" s="86"/>
    </row>
    <row r="253" spans="1:12">
      <c r="A253" t="s">
        <v>700</v>
      </c>
      <c r="B253" s="732">
        <v>0.22</v>
      </c>
      <c r="C253" s="732">
        <v>0.21</v>
      </c>
      <c r="D253" s="732">
        <v>0.09</v>
      </c>
      <c r="E253" s="732">
        <v>0.26</v>
      </c>
      <c r="F253" s="732">
        <v>0.32</v>
      </c>
      <c r="J253"/>
      <c r="K253" s="30"/>
      <c r="L253" s="86"/>
    </row>
    <row r="254" spans="1:12">
      <c r="A254" t="s">
        <v>702</v>
      </c>
      <c r="B254" s="732">
        <v>0.2</v>
      </c>
      <c r="C254" s="732">
        <v>0.21</v>
      </c>
      <c r="D254" s="732">
        <v>0.27</v>
      </c>
      <c r="E254" s="732">
        <v>0.26</v>
      </c>
      <c r="F254" s="732">
        <v>0.05</v>
      </c>
      <c r="J254"/>
      <c r="K254" s="30"/>
      <c r="L254" s="86"/>
    </row>
    <row r="255" spans="1:12">
      <c r="A255" t="s">
        <v>703</v>
      </c>
      <c r="B255" s="732">
        <v>0.17</v>
      </c>
      <c r="C255" s="732">
        <v>0.21</v>
      </c>
      <c r="D255" s="732">
        <v>0.36</v>
      </c>
      <c r="E255" s="732">
        <v>0.15</v>
      </c>
      <c r="F255" s="732">
        <v>0</v>
      </c>
      <c r="J255"/>
      <c r="K255" s="30"/>
      <c r="L255" s="86"/>
    </row>
    <row r="256" spans="1:12">
      <c r="A256" t="s">
        <v>701</v>
      </c>
      <c r="B256" s="732">
        <v>0.15</v>
      </c>
      <c r="C256" s="732">
        <v>0.21</v>
      </c>
      <c r="D256" s="732">
        <v>0.13</v>
      </c>
      <c r="E256" s="732">
        <v>7.0000000000000007E-2</v>
      </c>
      <c r="F256" s="732">
        <v>0.25</v>
      </c>
      <c r="J256"/>
      <c r="K256" s="30"/>
      <c r="L256" s="86"/>
    </row>
    <row r="257" spans="1:12">
      <c r="A257" t="s">
        <v>699</v>
      </c>
      <c r="B257" s="732">
        <v>0.13</v>
      </c>
      <c r="C257" s="732">
        <v>0.05</v>
      </c>
      <c r="D257" s="732">
        <v>7.0000000000000007E-2</v>
      </c>
      <c r="E257" s="732">
        <v>0.11</v>
      </c>
      <c r="F257" s="732">
        <v>0.25</v>
      </c>
      <c r="J257"/>
      <c r="K257" s="30"/>
      <c r="L257" s="86"/>
    </row>
    <row r="258" spans="1:12">
      <c r="A258" t="s">
        <v>704</v>
      </c>
      <c r="B258" s="732">
        <v>0.05</v>
      </c>
      <c r="C258" s="732">
        <v>0.05</v>
      </c>
      <c r="D258" s="732">
        <v>0.05</v>
      </c>
      <c r="E258" s="732">
        <v>0.08</v>
      </c>
      <c r="F258" s="732">
        <v>0.02</v>
      </c>
      <c r="J258"/>
      <c r="K258" s="30"/>
      <c r="L258" s="86"/>
    </row>
    <row r="259" spans="1:12">
      <c r="A259" t="s">
        <v>213</v>
      </c>
      <c r="B259" s="732">
        <v>0.08</v>
      </c>
      <c r="C259" s="732">
        <v>0.05</v>
      </c>
      <c r="D259" s="732">
        <v>0.04</v>
      </c>
      <c r="E259" s="732">
        <v>0.08</v>
      </c>
      <c r="F259" s="732">
        <v>0.13</v>
      </c>
      <c r="J259"/>
      <c r="K259" s="30"/>
      <c r="L259" s="86"/>
    </row>
    <row r="260" spans="1:12">
      <c r="A260" s="1099" t="s">
        <v>706</v>
      </c>
      <c r="B260" s="1099"/>
      <c r="C260" s="1099"/>
      <c r="D260" s="1099"/>
      <c r="E260" s="1099"/>
      <c r="F260" s="1099"/>
      <c r="J260"/>
      <c r="K260" s="30"/>
      <c r="L260" s="86"/>
    </row>
    <row r="261" spans="1:12">
      <c r="A261" s="468" t="s">
        <v>661</v>
      </c>
      <c r="B261" s="784">
        <v>457</v>
      </c>
      <c r="C261" s="784">
        <v>42</v>
      </c>
      <c r="D261" s="784">
        <v>122</v>
      </c>
      <c r="E261" s="784">
        <v>163</v>
      </c>
      <c r="F261" s="784">
        <v>130</v>
      </c>
      <c r="J261"/>
      <c r="K261" s="30"/>
      <c r="L261" s="86"/>
    </row>
    <row r="262" spans="1:12">
      <c r="A262" t="s">
        <v>700</v>
      </c>
      <c r="B262" s="732">
        <v>0.21</v>
      </c>
      <c r="C262" s="732">
        <v>0.12</v>
      </c>
      <c r="D262" s="732">
        <v>0.18</v>
      </c>
      <c r="E262" s="732">
        <v>0.22</v>
      </c>
      <c r="F262" s="732">
        <v>0.25</v>
      </c>
      <c r="J262"/>
      <c r="K262" s="30"/>
      <c r="L262" s="86"/>
    </row>
    <row r="263" spans="1:12">
      <c r="A263" t="s">
        <v>699</v>
      </c>
      <c r="B263" s="732">
        <v>0.18</v>
      </c>
      <c r="C263" s="732">
        <v>7.0000000000000007E-2</v>
      </c>
      <c r="D263" s="732">
        <v>7.0000000000000007E-2</v>
      </c>
      <c r="E263" s="732">
        <v>0.16</v>
      </c>
      <c r="F263" s="732">
        <v>0.34</v>
      </c>
      <c r="J263"/>
      <c r="K263" s="30"/>
      <c r="L263" s="86"/>
    </row>
    <row r="264" spans="1:12">
      <c r="A264" t="s">
        <v>702</v>
      </c>
      <c r="B264" s="732">
        <v>0.16</v>
      </c>
      <c r="C264" s="732">
        <v>0.26</v>
      </c>
      <c r="D264" s="732">
        <v>0.25</v>
      </c>
      <c r="E264" s="732">
        <v>0.17</v>
      </c>
      <c r="F264" s="732">
        <v>0.05</v>
      </c>
      <c r="J264"/>
      <c r="K264" s="30"/>
      <c r="L264" s="86"/>
    </row>
    <row r="265" spans="1:12">
      <c r="A265" t="s">
        <v>701</v>
      </c>
      <c r="B265" s="732">
        <v>0.16</v>
      </c>
      <c r="C265" s="732">
        <v>0.21</v>
      </c>
      <c r="D265" s="732">
        <v>0.19</v>
      </c>
      <c r="E265" s="732">
        <v>0.1</v>
      </c>
      <c r="F265" s="732">
        <v>0.19</v>
      </c>
      <c r="J265"/>
      <c r="K265" s="30"/>
      <c r="L265" s="86"/>
    </row>
    <row r="266" spans="1:12">
      <c r="A266" t="s">
        <v>703</v>
      </c>
      <c r="B266" s="732">
        <v>0.13</v>
      </c>
      <c r="C266" s="732">
        <v>0.19</v>
      </c>
      <c r="D266" s="732">
        <v>0.22</v>
      </c>
      <c r="E266" s="732">
        <v>0.15</v>
      </c>
      <c r="F266" s="732">
        <v>0</v>
      </c>
      <c r="J266"/>
      <c r="K266" s="30"/>
      <c r="L266" s="86"/>
    </row>
    <row r="267" spans="1:12">
      <c r="A267" t="s">
        <v>704</v>
      </c>
      <c r="B267" s="732">
        <v>0.05</v>
      </c>
      <c r="C267" s="732">
        <v>7.0000000000000007E-2</v>
      </c>
      <c r="D267" s="732">
        <v>0.03</v>
      </c>
      <c r="E267" s="732">
        <v>7.0000000000000007E-2</v>
      </c>
      <c r="F267" s="732">
        <v>0.04</v>
      </c>
      <c r="J267"/>
      <c r="K267" s="30"/>
      <c r="L267" s="86"/>
    </row>
    <row r="268" spans="1:12">
      <c r="A268" t="s">
        <v>213</v>
      </c>
      <c r="B268" s="732">
        <v>0.11</v>
      </c>
      <c r="C268" s="732">
        <v>7.0000000000000007E-2</v>
      </c>
      <c r="D268" s="732">
        <v>7.0000000000000007E-2</v>
      </c>
      <c r="E268" s="732">
        <v>0.14000000000000001</v>
      </c>
      <c r="F268" s="732">
        <v>0.14000000000000001</v>
      </c>
      <c r="J268"/>
      <c r="K268" s="30"/>
      <c r="L268" s="86"/>
    </row>
    <row r="269" spans="1:12">
      <c r="J269"/>
      <c r="K269" s="30"/>
      <c r="L269" s="86"/>
    </row>
    <row r="270" spans="1:12">
      <c r="A270" s="59" t="s">
        <v>540</v>
      </c>
      <c r="J270"/>
      <c r="K270" s="30"/>
      <c r="L270" s="86"/>
    </row>
    <row r="271" spans="1:12">
      <c r="A271" s="59" t="s">
        <v>707</v>
      </c>
      <c r="J271"/>
      <c r="K271" s="30"/>
      <c r="L271" s="86"/>
    </row>
    <row r="272" spans="1:12">
      <c r="A272" s="44" t="s">
        <v>668</v>
      </c>
      <c r="J272"/>
      <c r="K272" s="30"/>
      <c r="L272" s="86"/>
    </row>
    <row r="273" spans="1:12">
      <c r="J273"/>
      <c r="K273" s="30"/>
      <c r="L273" s="86"/>
    </row>
    <row r="274" spans="1:12">
      <c r="J274"/>
      <c r="K274" s="30"/>
      <c r="L274" s="86"/>
    </row>
    <row r="275" spans="1:12">
      <c r="A275" s="5" t="s">
        <v>708</v>
      </c>
      <c r="J275"/>
      <c r="K275" s="30"/>
      <c r="L275" s="86"/>
    </row>
    <row r="276" spans="1:12" ht="26.4" customHeight="1" thickBot="1">
      <c r="A276" s="348"/>
      <c r="B276" s="1023" t="s">
        <v>678</v>
      </c>
      <c r="C276" s="1023"/>
      <c r="D276" s="1023" t="s">
        <v>679</v>
      </c>
      <c r="E276" s="1023"/>
      <c r="F276" s="1023" t="s">
        <v>680</v>
      </c>
      <c r="G276" s="1023"/>
      <c r="H276" s="1023" t="s">
        <v>681</v>
      </c>
      <c r="I276" s="1023"/>
      <c r="J276"/>
      <c r="K276" s="30"/>
      <c r="L276" s="86"/>
    </row>
    <row r="277" spans="1:12">
      <c r="A277" s="782"/>
      <c r="B277" s="783" t="s">
        <v>709</v>
      </c>
      <c r="C277" s="783" t="s">
        <v>710</v>
      </c>
      <c r="D277" s="783" t="s">
        <v>709</v>
      </c>
      <c r="E277" s="783" t="s">
        <v>710</v>
      </c>
      <c r="F277" s="783" t="s">
        <v>709</v>
      </c>
      <c r="G277" s="783" t="s">
        <v>710</v>
      </c>
      <c r="H277" s="783" t="s">
        <v>709</v>
      </c>
      <c r="I277" s="783" t="s">
        <v>710</v>
      </c>
      <c r="J277"/>
      <c r="K277" s="30"/>
      <c r="L277" s="86"/>
    </row>
    <row r="278" spans="1:12">
      <c r="A278" t="s">
        <v>711</v>
      </c>
      <c r="B278" s="2">
        <v>216</v>
      </c>
      <c r="C278" s="732">
        <v>0.23</v>
      </c>
      <c r="D278" s="2">
        <v>80</v>
      </c>
      <c r="E278" s="732">
        <v>0.23</v>
      </c>
      <c r="F278" s="2">
        <v>78</v>
      </c>
      <c r="G278" s="732">
        <v>0.23</v>
      </c>
      <c r="H278" s="2">
        <v>58</v>
      </c>
      <c r="I278" s="732">
        <v>0.22</v>
      </c>
      <c r="J278"/>
      <c r="K278" s="30"/>
      <c r="L278" s="86"/>
    </row>
    <row r="279" spans="1:12">
      <c r="A279" t="s">
        <v>712</v>
      </c>
      <c r="B279" s="2">
        <v>129</v>
      </c>
      <c r="C279" s="732">
        <v>0.55000000000000004</v>
      </c>
      <c r="D279" s="2">
        <v>58</v>
      </c>
      <c r="E279" s="732">
        <v>0.66</v>
      </c>
      <c r="F279" s="2">
        <v>42</v>
      </c>
      <c r="G279" s="732">
        <v>0.5</v>
      </c>
      <c r="H279" s="2">
        <v>29</v>
      </c>
      <c r="I279" s="732">
        <v>0.41</v>
      </c>
      <c r="J279"/>
      <c r="K279" s="30"/>
      <c r="L279" s="86"/>
    </row>
    <row r="280" spans="1:12">
      <c r="A280" t="s">
        <v>713</v>
      </c>
      <c r="B280" s="2">
        <v>194</v>
      </c>
      <c r="C280" s="732">
        <v>0.31</v>
      </c>
      <c r="D280" s="2">
        <v>58</v>
      </c>
      <c r="E280" s="732">
        <v>0.43</v>
      </c>
      <c r="F280" s="2">
        <v>78</v>
      </c>
      <c r="G280" s="732">
        <v>0.32</v>
      </c>
      <c r="H280" s="2">
        <v>58</v>
      </c>
      <c r="I280" s="732">
        <v>0.16</v>
      </c>
      <c r="J280"/>
      <c r="K280" s="30"/>
      <c r="L280" s="86"/>
    </row>
    <row r="281" spans="1:12">
      <c r="A281" t="s">
        <v>714</v>
      </c>
      <c r="B281" s="2">
        <v>217</v>
      </c>
      <c r="C281" s="732">
        <v>0.88</v>
      </c>
      <c r="D281" s="2">
        <v>80</v>
      </c>
      <c r="E281" s="732">
        <v>0.93</v>
      </c>
      <c r="F281" s="2">
        <v>79</v>
      </c>
      <c r="G281" s="732">
        <v>0.89</v>
      </c>
      <c r="H281" s="2">
        <v>58</v>
      </c>
      <c r="I281" s="732">
        <v>0.78</v>
      </c>
      <c r="J281"/>
      <c r="K281" s="30"/>
      <c r="L281" s="86"/>
    </row>
    <row r="282" spans="1:12">
      <c r="A282" t="s">
        <v>715</v>
      </c>
      <c r="B282" s="2" t="s">
        <v>162</v>
      </c>
      <c r="C282" s="2" t="s">
        <v>162</v>
      </c>
      <c r="D282" s="2">
        <v>75</v>
      </c>
      <c r="E282" s="732">
        <v>0.13</v>
      </c>
      <c r="F282" s="2" t="s">
        <v>162</v>
      </c>
      <c r="G282" s="2" t="s">
        <v>162</v>
      </c>
      <c r="H282" s="2" t="s">
        <v>162</v>
      </c>
      <c r="I282" s="2" t="s">
        <v>162</v>
      </c>
      <c r="J282"/>
      <c r="K282" s="30"/>
      <c r="L282" s="86"/>
    </row>
    <row r="283" spans="1:12">
      <c r="J283"/>
      <c r="K283" s="30"/>
      <c r="L283" s="86"/>
    </row>
    <row r="284" spans="1:12">
      <c r="A284" s="44" t="s">
        <v>668</v>
      </c>
      <c r="J284"/>
      <c r="K284" s="30"/>
      <c r="L284" s="86"/>
    </row>
    <row r="285" spans="1:12">
      <c r="J285"/>
      <c r="K285" s="30"/>
      <c r="L285" s="86"/>
    </row>
    <row r="286" spans="1:12">
      <c r="J286"/>
      <c r="K286" s="30"/>
      <c r="L286" s="86"/>
    </row>
    <row r="287" spans="1:12">
      <c r="A287" s="5" t="s">
        <v>716</v>
      </c>
      <c r="J287"/>
      <c r="K287" s="30"/>
      <c r="L287" s="86"/>
    </row>
    <row r="288" spans="1:12" ht="13.8" thickBot="1">
      <c r="A288" s="348"/>
      <c r="B288" s="714" t="s">
        <v>678</v>
      </c>
      <c r="J288"/>
      <c r="K288" s="30"/>
      <c r="L288" s="86"/>
    </row>
    <row r="289" spans="1:12">
      <c r="A289" s="733" t="s">
        <v>222</v>
      </c>
      <c r="B289" s="784">
        <v>43</v>
      </c>
      <c r="J289"/>
      <c r="K289" s="30"/>
      <c r="L289" s="86"/>
    </row>
    <row r="290" spans="1:12">
      <c r="A290" s="191" t="s">
        <v>717</v>
      </c>
      <c r="B290" s="135">
        <v>0.42</v>
      </c>
      <c r="J290"/>
      <c r="K290" s="30"/>
      <c r="L290" s="86"/>
    </row>
    <row r="291" spans="1:12">
      <c r="A291" s="81" t="s">
        <v>718</v>
      </c>
      <c r="B291" s="135">
        <v>0.24</v>
      </c>
      <c r="J291"/>
      <c r="K291" s="30"/>
      <c r="L291" s="86"/>
    </row>
    <row r="292" spans="1:12">
      <c r="A292" s="81" t="s">
        <v>719</v>
      </c>
      <c r="B292" s="135">
        <v>0.13</v>
      </c>
      <c r="J292"/>
      <c r="K292" s="30"/>
      <c r="L292" s="86"/>
    </row>
    <row r="293" spans="1:12">
      <c r="A293" s="81" t="s">
        <v>720</v>
      </c>
      <c r="B293" s="135">
        <v>0.08</v>
      </c>
      <c r="J293"/>
      <c r="K293" s="30"/>
      <c r="L293" s="86"/>
    </row>
    <row r="294" spans="1:12">
      <c r="A294" s="81" t="s">
        <v>213</v>
      </c>
      <c r="B294" s="135">
        <v>0.13</v>
      </c>
      <c r="J294"/>
      <c r="K294" s="30"/>
      <c r="L294" s="86"/>
    </row>
    <row r="295" spans="1:12">
      <c r="J295"/>
      <c r="K295" s="30"/>
      <c r="L295" s="86"/>
    </row>
    <row r="296" spans="1:12">
      <c r="A296" s="59" t="s">
        <v>540</v>
      </c>
      <c r="J296"/>
      <c r="K296" s="30"/>
      <c r="L296" s="86"/>
    </row>
    <row r="297" spans="1:12">
      <c r="A297" s="59" t="s">
        <v>721</v>
      </c>
      <c r="J297"/>
      <c r="K297" s="30"/>
      <c r="L297" s="86"/>
    </row>
    <row r="298" spans="1:12">
      <c r="A298" s="44" t="s">
        <v>668</v>
      </c>
      <c r="J298"/>
      <c r="K298" s="30"/>
      <c r="L298" s="86"/>
    </row>
    <row r="299" spans="1:12">
      <c r="J299"/>
      <c r="K299" s="30"/>
      <c r="L299" s="86"/>
    </row>
    <row r="300" spans="1:12">
      <c r="J300"/>
      <c r="K300" s="30"/>
      <c r="L300" s="86"/>
    </row>
    <row r="301" spans="1:12">
      <c r="A301" s="5" t="s">
        <v>722</v>
      </c>
      <c r="J301"/>
      <c r="K301" s="30"/>
      <c r="L301" s="86"/>
    </row>
    <row r="302" spans="1:12" ht="13.8" thickBot="1">
      <c r="A302" s="348"/>
      <c r="B302" s="714" t="s">
        <v>723</v>
      </c>
      <c r="C302" s="714" t="s">
        <v>724</v>
      </c>
      <c r="D302" s="714" t="s">
        <v>725</v>
      </c>
      <c r="J302"/>
      <c r="K302" s="30"/>
      <c r="L302" s="86"/>
    </row>
    <row r="303" spans="1:12">
      <c r="A303" s="782"/>
      <c r="B303" s="783" t="s">
        <v>662</v>
      </c>
      <c r="C303" s="783" t="s">
        <v>662</v>
      </c>
      <c r="D303" s="783" t="s">
        <v>662</v>
      </c>
      <c r="J303"/>
      <c r="K303" s="30"/>
      <c r="L303" s="86"/>
    </row>
    <row r="304" spans="1:12">
      <c r="A304" s="468" t="s">
        <v>222</v>
      </c>
      <c r="B304" s="784">
        <v>16</v>
      </c>
      <c r="C304" s="784">
        <v>38</v>
      </c>
      <c r="D304" s="784">
        <v>35</v>
      </c>
      <c r="J304"/>
      <c r="K304" s="30"/>
      <c r="L304" s="86"/>
    </row>
    <row r="305" spans="1:12">
      <c r="A305" t="s">
        <v>726</v>
      </c>
      <c r="B305" s="2">
        <v>7</v>
      </c>
      <c r="C305" s="732">
        <v>0.5</v>
      </c>
      <c r="D305" s="732">
        <v>0.56000000000000005</v>
      </c>
      <c r="J305"/>
      <c r="K305" s="30"/>
      <c r="L305" s="86"/>
    </row>
    <row r="306" spans="1:12">
      <c r="A306" t="s">
        <v>727</v>
      </c>
      <c r="B306" s="2">
        <v>3</v>
      </c>
      <c r="C306" s="732">
        <v>0.18</v>
      </c>
      <c r="D306" s="732">
        <v>0.04</v>
      </c>
      <c r="J306"/>
      <c r="K306" s="30"/>
      <c r="L306" s="86"/>
    </row>
    <row r="307" spans="1:12">
      <c r="A307" t="s">
        <v>728</v>
      </c>
      <c r="B307" s="2">
        <v>2</v>
      </c>
      <c r="C307" s="732">
        <v>0.18</v>
      </c>
      <c r="D307" s="732">
        <v>0.24</v>
      </c>
      <c r="J307"/>
      <c r="K307" s="30"/>
      <c r="L307" s="86"/>
    </row>
    <row r="308" spans="1:12">
      <c r="A308" t="s">
        <v>729</v>
      </c>
      <c r="B308" s="2">
        <v>1</v>
      </c>
      <c r="C308" s="732">
        <v>0.05</v>
      </c>
      <c r="D308" s="732">
        <v>0.12</v>
      </c>
      <c r="J308"/>
      <c r="K308" s="30"/>
      <c r="L308" s="86"/>
    </row>
    <row r="309" spans="1:12">
      <c r="A309" t="s">
        <v>730</v>
      </c>
      <c r="B309" s="2">
        <v>3</v>
      </c>
      <c r="C309" s="732">
        <v>0.08</v>
      </c>
      <c r="D309" s="732">
        <v>0.04</v>
      </c>
      <c r="J309"/>
      <c r="K309" s="30"/>
      <c r="L309" s="86"/>
    </row>
    <row r="310" spans="1:12">
      <c r="J310"/>
      <c r="K310" s="30"/>
      <c r="L310" s="86"/>
    </row>
    <row r="311" spans="1:12">
      <c r="A311" s="59" t="s">
        <v>540</v>
      </c>
      <c r="J311"/>
      <c r="K311" s="30"/>
      <c r="L311" s="86"/>
    </row>
    <row r="312" spans="1:12">
      <c r="A312" s="59" t="s">
        <v>731</v>
      </c>
      <c r="J312"/>
      <c r="K312" s="30"/>
      <c r="L312" s="86"/>
    </row>
    <row r="313" spans="1:12">
      <c r="A313" s="44" t="s">
        <v>668</v>
      </c>
      <c r="J313"/>
      <c r="K313" s="30"/>
      <c r="L313" s="86"/>
    </row>
    <row r="314" spans="1:12">
      <c r="J314"/>
      <c r="K314" s="30"/>
      <c r="L314" s="86"/>
    </row>
    <row r="315" spans="1:12">
      <c r="J315"/>
      <c r="K315" s="30"/>
      <c r="L315" s="86"/>
    </row>
    <row r="316" spans="1:12">
      <c r="A316" s="5" t="s">
        <v>732</v>
      </c>
      <c r="J316"/>
      <c r="K316" s="30"/>
      <c r="L316" s="86"/>
    </row>
    <row r="317" spans="1:12" ht="27" thickBot="1">
      <c r="A317" s="348"/>
      <c r="B317" s="714" t="s">
        <v>678</v>
      </c>
      <c r="C317" s="714" t="s">
        <v>679</v>
      </c>
      <c r="D317" s="714" t="s">
        <v>680</v>
      </c>
      <c r="E317" s="714" t="s">
        <v>681</v>
      </c>
      <c r="J317"/>
      <c r="K317" s="30"/>
      <c r="L317" s="86"/>
    </row>
    <row r="318" spans="1:12">
      <c r="A318" s="468" t="s">
        <v>661</v>
      </c>
      <c r="B318" s="784">
        <v>190</v>
      </c>
      <c r="C318" s="784">
        <v>75</v>
      </c>
      <c r="D318" s="784">
        <v>70</v>
      </c>
      <c r="E318" s="784">
        <v>45</v>
      </c>
      <c r="J318"/>
      <c r="K318" s="30"/>
      <c r="L318" s="86"/>
    </row>
    <row r="319" spans="1:12">
      <c r="A319" t="s">
        <v>733</v>
      </c>
      <c r="B319" s="732">
        <v>0.18</v>
      </c>
      <c r="C319" s="732">
        <v>0.25</v>
      </c>
      <c r="D319" s="732">
        <v>0.19</v>
      </c>
      <c r="E319" s="732">
        <v>0.04</v>
      </c>
      <c r="J319"/>
      <c r="K319" s="30"/>
      <c r="L319" s="86"/>
    </row>
    <row r="320" spans="1:12">
      <c r="A320" t="s">
        <v>734</v>
      </c>
      <c r="B320" s="732">
        <v>0.17</v>
      </c>
      <c r="C320" s="732">
        <v>0.15</v>
      </c>
      <c r="D320" s="732">
        <v>0.23</v>
      </c>
      <c r="E320" s="732">
        <v>0.11</v>
      </c>
      <c r="J320"/>
      <c r="K320" s="30"/>
      <c r="L320" s="86"/>
    </row>
    <row r="321" spans="1:12">
      <c r="A321" t="s">
        <v>735</v>
      </c>
      <c r="B321" s="732">
        <v>0.18</v>
      </c>
      <c r="C321" s="732">
        <v>0.21</v>
      </c>
      <c r="D321" s="732">
        <v>0.1</v>
      </c>
      <c r="E321" s="732">
        <v>0.27</v>
      </c>
      <c r="J321"/>
      <c r="K321" s="30"/>
      <c r="L321" s="86"/>
    </row>
    <row r="322" spans="1:12">
      <c r="A322" t="s">
        <v>736</v>
      </c>
      <c r="B322" s="732">
        <v>0.14000000000000001</v>
      </c>
      <c r="C322" s="732">
        <v>0.09</v>
      </c>
      <c r="D322" s="732">
        <v>0.17</v>
      </c>
      <c r="E322" s="732">
        <v>0.18</v>
      </c>
      <c r="J322"/>
      <c r="K322" s="30"/>
      <c r="L322" s="86"/>
    </row>
    <row r="323" spans="1:12">
      <c r="A323" t="s">
        <v>737</v>
      </c>
      <c r="B323" s="732">
        <v>0.32</v>
      </c>
      <c r="C323" s="732">
        <v>0.28000000000000003</v>
      </c>
      <c r="D323" s="732">
        <v>0.31</v>
      </c>
      <c r="E323" s="732">
        <v>0.38</v>
      </c>
      <c r="J323"/>
      <c r="K323" s="30"/>
      <c r="L323" s="86"/>
    </row>
    <row r="324" spans="1:12">
      <c r="A324" t="s">
        <v>738</v>
      </c>
      <c r="B324" s="732">
        <v>0.01</v>
      </c>
      <c r="C324" s="732">
        <v>0.01</v>
      </c>
      <c r="D324" s="732">
        <v>0</v>
      </c>
      <c r="E324" s="732">
        <v>0.01</v>
      </c>
      <c r="J324"/>
      <c r="K324" s="30"/>
      <c r="L324" s="86"/>
    </row>
    <row r="325" spans="1:12">
      <c r="J325"/>
      <c r="K325" s="30"/>
      <c r="L325" s="86"/>
    </row>
    <row r="326" spans="1:12">
      <c r="A326" s="59" t="s">
        <v>540</v>
      </c>
      <c r="J326"/>
      <c r="K326" s="30"/>
      <c r="L326" s="86"/>
    </row>
    <row r="327" spans="1:12">
      <c r="A327" s="59" t="s">
        <v>739</v>
      </c>
      <c r="J327"/>
      <c r="K327" s="30"/>
      <c r="L327" s="86"/>
    </row>
    <row r="328" spans="1:12">
      <c r="A328" s="44" t="s">
        <v>668</v>
      </c>
      <c r="J328"/>
      <c r="K328" s="30"/>
      <c r="L328" s="86"/>
    </row>
    <row r="329" spans="1:12">
      <c r="J329"/>
      <c r="K329"/>
    </row>
    <row r="330" spans="1:12">
      <c r="J330"/>
      <c r="K330"/>
    </row>
    <row r="331" spans="1:12">
      <c r="J331"/>
      <c r="K331"/>
    </row>
    <row r="332" spans="1:12">
      <c r="J332"/>
      <c r="K332"/>
    </row>
    <row r="333" spans="1:12">
      <c r="J333"/>
      <c r="K333"/>
    </row>
    <row r="334" spans="1:12">
      <c r="J334"/>
      <c r="K334"/>
    </row>
    <row r="335" spans="1:12">
      <c r="J335"/>
      <c r="K335"/>
    </row>
    <row r="336" spans="1:12">
      <c r="J336"/>
      <c r="K336"/>
    </row>
    <row r="337" spans="10:11">
      <c r="J337"/>
      <c r="K337"/>
    </row>
    <row r="338" spans="10:11">
      <c r="J338"/>
      <c r="K338"/>
    </row>
    <row r="339" spans="10:11">
      <c r="J339"/>
      <c r="K339"/>
    </row>
    <row r="340" spans="10:11">
      <c r="J340"/>
      <c r="K340"/>
    </row>
    <row r="341" spans="10:11">
      <c r="J341"/>
      <c r="K341"/>
    </row>
    <row r="342" spans="10:11">
      <c r="J342"/>
      <c r="K342"/>
    </row>
    <row r="343" spans="10:11">
      <c r="J343"/>
      <c r="K343"/>
    </row>
    <row r="344" spans="10:11">
      <c r="J344"/>
      <c r="K344"/>
    </row>
    <row r="345" spans="10:11">
      <c r="J345"/>
      <c r="K345"/>
    </row>
    <row r="346" spans="10:11">
      <c r="J346"/>
      <c r="K346"/>
    </row>
    <row r="347" spans="10:11">
      <c r="J347"/>
      <c r="K347"/>
    </row>
    <row r="348" spans="10:11">
      <c r="J348"/>
      <c r="K348"/>
    </row>
    <row r="349" spans="10:11">
      <c r="J349"/>
      <c r="K349"/>
    </row>
    <row r="350" spans="10:11">
      <c r="J350"/>
      <c r="K350"/>
    </row>
    <row r="351" spans="10:11">
      <c r="J351"/>
      <c r="K351"/>
    </row>
    <row r="352" spans="10:11">
      <c r="J352"/>
      <c r="K352"/>
    </row>
    <row r="353" spans="10:11">
      <c r="J353"/>
      <c r="K353"/>
    </row>
    <row r="354" spans="10:11">
      <c r="J354"/>
      <c r="K354"/>
    </row>
    <row r="355" spans="10:11">
      <c r="J355"/>
      <c r="K355"/>
    </row>
    <row r="356" spans="10:11">
      <c r="J356"/>
      <c r="K356"/>
    </row>
    <row r="357" spans="10:11">
      <c r="J357"/>
      <c r="K357"/>
    </row>
    <row r="358" spans="10:11">
      <c r="J358"/>
      <c r="K358"/>
    </row>
    <row r="359" spans="10:11">
      <c r="J359"/>
      <c r="K359"/>
    </row>
    <row r="360" spans="10:11">
      <c r="J360"/>
      <c r="K360"/>
    </row>
    <row r="361" spans="10:11">
      <c r="J361"/>
      <c r="K361"/>
    </row>
    <row r="362" spans="10:11">
      <c r="J362"/>
      <c r="K362"/>
    </row>
    <row r="363" spans="10:11">
      <c r="J363"/>
      <c r="K363"/>
    </row>
    <row r="364" spans="10:11">
      <c r="J364"/>
      <c r="K364"/>
    </row>
    <row r="365" spans="10:11">
      <c r="J365"/>
      <c r="K365"/>
    </row>
    <row r="366" spans="10:11">
      <c r="J366"/>
      <c r="K366"/>
    </row>
    <row r="367" spans="10:11">
      <c r="J367"/>
      <c r="K367"/>
    </row>
    <row r="368" spans="10:11">
      <c r="J368"/>
      <c r="K368"/>
    </row>
    <row r="369" spans="10:11">
      <c r="J369"/>
      <c r="K369"/>
    </row>
    <row r="370" spans="10:11">
      <c r="J370"/>
      <c r="K370"/>
    </row>
    <row r="371" spans="10:11">
      <c r="J371"/>
      <c r="K371"/>
    </row>
    <row r="372" spans="10:11">
      <c r="J372"/>
      <c r="K372"/>
    </row>
    <row r="373" spans="10:11">
      <c r="J373"/>
      <c r="K373"/>
    </row>
    <row r="374" spans="10:11">
      <c r="J374"/>
      <c r="K374"/>
    </row>
    <row r="375" spans="10:11">
      <c r="J375"/>
      <c r="K375"/>
    </row>
    <row r="376" spans="10:11">
      <c r="J376"/>
      <c r="K376"/>
    </row>
    <row r="377" spans="10:11">
      <c r="J377"/>
      <c r="K377"/>
    </row>
    <row r="378" spans="10:11">
      <c r="J378"/>
      <c r="K378"/>
    </row>
    <row r="379" spans="10:11">
      <c r="J379"/>
      <c r="K379"/>
    </row>
    <row r="380" spans="10:11">
      <c r="J380"/>
      <c r="K380"/>
    </row>
    <row r="381" spans="10:11">
      <c r="J381"/>
      <c r="K381"/>
    </row>
    <row r="382" spans="10:11">
      <c r="J382"/>
      <c r="K382"/>
    </row>
    <row r="383" spans="10:11">
      <c r="J383"/>
      <c r="K383"/>
    </row>
    <row r="384" spans="10:11">
      <c r="J384"/>
      <c r="K384"/>
    </row>
    <row r="385" spans="10:11">
      <c r="J385"/>
      <c r="K385"/>
    </row>
    <row r="386" spans="10:11">
      <c r="J386"/>
      <c r="K386"/>
    </row>
    <row r="387" spans="10:11">
      <c r="J387"/>
      <c r="K387"/>
    </row>
    <row r="388" spans="10:11">
      <c r="J388"/>
      <c r="K388"/>
    </row>
    <row r="389" spans="10:11">
      <c r="J389"/>
      <c r="K389"/>
    </row>
    <row r="390" spans="10:11">
      <c r="J390"/>
      <c r="K390"/>
    </row>
    <row r="391" spans="10:11">
      <c r="J391"/>
      <c r="K391"/>
    </row>
    <row r="392" spans="10:11">
      <c r="J392"/>
      <c r="K392"/>
    </row>
    <row r="393" spans="10:11">
      <c r="J393"/>
      <c r="K393"/>
    </row>
    <row r="394" spans="10:11">
      <c r="J394"/>
      <c r="K394"/>
    </row>
    <row r="395" spans="10:11">
      <c r="J395"/>
      <c r="K395"/>
    </row>
    <row r="396" spans="10:11">
      <c r="J396"/>
      <c r="K396"/>
    </row>
    <row r="397" spans="10:11">
      <c r="J397"/>
      <c r="K397"/>
    </row>
    <row r="398" spans="10:11">
      <c r="J398"/>
      <c r="K398"/>
    </row>
    <row r="399" spans="10:11">
      <c r="J399"/>
      <c r="K399"/>
    </row>
    <row r="400" spans="10:11">
      <c r="J400"/>
      <c r="K400"/>
    </row>
    <row r="401" spans="10:11">
      <c r="J401"/>
      <c r="K401"/>
    </row>
    <row r="402" spans="10:11">
      <c r="J402"/>
      <c r="K402"/>
    </row>
    <row r="403" spans="10:11">
      <c r="J403"/>
      <c r="K403"/>
    </row>
    <row r="404" spans="10:11">
      <c r="J404"/>
      <c r="K404"/>
    </row>
    <row r="405" spans="10:11">
      <c r="J405"/>
      <c r="K405"/>
    </row>
    <row r="406" spans="10:11">
      <c r="J406"/>
      <c r="K406"/>
    </row>
    <row r="407" spans="10:11">
      <c r="J407"/>
      <c r="K407"/>
    </row>
    <row r="408" spans="10:11">
      <c r="J408"/>
      <c r="K408"/>
    </row>
    <row r="409" spans="10:11">
      <c r="J409"/>
      <c r="K409"/>
    </row>
    <row r="410" spans="10:11">
      <c r="J410"/>
      <c r="K410"/>
    </row>
    <row r="411" spans="10:11">
      <c r="J411"/>
      <c r="K411"/>
    </row>
    <row r="412" spans="10:11">
      <c r="J412"/>
      <c r="K412"/>
    </row>
    <row r="413" spans="10:11">
      <c r="J413"/>
      <c r="K413"/>
    </row>
    <row r="414" spans="10:11">
      <c r="J414"/>
      <c r="K414"/>
    </row>
    <row r="415" spans="10:11">
      <c r="J415"/>
      <c r="K415"/>
    </row>
    <row r="416" spans="10:11">
      <c r="J416"/>
      <c r="K416"/>
    </row>
    <row r="417" spans="10:11">
      <c r="J417"/>
      <c r="K417"/>
    </row>
    <row r="418" spans="10:11">
      <c r="J418"/>
      <c r="K418"/>
    </row>
    <row r="419" spans="10:11">
      <c r="J419"/>
      <c r="K419"/>
    </row>
    <row r="420" spans="10:11">
      <c r="J420"/>
      <c r="K420"/>
    </row>
    <row r="421" spans="10:11">
      <c r="J421"/>
      <c r="K421"/>
    </row>
    <row r="422" spans="10:11">
      <c r="J422"/>
      <c r="K422"/>
    </row>
    <row r="423" spans="10:11">
      <c r="J423"/>
      <c r="K423"/>
    </row>
    <row r="424" spans="10:11">
      <c r="J424"/>
      <c r="K424"/>
    </row>
    <row r="425" spans="10:11">
      <c r="J425"/>
      <c r="K425"/>
    </row>
    <row r="426" spans="10:11">
      <c r="J426"/>
      <c r="K426"/>
    </row>
    <row r="427" spans="10:11">
      <c r="J427"/>
      <c r="K427"/>
    </row>
    <row r="428" spans="10:11">
      <c r="J428"/>
      <c r="K428"/>
    </row>
    <row r="429" spans="10:11">
      <c r="J429"/>
      <c r="K429"/>
    </row>
    <row r="430" spans="10:11">
      <c r="J430"/>
      <c r="K430"/>
    </row>
    <row r="431" spans="10:11">
      <c r="J431"/>
      <c r="K431"/>
    </row>
    <row r="432" spans="10:11">
      <c r="J432"/>
      <c r="K432"/>
    </row>
    <row r="433" spans="10:11">
      <c r="J433"/>
      <c r="K433"/>
    </row>
    <row r="434" spans="10:11">
      <c r="J434"/>
      <c r="K434"/>
    </row>
    <row r="435" spans="10:11">
      <c r="J435"/>
      <c r="K435"/>
    </row>
    <row r="436" spans="10:11">
      <c r="J436"/>
      <c r="K436"/>
    </row>
    <row r="437" spans="10:11">
      <c r="J437"/>
      <c r="K437"/>
    </row>
    <row r="438" spans="10:11">
      <c r="J438"/>
      <c r="K438"/>
    </row>
    <row r="439" spans="10:11">
      <c r="J439"/>
      <c r="K439"/>
    </row>
    <row r="440" spans="10:11">
      <c r="J440"/>
      <c r="K440"/>
    </row>
    <row r="441" spans="10:11">
      <c r="J441"/>
      <c r="K441"/>
    </row>
    <row r="442" spans="10:11">
      <c r="J442"/>
      <c r="K442"/>
    </row>
    <row r="443" spans="10:11">
      <c r="J443"/>
      <c r="K443"/>
    </row>
    <row r="444" spans="10:11">
      <c r="J444"/>
      <c r="K444"/>
    </row>
    <row r="445" spans="10:11">
      <c r="J445"/>
      <c r="K445"/>
    </row>
    <row r="446" spans="10:11">
      <c r="J446"/>
      <c r="K446"/>
    </row>
    <row r="447" spans="10:11">
      <c r="J447"/>
      <c r="K447"/>
    </row>
    <row r="448" spans="10:11">
      <c r="J448"/>
      <c r="K448"/>
    </row>
    <row r="449" spans="10:11">
      <c r="J449"/>
      <c r="K449"/>
    </row>
    <row r="450" spans="10:11">
      <c r="J450"/>
      <c r="K450"/>
    </row>
    <row r="451" spans="10:11">
      <c r="J451"/>
      <c r="K451"/>
    </row>
    <row r="452" spans="10:11">
      <c r="J452"/>
      <c r="K452"/>
    </row>
    <row r="453" spans="10:11">
      <c r="J453"/>
      <c r="K453"/>
    </row>
    <row r="454" spans="10:11">
      <c r="J454"/>
      <c r="K454"/>
    </row>
    <row r="455" spans="10:11">
      <c r="J455"/>
      <c r="K455"/>
    </row>
    <row r="456" spans="10:11">
      <c r="J456"/>
      <c r="K456"/>
    </row>
    <row r="457" spans="10:11">
      <c r="J457"/>
      <c r="K457"/>
    </row>
    <row r="458" spans="10:11">
      <c r="J458"/>
      <c r="K458"/>
    </row>
    <row r="459" spans="10:11">
      <c r="J459"/>
      <c r="K459"/>
    </row>
    <row r="460" spans="10:11">
      <c r="J460"/>
      <c r="K460"/>
    </row>
    <row r="461" spans="10:11">
      <c r="J461"/>
      <c r="K461"/>
    </row>
    <row r="462" spans="10:11">
      <c r="J462"/>
      <c r="K462"/>
    </row>
    <row r="463" spans="10:11">
      <c r="J463"/>
      <c r="K463"/>
    </row>
    <row r="464" spans="10:11">
      <c r="J464"/>
      <c r="K464"/>
    </row>
    <row r="465" spans="10:11">
      <c r="J465"/>
      <c r="K465"/>
    </row>
    <row r="466" spans="10:11">
      <c r="J466"/>
      <c r="K466"/>
    </row>
    <row r="467" spans="10:11">
      <c r="J467"/>
      <c r="K467"/>
    </row>
    <row r="468" spans="10:11">
      <c r="J468"/>
      <c r="K468"/>
    </row>
    <row r="469" spans="10:11">
      <c r="J469"/>
      <c r="K469"/>
    </row>
    <row r="470" spans="10:11">
      <c r="J470"/>
      <c r="K470"/>
    </row>
    <row r="471" spans="10:11">
      <c r="J471"/>
      <c r="K471"/>
    </row>
    <row r="472" spans="10:11">
      <c r="J472"/>
      <c r="K472"/>
    </row>
    <row r="473" spans="10:11">
      <c r="J473"/>
      <c r="K473"/>
    </row>
    <row r="474" spans="10:11">
      <c r="J474"/>
      <c r="K474"/>
    </row>
    <row r="475" spans="10:11">
      <c r="J475"/>
      <c r="K475"/>
    </row>
    <row r="476" spans="10:11">
      <c r="J476"/>
      <c r="K476"/>
    </row>
    <row r="477" spans="10:11">
      <c r="J477"/>
      <c r="K477"/>
    </row>
    <row r="478" spans="10:11">
      <c r="J478"/>
      <c r="K478"/>
    </row>
    <row r="479" spans="10:11">
      <c r="J479"/>
      <c r="K479"/>
    </row>
    <row r="480" spans="10:11">
      <c r="J480"/>
      <c r="K480"/>
    </row>
    <row r="481" spans="10:11">
      <c r="J481"/>
      <c r="K481"/>
    </row>
    <row r="482" spans="10:11">
      <c r="J482"/>
      <c r="K482"/>
    </row>
    <row r="483" spans="10:11">
      <c r="J483"/>
      <c r="K483"/>
    </row>
    <row r="484" spans="10:11">
      <c r="J484"/>
      <c r="K484"/>
    </row>
    <row r="485" spans="10:11">
      <c r="J485"/>
      <c r="K485"/>
    </row>
    <row r="486" spans="10:11">
      <c r="J486"/>
      <c r="K486"/>
    </row>
    <row r="487" spans="10:11">
      <c r="J487"/>
      <c r="K487"/>
    </row>
    <row r="488" spans="10:11">
      <c r="J488"/>
      <c r="K488"/>
    </row>
    <row r="489" spans="10:11">
      <c r="J489"/>
      <c r="K489"/>
    </row>
    <row r="490" spans="10:11">
      <c r="J490"/>
      <c r="K490"/>
    </row>
    <row r="491" spans="10:11">
      <c r="J491"/>
      <c r="K491"/>
    </row>
    <row r="492" spans="10:11">
      <c r="J492"/>
      <c r="K492"/>
    </row>
    <row r="493" spans="10:11">
      <c r="J493"/>
      <c r="K493"/>
    </row>
    <row r="494" spans="10:11">
      <c r="J494"/>
      <c r="K494"/>
    </row>
    <row r="495" spans="10:11">
      <c r="J495"/>
      <c r="K495"/>
    </row>
    <row r="496" spans="10:11">
      <c r="J496"/>
      <c r="K496"/>
    </row>
    <row r="497" spans="10:11">
      <c r="J497"/>
      <c r="K497"/>
    </row>
    <row r="498" spans="10:11">
      <c r="J498"/>
      <c r="K498"/>
    </row>
    <row r="499" spans="10:11">
      <c r="J499"/>
      <c r="K499"/>
    </row>
    <row r="500" spans="10:11">
      <c r="J500"/>
      <c r="K500"/>
    </row>
    <row r="501" spans="10:11">
      <c r="J501"/>
      <c r="K501"/>
    </row>
    <row r="502" spans="10:11">
      <c r="J502"/>
      <c r="K502"/>
    </row>
    <row r="503" spans="10:11">
      <c r="J503"/>
      <c r="K503"/>
    </row>
    <row r="504" spans="10:11">
      <c r="J504"/>
      <c r="K504"/>
    </row>
    <row r="505" spans="10:11">
      <c r="J505"/>
      <c r="K505"/>
    </row>
    <row r="506" spans="10:11">
      <c r="J506"/>
      <c r="K506"/>
    </row>
    <row r="507" spans="10:11">
      <c r="J507"/>
      <c r="K507"/>
    </row>
    <row r="508" spans="10:11">
      <c r="J508"/>
      <c r="K508"/>
    </row>
    <row r="509" spans="10:11">
      <c r="J509"/>
      <c r="K509"/>
    </row>
    <row r="510" spans="10:11">
      <c r="J510"/>
      <c r="K510"/>
    </row>
    <row r="511" spans="10:11">
      <c r="J511"/>
      <c r="K511"/>
    </row>
    <row r="512" spans="10:11">
      <c r="J512"/>
      <c r="K512"/>
    </row>
    <row r="513" spans="10:11">
      <c r="J513"/>
      <c r="K513"/>
    </row>
    <row r="514" spans="10:11">
      <c r="J514"/>
      <c r="K514"/>
    </row>
    <row r="515" spans="10:11">
      <c r="J515"/>
      <c r="K515"/>
    </row>
    <row r="516" spans="10:11">
      <c r="J516"/>
      <c r="K516"/>
    </row>
    <row r="517" spans="10:11">
      <c r="J517"/>
      <c r="K517"/>
    </row>
    <row r="518" spans="10:11">
      <c r="J518"/>
      <c r="K518"/>
    </row>
    <row r="519" spans="10:11">
      <c r="J519"/>
      <c r="K519"/>
    </row>
    <row r="520" spans="10:11">
      <c r="J520"/>
      <c r="K520"/>
    </row>
    <row r="521" spans="10:11">
      <c r="J521"/>
      <c r="K521"/>
    </row>
    <row r="522" spans="10:11">
      <c r="J522"/>
      <c r="K522"/>
    </row>
    <row r="523" spans="10:11">
      <c r="J523"/>
      <c r="K523"/>
    </row>
    <row r="524" spans="10:11">
      <c r="J524"/>
      <c r="K524"/>
    </row>
    <row r="525" spans="10:11">
      <c r="J525"/>
      <c r="K525"/>
    </row>
    <row r="526" spans="10:11">
      <c r="J526"/>
      <c r="K526"/>
    </row>
    <row r="527" spans="10:11">
      <c r="J527"/>
      <c r="K527"/>
    </row>
    <row r="528" spans="10:11">
      <c r="J528"/>
      <c r="K528"/>
    </row>
    <row r="529" spans="10:11">
      <c r="J529"/>
      <c r="K529"/>
    </row>
    <row r="530" spans="10:11">
      <c r="J530"/>
      <c r="K530"/>
    </row>
    <row r="531" spans="10:11">
      <c r="J531"/>
      <c r="K531"/>
    </row>
    <row r="532" spans="10:11">
      <c r="J532"/>
      <c r="K532"/>
    </row>
    <row r="533" spans="10:11">
      <c r="J533"/>
      <c r="K533"/>
    </row>
    <row r="534" spans="10:11">
      <c r="J534"/>
      <c r="K534"/>
    </row>
    <row r="535" spans="10:11">
      <c r="J535"/>
      <c r="K535"/>
    </row>
    <row r="536" spans="10:11">
      <c r="J536"/>
      <c r="K536"/>
    </row>
    <row r="537" spans="10:11">
      <c r="J537"/>
      <c r="K537"/>
    </row>
    <row r="538" spans="10:11">
      <c r="J538"/>
      <c r="K538"/>
    </row>
    <row r="539" spans="10:11">
      <c r="J539"/>
      <c r="K539"/>
    </row>
    <row r="540" spans="10:11">
      <c r="J540"/>
      <c r="K540"/>
    </row>
    <row r="541" spans="10:11">
      <c r="J541"/>
      <c r="K541"/>
    </row>
    <row r="542" spans="10:11">
      <c r="J542"/>
      <c r="K542"/>
    </row>
    <row r="543" spans="10:11">
      <c r="J543"/>
      <c r="K543"/>
    </row>
    <row r="544" spans="10:11">
      <c r="J544"/>
      <c r="K544"/>
    </row>
    <row r="545" spans="10:11">
      <c r="J545"/>
      <c r="K545"/>
    </row>
    <row r="546" spans="10:11">
      <c r="J546"/>
      <c r="K546"/>
    </row>
    <row r="547" spans="10:11">
      <c r="J547"/>
      <c r="K547"/>
    </row>
    <row r="548" spans="10:11">
      <c r="J548"/>
      <c r="K548"/>
    </row>
    <row r="549" spans="10:11">
      <c r="J549"/>
      <c r="K549"/>
    </row>
    <row r="550" spans="10:11">
      <c r="J550"/>
      <c r="K550"/>
    </row>
    <row r="551" spans="10:11">
      <c r="J551"/>
      <c r="K551"/>
    </row>
    <row r="552" spans="10:11">
      <c r="J552"/>
      <c r="K552"/>
    </row>
    <row r="553" spans="10:11">
      <c r="J553"/>
      <c r="K553"/>
    </row>
    <row r="554" spans="10:11">
      <c r="J554"/>
      <c r="K554"/>
    </row>
    <row r="555" spans="10:11">
      <c r="J555"/>
      <c r="K555"/>
    </row>
    <row r="556" spans="10:11">
      <c r="J556"/>
      <c r="K556"/>
    </row>
    <row r="557" spans="10:11">
      <c r="J557"/>
      <c r="K557"/>
    </row>
    <row r="558" spans="10:11">
      <c r="J558"/>
      <c r="K558"/>
    </row>
    <row r="559" spans="10:11">
      <c r="J559"/>
      <c r="K559"/>
    </row>
    <row r="560" spans="10:11">
      <c r="J560"/>
      <c r="K560"/>
    </row>
    <row r="561" spans="10:11">
      <c r="J561"/>
      <c r="K561"/>
    </row>
    <row r="562" spans="10:11">
      <c r="J562"/>
      <c r="K562"/>
    </row>
    <row r="563" spans="10:11">
      <c r="J563"/>
      <c r="K563"/>
    </row>
    <row r="564" spans="10:11">
      <c r="J564"/>
      <c r="K564"/>
    </row>
    <row r="565" spans="10:11">
      <c r="J565"/>
      <c r="K565"/>
    </row>
    <row r="566" spans="10:11">
      <c r="J566"/>
      <c r="K566"/>
    </row>
    <row r="567" spans="10:11">
      <c r="J567"/>
      <c r="K567"/>
    </row>
    <row r="568" spans="10:11">
      <c r="J568"/>
      <c r="K568"/>
    </row>
    <row r="569" spans="10:11">
      <c r="J569"/>
      <c r="K569"/>
    </row>
    <row r="570" spans="10:11">
      <c r="J570"/>
      <c r="K570"/>
    </row>
    <row r="571" spans="10:11">
      <c r="J571"/>
      <c r="K571"/>
    </row>
    <row r="572" spans="10:11">
      <c r="J572"/>
      <c r="K572"/>
    </row>
    <row r="573" spans="10:11">
      <c r="J573"/>
      <c r="K573"/>
    </row>
    <row r="574" spans="10:11">
      <c r="J574"/>
      <c r="K574"/>
    </row>
    <row r="575" spans="10:11">
      <c r="J575"/>
      <c r="K575"/>
    </row>
    <row r="576" spans="10:11">
      <c r="J576"/>
      <c r="K576"/>
    </row>
    <row r="577" spans="10:11">
      <c r="J577"/>
      <c r="K577"/>
    </row>
    <row r="578" spans="10:11">
      <c r="J578"/>
      <c r="K578"/>
    </row>
    <row r="579" spans="10:11">
      <c r="J579"/>
      <c r="K579"/>
    </row>
    <row r="580" spans="10:11">
      <c r="J580"/>
      <c r="K580"/>
    </row>
    <row r="581" spans="10:11">
      <c r="J581"/>
      <c r="K581"/>
    </row>
    <row r="582" spans="10:11">
      <c r="J582"/>
      <c r="K582"/>
    </row>
    <row r="583" spans="10:11">
      <c r="J583"/>
      <c r="K583"/>
    </row>
    <row r="584" spans="10:11">
      <c r="J584"/>
      <c r="K584"/>
    </row>
    <row r="585" spans="10:11">
      <c r="J585"/>
      <c r="K585"/>
    </row>
    <row r="586" spans="10:11">
      <c r="J586"/>
      <c r="K586"/>
    </row>
    <row r="587" spans="10:11">
      <c r="J587"/>
      <c r="K587"/>
    </row>
    <row r="588" spans="10:11">
      <c r="J588"/>
      <c r="K588"/>
    </row>
    <row r="589" spans="10:11">
      <c r="J589"/>
      <c r="K589"/>
    </row>
    <row r="590" spans="10:11">
      <c r="J590"/>
      <c r="K590"/>
    </row>
    <row r="591" spans="10:11">
      <c r="J591"/>
      <c r="K591"/>
    </row>
    <row r="592" spans="10:11">
      <c r="J592"/>
      <c r="K592"/>
    </row>
    <row r="593" spans="10:11">
      <c r="J593"/>
      <c r="K593"/>
    </row>
    <row r="594" spans="10:11">
      <c r="J594"/>
      <c r="K594"/>
    </row>
    <row r="595" spans="10:11">
      <c r="J595"/>
      <c r="K595"/>
    </row>
    <row r="596" spans="10:11">
      <c r="J596"/>
      <c r="K596"/>
    </row>
    <row r="597" spans="10:11">
      <c r="J597"/>
      <c r="K597"/>
    </row>
    <row r="598" spans="10:11">
      <c r="J598"/>
      <c r="K598"/>
    </row>
    <row r="599" spans="10:11">
      <c r="J599"/>
      <c r="K599"/>
    </row>
    <row r="600" spans="10:11">
      <c r="J600"/>
      <c r="K600"/>
    </row>
    <row r="601" spans="10:11">
      <c r="J601"/>
      <c r="K601"/>
    </row>
    <row r="602" spans="10:11">
      <c r="J602"/>
      <c r="K602"/>
    </row>
    <row r="603" spans="10:11">
      <c r="J603"/>
      <c r="K603"/>
    </row>
    <row r="604" spans="10:11">
      <c r="J604"/>
      <c r="K604"/>
    </row>
    <row r="605" spans="10:11">
      <c r="J605"/>
      <c r="K605"/>
    </row>
    <row r="606" spans="10:11">
      <c r="J606"/>
      <c r="K606"/>
    </row>
    <row r="607" spans="10:11">
      <c r="J607"/>
      <c r="K607"/>
    </row>
    <row r="608" spans="10:11">
      <c r="J608"/>
      <c r="K608"/>
    </row>
    <row r="609" spans="10:11">
      <c r="J609"/>
      <c r="K609"/>
    </row>
    <row r="610" spans="10:11">
      <c r="J610"/>
      <c r="K610"/>
    </row>
    <row r="611" spans="10:11">
      <c r="J611"/>
      <c r="K611"/>
    </row>
    <row r="612" spans="10:11">
      <c r="J612"/>
      <c r="K612"/>
    </row>
    <row r="613" spans="10:11">
      <c r="J613"/>
      <c r="K613"/>
    </row>
    <row r="614" spans="10:11">
      <c r="J614"/>
      <c r="K614"/>
    </row>
    <row r="615" spans="10:11">
      <c r="J615"/>
      <c r="K615"/>
    </row>
    <row r="616" spans="10:11">
      <c r="J616"/>
      <c r="K616"/>
    </row>
    <row r="617" spans="10:11">
      <c r="J617"/>
      <c r="K617"/>
    </row>
    <row r="618" spans="10:11">
      <c r="J618"/>
      <c r="K618"/>
    </row>
    <row r="619" spans="10:11">
      <c r="J619"/>
      <c r="K619"/>
    </row>
    <row r="620" spans="10:11">
      <c r="J620"/>
      <c r="K620"/>
    </row>
    <row r="621" spans="10:11">
      <c r="J621"/>
      <c r="K621"/>
    </row>
    <row r="622" spans="10:11">
      <c r="J622"/>
      <c r="K622"/>
    </row>
    <row r="623" spans="10:11">
      <c r="J623"/>
      <c r="K623"/>
    </row>
    <row r="624" spans="10:11">
      <c r="J624"/>
      <c r="K624"/>
    </row>
    <row r="625" spans="10:11">
      <c r="J625"/>
      <c r="K625"/>
    </row>
    <row r="626" spans="10:11">
      <c r="J626"/>
      <c r="K626"/>
    </row>
    <row r="627" spans="10:11">
      <c r="J627"/>
      <c r="K627"/>
    </row>
    <row r="628" spans="10:11">
      <c r="J628"/>
      <c r="K628"/>
    </row>
    <row r="629" spans="10:11">
      <c r="J629"/>
      <c r="K629"/>
    </row>
    <row r="630" spans="10:11">
      <c r="J630"/>
      <c r="K630"/>
    </row>
    <row r="631" spans="10:11">
      <c r="J631"/>
      <c r="K631"/>
    </row>
    <row r="632" spans="10:11">
      <c r="J632"/>
      <c r="K632"/>
    </row>
    <row r="633" spans="10:11">
      <c r="J633"/>
      <c r="K633"/>
    </row>
    <row r="634" spans="10:11">
      <c r="J634"/>
      <c r="K634"/>
    </row>
    <row r="635" spans="10:11">
      <c r="J635"/>
      <c r="K635"/>
    </row>
    <row r="636" spans="10:11">
      <c r="J636"/>
      <c r="K636"/>
    </row>
    <row r="637" spans="10:11">
      <c r="J637"/>
      <c r="K637"/>
    </row>
    <row r="638" spans="10:11">
      <c r="J638"/>
      <c r="K638"/>
    </row>
    <row r="639" spans="10:11">
      <c r="J639"/>
      <c r="K639"/>
    </row>
    <row r="640" spans="10:11">
      <c r="J640"/>
      <c r="K640"/>
    </row>
    <row r="641" spans="10:11">
      <c r="J641"/>
      <c r="K641"/>
    </row>
    <row r="642" spans="10:11">
      <c r="J642"/>
      <c r="K642"/>
    </row>
    <row r="643" spans="10:11">
      <c r="J643"/>
      <c r="K643"/>
    </row>
    <row r="644" spans="10:11">
      <c r="J644"/>
      <c r="K644"/>
    </row>
    <row r="645" spans="10:11">
      <c r="J645"/>
      <c r="K645"/>
    </row>
    <row r="646" spans="10:11">
      <c r="J646"/>
      <c r="K646"/>
    </row>
    <row r="647" spans="10:11">
      <c r="J647"/>
      <c r="K647"/>
    </row>
    <row r="648" spans="10:11">
      <c r="J648"/>
      <c r="K648"/>
    </row>
    <row r="649" spans="10:11">
      <c r="J649"/>
      <c r="K649"/>
    </row>
    <row r="650" spans="10:11">
      <c r="J650"/>
      <c r="K650"/>
    </row>
    <row r="651" spans="10:11">
      <c r="J651"/>
      <c r="K651"/>
    </row>
    <row r="652" spans="10:11">
      <c r="J652"/>
      <c r="K652"/>
    </row>
    <row r="653" spans="10:11">
      <c r="J653"/>
      <c r="K653"/>
    </row>
    <row r="654" spans="10:11">
      <c r="J654"/>
      <c r="K654"/>
    </row>
    <row r="655" spans="10:11">
      <c r="J655"/>
      <c r="K655"/>
    </row>
    <row r="656" spans="10:11">
      <c r="J656"/>
      <c r="K656"/>
    </row>
    <row r="657" spans="10:11">
      <c r="J657"/>
      <c r="K657"/>
    </row>
    <row r="658" spans="10:11">
      <c r="J658"/>
      <c r="K658"/>
    </row>
    <row r="659" spans="10:11">
      <c r="J659"/>
      <c r="K659"/>
    </row>
    <row r="660" spans="10:11">
      <c r="J660"/>
      <c r="K660"/>
    </row>
    <row r="661" spans="10:11">
      <c r="J661"/>
      <c r="K661"/>
    </row>
    <row r="662" spans="10:11">
      <c r="J662"/>
      <c r="K662"/>
    </row>
    <row r="663" spans="10:11">
      <c r="J663"/>
      <c r="K663"/>
    </row>
    <row r="664" spans="10:11">
      <c r="J664"/>
      <c r="K664"/>
    </row>
    <row r="665" spans="10:11">
      <c r="J665"/>
      <c r="K665"/>
    </row>
    <row r="666" spans="10:11">
      <c r="J666"/>
      <c r="K666"/>
    </row>
    <row r="667" spans="10:11">
      <c r="J667"/>
      <c r="K667"/>
    </row>
    <row r="668" spans="10:11">
      <c r="J668"/>
      <c r="K668"/>
    </row>
    <row r="669" spans="10:11">
      <c r="J669"/>
      <c r="K669"/>
    </row>
    <row r="670" spans="10:11">
      <c r="J670"/>
      <c r="K670"/>
    </row>
    <row r="671" spans="10:11">
      <c r="J671"/>
      <c r="K671"/>
    </row>
    <row r="672" spans="10:11">
      <c r="J672"/>
      <c r="K672"/>
    </row>
    <row r="673" spans="10:11">
      <c r="J673"/>
      <c r="K673"/>
    </row>
    <row r="674" spans="10:11">
      <c r="J674"/>
      <c r="K674"/>
    </row>
    <row r="675" spans="10:11">
      <c r="J675"/>
      <c r="K675"/>
    </row>
    <row r="676" spans="10:11">
      <c r="J676"/>
      <c r="K676"/>
    </row>
    <row r="677" spans="10:11">
      <c r="J677"/>
      <c r="K677"/>
    </row>
    <row r="678" spans="10:11">
      <c r="J678"/>
      <c r="K678"/>
    </row>
    <row r="679" spans="10:11">
      <c r="J679"/>
      <c r="K679"/>
    </row>
    <row r="680" spans="10:11">
      <c r="J680"/>
      <c r="K680"/>
    </row>
    <row r="681" spans="10:11">
      <c r="J681"/>
      <c r="K681"/>
    </row>
    <row r="682" spans="10:11">
      <c r="J682"/>
      <c r="K682"/>
    </row>
    <row r="683" spans="10:11">
      <c r="J683"/>
      <c r="K683"/>
    </row>
    <row r="684" spans="10:11">
      <c r="J684"/>
      <c r="K684"/>
    </row>
    <row r="685" spans="10:11">
      <c r="J685"/>
      <c r="K685"/>
    </row>
    <row r="686" spans="10:11">
      <c r="J686"/>
      <c r="K686"/>
    </row>
    <row r="687" spans="10:11">
      <c r="J687"/>
      <c r="K687"/>
    </row>
    <row r="688" spans="10:11">
      <c r="J688"/>
      <c r="K688"/>
    </row>
    <row r="689" spans="10:11">
      <c r="J689"/>
      <c r="K689"/>
    </row>
    <row r="690" spans="10:11">
      <c r="J690"/>
      <c r="K690"/>
    </row>
    <row r="691" spans="10:11">
      <c r="J691"/>
      <c r="K691"/>
    </row>
    <row r="692" spans="10:11">
      <c r="J692"/>
      <c r="K692"/>
    </row>
    <row r="693" spans="10:11">
      <c r="J693"/>
      <c r="K693"/>
    </row>
    <row r="694" spans="10:11">
      <c r="J694"/>
      <c r="K694"/>
    </row>
    <row r="695" spans="10:11">
      <c r="J695"/>
      <c r="K695"/>
    </row>
    <row r="696" spans="10:11">
      <c r="J696"/>
      <c r="K696"/>
    </row>
    <row r="697" spans="10:11">
      <c r="J697"/>
      <c r="K697"/>
    </row>
    <row r="698" spans="10:11">
      <c r="J698"/>
      <c r="K698"/>
    </row>
    <row r="699" spans="10:11">
      <c r="J699"/>
      <c r="K699"/>
    </row>
    <row r="700" spans="10:11">
      <c r="J700"/>
      <c r="K700"/>
    </row>
    <row r="701" spans="10:11">
      <c r="J701"/>
      <c r="K701"/>
    </row>
    <row r="702" spans="10:11">
      <c r="J702"/>
      <c r="K702"/>
    </row>
    <row r="703" spans="10:11">
      <c r="J703"/>
      <c r="K703"/>
    </row>
    <row r="704" spans="10:11">
      <c r="J704"/>
      <c r="K704"/>
    </row>
    <row r="705" spans="10:11">
      <c r="J705"/>
      <c r="K705"/>
    </row>
    <row r="706" spans="10:11">
      <c r="J706"/>
      <c r="K706"/>
    </row>
    <row r="707" spans="10:11">
      <c r="J707"/>
      <c r="K707"/>
    </row>
    <row r="708" spans="10:11">
      <c r="J708"/>
      <c r="K708"/>
    </row>
    <row r="709" spans="10:11">
      <c r="J709"/>
      <c r="K709"/>
    </row>
    <row r="710" spans="10:11">
      <c r="J710"/>
      <c r="K710"/>
    </row>
    <row r="711" spans="10:11">
      <c r="J711"/>
      <c r="K711"/>
    </row>
    <row r="712" spans="10:11">
      <c r="J712"/>
      <c r="K712"/>
    </row>
    <row r="713" spans="10:11">
      <c r="J713"/>
      <c r="K713"/>
    </row>
    <row r="714" spans="10:11">
      <c r="J714"/>
      <c r="K714"/>
    </row>
    <row r="715" spans="10:11">
      <c r="J715"/>
      <c r="K715"/>
    </row>
    <row r="716" spans="10:11">
      <c r="J716"/>
      <c r="K716"/>
    </row>
    <row r="717" spans="10:11">
      <c r="J717"/>
      <c r="K717"/>
    </row>
    <row r="718" spans="10:11">
      <c r="J718"/>
      <c r="K718"/>
    </row>
    <row r="719" spans="10:11">
      <c r="J719"/>
      <c r="K719"/>
    </row>
    <row r="720" spans="10:11">
      <c r="J720"/>
      <c r="K720"/>
    </row>
    <row r="721" spans="10:11">
      <c r="J721"/>
      <c r="K721"/>
    </row>
    <row r="722" spans="10:11">
      <c r="J722"/>
      <c r="K722"/>
    </row>
    <row r="723" spans="10:11">
      <c r="J723"/>
      <c r="K723"/>
    </row>
    <row r="724" spans="10:11">
      <c r="J724"/>
      <c r="K724"/>
    </row>
    <row r="725" spans="10:11">
      <c r="J725"/>
      <c r="K725"/>
    </row>
    <row r="726" spans="10:11">
      <c r="J726"/>
      <c r="K726"/>
    </row>
    <row r="727" spans="10:11">
      <c r="J727"/>
      <c r="K727"/>
    </row>
    <row r="728" spans="10:11">
      <c r="J728"/>
      <c r="K728"/>
    </row>
    <row r="729" spans="10:11">
      <c r="J729"/>
      <c r="K729"/>
    </row>
    <row r="730" spans="10:11">
      <c r="J730"/>
      <c r="K730"/>
    </row>
    <row r="731" spans="10:11">
      <c r="J731"/>
      <c r="K731"/>
    </row>
    <row r="732" spans="10:11">
      <c r="J732"/>
      <c r="K732"/>
    </row>
    <row r="733" spans="10:11">
      <c r="J733"/>
      <c r="K733"/>
    </row>
    <row r="734" spans="10:11">
      <c r="J734"/>
      <c r="K734"/>
    </row>
    <row r="735" spans="10:11">
      <c r="J735"/>
      <c r="K735"/>
    </row>
    <row r="736" spans="10:11">
      <c r="J736"/>
      <c r="K736"/>
    </row>
    <row r="737" spans="10:11">
      <c r="J737"/>
      <c r="K737"/>
    </row>
    <row r="738" spans="10:11">
      <c r="J738"/>
      <c r="K738"/>
    </row>
    <row r="739" spans="10:11">
      <c r="J739"/>
      <c r="K739"/>
    </row>
    <row r="740" spans="10:11">
      <c r="J740"/>
      <c r="K740"/>
    </row>
    <row r="741" spans="10:11">
      <c r="J741"/>
      <c r="K741"/>
    </row>
    <row r="742" spans="10:11">
      <c r="J742"/>
      <c r="K742"/>
    </row>
    <row r="743" spans="10:11">
      <c r="J743"/>
      <c r="K743"/>
    </row>
    <row r="744" spans="10:11">
      <c r="J744"/>
      <c r="K744"/>
    </row>
    <row r="745" spans="10:11">
      <c r="J745"/>
      <c r="K745"/>
    </row>
    <row r="746" spans="10:11">
      <c r="J746"/>
      <c r="K746"/>
    </row>
    <row r="747" spans="10:11">
      <c r="J747"/>
      <c r="K747"/>
    </row>
    <row r="748" spans="10:11">
      <c r="J748"/>
      <c r="K748"/>
    </row>
    <row r="749" spans="10:11">
      <c r="J749"/>
      <c r="K749"/>
    </row>
    <row r="750" spans="10:11">
      <c r="J750"/>
      <c r="K750"/>
    </row>
    <row r="751" spans="10:11">
      <c r="J751"/>
      <c r="K751"/>
    </row>
    <row r="752" spans="10:11">
      <c r="J752"/>
      <c r="K752"/>
    </row>
    <row r="753" spans="10:11">
      <c r="J753"/>
      <c r="K753"/>
    </row>
    <row r="754" spans="10:11">
      <c r="J754"/>
      <c r="K754"/>
    </row>
    <row r="755" spans="10:11">
      <c r="J755"/>
      <c r="K755"/>
    </row>
    <row r="756" spans="10:11">
      <c r="J756"/>
      <c r="K756"/>
    </row>
    <row r="757" spans="10:11">
      <c r="J757"/>
      <c r="K757"/>
    </row>
    <row r="758" spans="10:11">
      <c r="J758"/>
      <c r="K758"/>
    </row>
    <row r="759" spans="10:11">
      <c r="J759"/>
      <c r="K759"/>
    </row>
    <row r="760" spans="10:11">
      <c r="J760"/>
      <c r="K760"/>
    </row>
    <row r="761" spans="10:11">
      <c r="J761"/>
      <c r="K761"/>
    </row>
    <row r="762" spans="10:11">
      <c r="J762"/>
      <c r="K762"/>
    </row>
    <row r="763" spans="10:11">
      <c r="J763"/>
      <c r="K763"/>
    </row>
    <row r="764" spans="10:11">
      <c r="J764"/>
      <c r="K764"/>
    </row>
    <row r="765" spans="10:11">
      <c r="J765"/>
      <c r="K765"/>
    </row>
    <row r="766" spans="10:11">
      <c r="J766"/>
      <c r="K766"/>
    </row>
    <row r="767" spans="10:11">
      <c r="J767"/>
      <c r="K767"/>
    </row>
    <row r="768" spans="10:11">
      <c r="J768"/>
      <c r="K768"/>
    </row>
    <row r="769" spans="10:11">
      <c r="J769"/>
      <c r="K769"/>
    </row>
    <row r="770" spans="10:11">
      <c r="J770"/>
      <c r="K770"/>
    </row>
    <row r="771" spans="10:11">
      <c r="J771"/>
      <c r="K771"/>
    </row>
    <row r="772" spans="10:11">
      <c r="J772"/>
      <c r="K772"/>
    </row>
    <row r="773" spans="10:11">
      <c r="J773"/>
      <c r="K773"/>
    </row>
    <row r="774" spans="10:11">
      <c r="J774"/>
      <c r="K774"/>
    </row>
    <row r="775" spans="10:11">
      <c r="J775"/>
      <c r="K775"/>
    </row>
    <row r="776" spans="10:11">
      <c r="J776"/>
      <c r="K776"/>
    </row>
    <row r="777" spans="10:11">
      <c r="J777"/>
      <c r="K777"/>
    </row>
    <row r="778" spans="10:11">
      <c r="J778"/>
      <c r="K778"/>
    </row>
    <row r="779" spans="10:11">
      <c r="J779"/>
      <c r="K779"/>
    </row>
    <row r="780" spans="10:11">
      <c r="J780"/>
      <c r="K780"/>
    </row>
    <row r="781" spans="10:11">
      <c r="J781"/>
      <c r="K781"/>
    </row>
    <row r="782" spans="10:11">
      <c r="J782"/>
      <c r="K782"/>
    </row>
    <row r="783" spans="10:11">
      <c r="J783"/>
      <c r="K783"/>
    </row>
    <row r="784" spans="10:11">
      <c r="J784"/>
      <c r="K784"/>
    </row>
    <row r="785" spans="10:11">
      <c r="J785"/>
      <c r="K785"/>
    </row>
    <row r="786" spans="10:11">
      <c r="J786"/>
      <c r="K786"/>
    </row>
    <row r="787" spans="10:11">
      <c r="J787"/>
      <c r="K787"/>
    </row>
    <row r="788" spans="10:11">
      <c r="J788"/>
      <c r="K788"/>
    </row>
    <row r="789" spans="10:11">
      <c r="J789"/>
      <c r="K789"/>
    </row>
    <row r="790" spans="10:11">
      <c r="J790"/>
      <c r="K790"/>
    </row>
    <row r="791" spans="10:11">
      <c r="J791"/>
      <c r="K791"/>
    </row>
    <row r="792" spans="10:11">
      <c r="J792"/>
      <c r="K792"/>
    </row>
    <row r="793" spans="10:11">
      <c r="J793"/>
      <c r="K793"/>
    </row>
    <row r="794" spans="10:11">
      <c r="J794"/>
      <c r="K794"/>
    </row>
    <row r="795" spans="10:11">
      <c r="J795"/>
      <c r="K795"/>
    </row>
    <row r="796" spans="10:11">
      <c r="J796"/>
      <c r="K796"/>
    </row>
    <row r="797" spans="10:11">
      <c r="J797"/>
      <c r="K797"/>
    </row>
    <row r="798" spans="10:11">
      <c r="J798"/>
      <c r="K798"/>
    </row>
    <row r="799" spans="10:11">
      <c r="J799"/>
      <c r="K799"/>
    </row>
    <row r="800" spans="10:11">
      <c r="J800"/>
      <c r="K800"/>
    </row>
    <row r="801" spans="10:11">
      <c r="J801"/>
      <c r="K801"/>
    </row>
    <row r="802" spans="10:11">
      <c r="J802"/>
      <c r="K802"/>
    </row>
    <row r="803" spans="10:11">
      <c r="J803"/>
      <c r="K803"/>
    </row>
    <row r="804" spans="10:11">
      <c r="J804"/>
      <c r="K804"/>
    </row>
    <row r="805" spans="10:11">
      <c r="J805"/>
      <c r="K805"/>
    </row>
    <row r="806" spans="10:11">
      <c r="J806"/>
      <c r="K806"/>
    </row>
    <row r="807" spans="10:11">
      <c r="J807"/>
      <c r="K807"/>
    </row>
    <row r="808" spans="10:11">
      <c r="J808"/>
      <c r="K808"/>
    </row>
    <row r="809" spans="10:11">
      <c r="J809"/>
      <c r="K809"/>
    </row>
    <row r="810" spans="10:11">
      <c r="J810"/>
      <c r="K810"/>
    </row>
    <row r="811" spans="10:11">
      <c r="J811"/>
      <c r="K811"/>
    </row>
    <row r="812" spans="10:11">
      <c r="J812"/>
      <c r="K812"/>
    </row>
    <row r="813" spans="10:11">
      <c r="J813"/>
      <c r="K813"/>
    </row>
    <row r="814" spans="10:11">
      <c r="J814"/>
      <c r="K814"/>
    </row>
    <row r="815" spans="10:11">
      <c r="J815"/>
      <c r="K815"/>
    </row>
    <row r="816" spans="10:11">
      <c r="J816"/>
      <c r="K816"/>
    </row>
    <row r="817" spans="10:11">
      <c r="J817"/>
      <c r="K817"/>
    </row>
    <row r="818" spans="10:11">
      <c r="J818"/>
      <c r="K818"/>
    </row>
    <row r="819" spans="10:11">
      <c r="J819"/>
      <c r="K819"/>
    </row>
    <row r="820" spans="10:11">
      <c r="J820"/>
      <c r="K820"/>
    </row>
    <row r="821" spans="10:11">
      <c r="J821"/>
      <c r="K821"/>
    </row>
    <row r="822" spans="10:11">
      <c r="J822"/>
      <c r="K822"/>
    </row>
    <row r="823" spans="10:11">
      <c r="J823"/>
      <c r="K823"/>
    </row>
    <row r="824" spans="10:11">
      <c r="J824"/>
      <c r="K824"/>
    </row>
    <row r="825" spans="10:11">
      <c r="J825"/>
      <c r="K825"/>
    </row>
    <row r="826" spans="10:11">
      <c r="J826"/>
      <c r="K826"/>
    </row>
    <row r="827" spans="10:11">
      <c r="J827"/>
      <c r="K827"/>
    </row>
    <row r="828" spans="10:11">
      <c r="J828"/>
      <c r="K828"/>
    </row>
    <row r="829" spans="10:11">
      <c r="J829"/>
      <c r="K829"/>
    </row>
    <row r="830" spans="10:11">
      <c r="J830"/>
      <c r="K830"/>
    </row>
    <row r="831" spans="10:11">
      <c r="J831"/>
      <c r="K831"/>
    </row>
    <row r="832" spans="10:11">
      <c r="J832"/>
      <c r="K832"/>
    </row>
    <row r="833" spans="10:11">
      <c r="J833"/>
      <c r="K833"/>
    </row>
    <row r="834" spans="10:11">
      <c r="J834"/>
      <c r="K834"/>
    </row>
    <row r="835" spans="10:11">
      <c r="J835"/>
      <c r="K835"/>
    </row>
    <row r="836" spans="10:11">
      <c r="J836"/>
      <c r="K836"/>
    </row>
    <row r="837" spans="10:11">
      <c r="J837"/>
      <c r="K837"/>
    </row>
    <row r="838" spans="10:11">
      <c r="J838"/>
      <c r="K838"/>
    </row>
    <row r="839" spans="10:11">
      <c r="J839"/>
      <c r="K839"/>
    </row>
    <row r="840" spans="10:11">
      <c r="J840"/>
      <c r="K840"/>
    </row>
    <row r="841" spans="10:11">
      <c r="J841"/>
      <c r="K841"/>
    </row>
    <row r="842" spans="10:11">
      <c r="J842"/>
      <c r="K842"/>
    </row>
    <row r="843" spans="10:11">
      <c r="J843"/>
      <c r="K843"/>
    </row>
    <row r="844" spans="10:11">
      <c r="J844"/>
      <c r="K844"/>
    </row>
    <row r="845" spans="10:11">
      <c r="J845"/>
      <c r="K845"/>
    </row>
    <row r="846" spans="10:11">
      <c r="J846"/>
      <c r="K846"/>
    </row>
    <row r="847" spans="10:11">
      <c r="J847"/>
      <c r="K847"/>
    </row>
    <row r="848" spans="10:11">
      <c r="J848"/>
      <c r="K848"/>
    </row>
    <row r="849" spans="10:11">
      <c r="J849"/>
      <c r="K849"/>
    </row>
    <row r="850" spans="10:11">
      <c r="J850"/>
      <c r="K850"/>
    </row>
    <row r="851" spans="10:11">
      <c r="J851"/>
      <c r="K851"/>
    </row>
    <row r="852" spans="10:11">
      <c r="J852"/>
      <c r="K852"/>
    </row>
    <row r="853" spans="10:11">
      <c r="J853"/>
      <c r="K853"/>
    </row>
    <row r="854" spans="10:11">
      <c r="J854"/>
      <c r="K854"/>
    </row>
    <row r="855" spans="10:11">
      <c r="J855"/>
      <c r="K855"/>
    </row>
    <row r="856" spans="10:11">
      <c r="J856"/>
      <c r="K856"/>
    </row>
    <row r="857" spans="10:11">
      <c r="J857"/>
      <c r="K857"/>
    </row>
    <row r="858" spans="10:11">
      <c r="J858"/>
      <c r="K858"/>
    </row>
    <row r="859" spans="10:11">
      <c r="J859"/>
      <c r="K859"/>
    </row>
    <row r="860" spans="10:11">
      <c r="J860"/>
      <c r="K860"/>
    </row>
    <row r="861" spans="10:11">
      <c r="J861"/>
      <c r="K861"/>
    </row>
    <row r="862" spans="10:11">
      <c r="J862"/>
      <c r="K862"/>
    </row>
    <row r="863" spans="10:11">
      <c r="J863"/>
      <c r="K863"/>
    </row>
    <row r="864" spans="10:11">
      <c r="J864"/>
      <c r="K864"/>
    </row>
    <row r="865" spans="10:11">
      <c r="J865"/>
      <c r="K865"/>
    </row>
    <row r="866" spans="10:11">
      <c r="J866"/>
      <c r="K866"/>
    </row>
    <row r="867" spans="10:11">
      <c r="J867"/>
      <c r="K867"/>
    </row>
    <row r="868" spans="10:11">
      <c r="J868"/>
      <c r="K868"/>
    </row>
    <row r="869" spans="10:11">
      <c r="J869"/>
      <c r="K869"/>
    </row>
    <row r="870" spans="10:11">
      <c r="J870"/>
      <c r="K870"/>
    </row>
    <row r="871" spans="10:11">
      <c r="J871"/>
      <c r="K871"/>
    </row>
    <row r="872" spans="10:11">
      <c r="J872"/>
      <c r="K872"/>
    </row>
    <row r="873" spans="10:11">
      <c r="J873"/>
      <c r="K873"/>
    </row>
    <row r="874" spans="10:11">
      <c r="J874"/>
      <c r="K874"/>
    </row>
    <row r="875" spans="10:11">
      <c r="J875"/>
      <c r="K875"/>
    </row>
    <row r="876" spans="10:11">
      <c r="J876"/>
      <c r="K876"/>
    </row>
    <row r="877" spans="10:11">
      <c r="J877"/>
      <c r="K877"/>
    </row>
    <row r="878" spans="10:11">
      <c r="J878"/>
      <c r="K878"/>
    </row>
    <row r="879" spans="10:11">
      <c r="J879"/>
      <c r="K879"/>
    </row>
    <row r="880" spans="10:11">
      <c r="J880"/>
      <c r="K880"/>
    </row>
    <row r="881" spans="10:11">
      <c r="J881"/>
      <c r="K881"/>
    </row>
    <row r="882" spans="10:11">
      <c r="J882"/>
      <c r="K882"/>
    </row>
    <row r="883" spans="10:11">
      <c r="J883"/>
      <c r="K883"/>
    </row>
    <row r="884" spans="10:11">
      <c r="J884"/>
      <c r="K884"/>
    </row>
    <row r="885" spans="10:11">
      <c r="J885"/>
      <c r="K885"/>
    </row>
    <row r="886" spans="10:11">
      <c r="J886"/>
      <c r="K886"/>
    </row>
    <row r="887" spans="10:11">
      <c r="J887"/>
      <c r="K887"/>
    </row>
    <row r="888" spans="10:11">
      <c r="J888"/>
      <c r="K888"/>
    </row>
    <row r="889" spans="10:11">
      <c r="J889"/>
      <c r="K889"/>
    </row>
    <row r="890" spans="10:11">
      <c r="J890"/>
      <c r="K890"/>
    </row>
    <row r="891" spans="10:11">
      <c r="J891"/>
      <c r="K891"/>
    </row>
    <row r="892" spans="10:11">
      <c r="J892"/>
      <c r="K892"/>
    </row>
    <row r="893" spans="10:11">
      <c r="J893"/>
      <c r="K893"/>
    </row>
    <row r="894" spans="10:11">
      <c r="J894"/>
      <c r="K894"/>
    </row>
    <row r="895" spans="10:11">
      <c r="J895"/>
      <c r="K895"/>
    </row>
    <row r="896" spans="10:11">
      <c r="J896"/>
      <c r="K896"/>
    </row>
    <row r="897" spans="10:11">
      <c r="J897"/>
      <c r="K897"/>
    </row>
    <row r="898" spans="10:11">
      <c r="J898"/>
      <c r="K898"/>
    </row>
    <row r="899" spans="10:11">
      <c r="J899"/>
      <c r="K899"/>
    </row>
    <row r="900" spans="10:11">
      <c r="J900"/>
      <c r="K900"/>
    </row>
    <row r="901" spans="10:11">
      <c r="J901"/>
      <c r="K901"/>
    </row>
    <row r="902" spans="10:11">
      <c r="J902"/>
      <c r="K902"/>
    </row>
    <row r="903" spans="10:11">
      <c r="J903"/>
      <c r="K903"/>
    </row>
    <row r="904" spans="10:11">
      <c r="J904"/>
      <c r="K904"/>
    </row>
    <row r="905" spans="10:11">
      <c r="J905"/>
      <c r="K905"/>
    </row>
    <row r="906" spans="10:11">
      <c r="J906"/>
      <c r="K906"/>
    </row>
    <row r="907" spans="10:11">
      <c r="J907"/>
      <c r="K907"/>
    </row>
    <row r="908" spans="10:11">
      <c r="J908"/>
      <c r="K908"/>
    </row>
    <row r="909" spans="10:11">
      <c r="J909"/>
      <c r="K909"/>
    </row>
    <row r="910" spans="10:11">
      <c r="J910"/>
      <c r="K910"/>
    </row>
    <row r="911" spans="10:11">
      <c r="J911"/>
      <c r="K911"/>
    </row>
    <row r="912" spans="10:11">
      <c r="J912"/>
      <c r="K912"/>
    </row>
    <row r="913" spans="10:11">
      <c r="J913"/>
      <c r="K913"/>
    </row>
    <row r="914" spans="10:11">
      <c r="J914"/>
      <c r="K914"/>
    </row>
    <row r="915" spans="10:11">
      <c r="J915"/>
      <c r="K915"/>
    </row>
    <row r="916" spans="10:11">
      <c r="J916"/>
      <c r="K916"/>
    </row>
    <row r="917" spans="10:11">
      <c r="J917"/>
      <c r="K917"/>
    </row>
    <row r="918" spans="10:11">
      <c r="J918"/>
      <c r="K918"/>
    </row>
    <row r="919" spans="10:11">
      <c r="J919"/>
      <c r="K919"/>
    </row>
    <row r="920" spans="10:11">
      <c r="J920"/>
      <c r="K920"/>
    </row>
    <row r="921" spans="10:11">
      <c r="J921"/>
      <c r="K921"/>
    </row>
    <row r="922" spans="10:11">
      <c r="J922"/>
      <c r="K922"/>
    </row>
    <row r="923" spans="10:11">
      <c r="J923"/>
      <c r="K923"/>
    </row>
    <row r="924" spans="10:11">
      <c r="J924"/>
      <c r="K924"/>
    </row>
    <row r="925" spans="10:11">
      <c r="J925"/>
      <c r="K925"/>
    </row>
    <row r="926" spans="10:11">
      <c r="J926"/>
      <c r="K926"/>
    </row>
    <row r="927" spans="10:11">
      <c r="J927"/>
      <c r="K927"/>
    </row>
    <row r="928" spans="10:11">
      <c r="J928"/>
      <c r="K928"/>
    </row>
    <row r="929" spans="10:11">
      <c r="J929"/>
      <c r="K929"/>
    </row>
    <row r="930" spans="10:11">
      <c r="J930"/>
      <c r="K930"/>
    </row>
    <row r="931" spans="10:11">
      <c r="J931"/>
      <c r="K931"/>
    </row>
    <row r="932" spans="10:11">
      <c r="J932"/>
      <c r="K932"/>
    </row>
    <row r="933" spans="10:11">
      <c r="J933"/>
      <c r="K933"/>
    </row>
    <row r="934" spans="10:11">
      <c r="J934"/>
      <c r="K934"/>
    </row>
    <row r="935" spans="10:11">
      <c r="J935"/>
      <c r="K935"/>
    </row>
    <row r="936" spans="10:11">
      <c r="J936"/>
      <c r="K936"/>
    </row>
    <row r="937" spans="10:11">
      <c r="J937"/>
      <c r="K937"/>
    </row>
    <row r="938" spans="10:11">
      <c r="J938"/>
      <c r="K938"/>
    </row>
    <row r="939" spans="10:11">
      <c r="J939"/>
      <c r="K939"/>
    </row>
    <row r="940" spans="10:11">
      <c r="J940"/>
      <c r="K940"/>
    </row>
    <row r="941" spans="10:11">
      <c r="J941"/>
      <c r="K941"/>
    </row>
    <row r="942" spans="10:11">
      <c r="J942"/>
      <c r="K942"/>
    </row>
    <row r="943" spans="10:11">
      <c r="J943"/>
      <c r="K943"/>
    </row>
    <row r="944" spans="10:11">
      <c r="J944"/>
      <c r="K944"/>
    </row>
    <row r="945" spans="10:11">
      <c r="J945"/>
      <c r="K945"/>
    </row>
    <row r="946" spans="10:11">
      <c r="J946"/>
      <c r="K946"/>
    </row>
    <row r="947" spans="10:11">
      <c r="J947"/>
      <c r="K947"/>
    </row>
    <row r="948" spans="10:11">
      <c r="J948"/>
      <c r="K948"/>
    </row>
    <row r="949" spans="10:11">
      <c r="J949"/>
      <c r="K949"/>
    </row>
    <row r="950" spans="10:11">
      <c r="J950"/>
      <c r="K950"/>
    </row>
    <row r="951" spans="10:11">
      <c r="J951"/>
      <c r="K951"/>
    </row>
    <row r="952" spans="10:11">
      <c r="J952"/>
      <c r="K952"/>
    </row>
    <row r="953" spans="10:11">
      <c r="J953"/>
      <c r="K953"/>
    </row>
    <row r="954" spans="10:11">
      <c r="J954"/>
      <c r="K954"/>
    </row>
    <row r="955" spans="10:11">
      <c r="J955"/>
      <c r="K955"/>
    </row>
    <row r="956" spans="10:11">
      <c r="J956"/>
      <c r="K956"/>
    </row>
    <row r="957" spans="10:11">
      <c r="J957"/>
      <c r="K957"/>
    </row>
    <row r="958" spans="10:11">
      <c r="J958"/>
      <c r="K958"/>
    </row>
    <row r="959" spans="10:11">
      <c r="J959"/>
      <c r="K959"/>
    </row>
    <row r="960" spans="10:11">
      <c r="J960"/>
      <c r="K960"/>
    </row>
    <row r="961" spans="10:11">
      <c r="J961"/>
      <c r="K961"/>
    </row>
    <row r="962" spans="10:11">
      <c r="J962"/>
      <c r="K962"/>
    </row>
    <row r="963" spans="10:11">
      <c r="J963"/>
      <c r="K963"/>
    </row>
    <row r="964" spans="10:11">
      <c r="J964"/>
      <c r="K964"/>
    </row>
    <row r="965" spans="10:11">
      <c r="J965"/>
      <c r="K965"/>
    </row>
    <row r="966" spans="10:11">
      <c r="J966"/>
      <c r="K966"/>
    </row>
    <row r="967" spans="10:11">
      <c r="J967"/>
      <c r="K967"/>
    </row>
    <row r="968" spans="10:11">
      <c r="J968"/>
      <c r="K968"/>
    </row>
    <row r="969" spans="10:11">
      <c r="J969"/>
      <c r="K969"/>
    </row>
    <row r="970" spans="10:11">
      <c r="J970"/>
      <c r="K970"/>
    </row>
    <row r="971" spans="10:11">
      <c r="J971"/>
      <c r="K971"/>
    </row>
    <row r="972" spans="10:11">
      <c r="J972"/>
      <c r="K972"/>
    </row>
    <row r="973" spans="10:11">
      <c r="J973"/>
      <c r="K973"/>
    </row>
    <row r="974" spans="10:11">
      <c r="J974"/>
      <c r="K974"/>
    </row>
    <row r="975" spans="10:11">
      <c r="J975"/>
      <c r="K975"/>
    </row>
    <row r="976" spans="10:11">
      <c r="J976"/>
      <c r="K976"/>
    </row>
    <row r="977" spans="10:11">
      <c r="J977"/>
      <c r="K977"/>
    </row>
    <row r="978" spans="10:11">
      <c r="J978"/>
      <c r="K978"/>
    </row>
    <row r="979" spans="10:11">
      <c r="J979"/>
      <c r="K979"/>
    </row>
    <row r="980" spans="10:11">
      <c r="J980"/>
      <c r="K980"/>
    </row>
    <row r="981" spans="10:11">
      <c r="J981"/>
      <c r="K981"/>
    </row>
    <row r="982" spans="10:11">
      <c r="J982"/>
      <c r="K982"/>
    </row>
    <row r="983" spans="10:11">
      <c r="J983"/>
      <c r="K983"/>
    </row>
    <row r="984" spans="10:11">
      <c r="J984"/>
      <c r="K984"/>
    </row>
    <row r="985" spans="10:11">
      <c r="J985"/>
      <c r="K985"/>
    </row>
    <row r="986" spans="10:11">
      <c r="J986"/>
      <c r="K986"/>
    </row>
    <row r="987" spans="10:11">
      <c r="J987"/>
      <c r="K987"/>
    </row>
    <row r="988" spans="10:11">
      <c r="J988"/>
      <c r="K988"/>
    </row>
    <row r="989" spans="10:11">
      <c r="J989"/>
      <c r="K989"/>
    </row>
    <row r="990" spans="10:11">
      <c r="J990"/>
      <c r="K990"/>
    </row>
    <row r="991" spans="10:11">
      <c r="J991"/>
      <c r="K991"/>
    </row>
    <row r="992" spans="10:11">
      <c r="J992"/>
      <c r="K992"/>
    </row>
    <row r="993" spans="10:11">
      <c r="J993"/>
      <c r="K993"/>
    </row>
    <row r="994" spans="10:11">
      <c r="J994"/>
      <c r="K994"/>
    </row>
    <row r="995" spans="10:11">
      <c r="J995"/>
      <c r="K995"/>
    </row>
    <row r="996" spans="10:11">
      <c r="J996"/>
      <c r="K996"/>
    </row>
    <row r="997" spans="10:11">
      <c r="J997"/>
      <c r="K997"/>
    </row>
    <row r="998" spans="10:11">
      <c r="J998"/>
      <c r="K998"/>
    </row>
    <row r="999" spans="10:11">
      <c r="J999"/>
      <c r="K999"/>
    </row>
    <row r="1000" spans="10:11">
      <c r="J1000"/>
      <c r="K1000"/>
    </row>
    <row r="1001" spans="10:11">
      <c r="J1001"/>
      <c r="K1001"/>
    </row>
    <row r="1002" spans="10:11">
      <c r="J1002"/>
      <c r="K1002"/>
    </row>
    <row r="1003" spans="10:11">
      <c r="J1003"/>
      <c r="K1003"/>
    </row>
    <row r="1004" spans="10:11">
      <c r="J1004"/>
      <c r="K1004"/>
    </row>
    <row r="1005" spans="10:11">
      <c r="J1005"/>
      <c r="K1005"/>
    </row>
    <row r="1006" spans="10:11">
      <c r="J1006"/>
      <c r="K1006"/>
    </row>
    <row r="1007" spans="10:11">
      <c r="J1007"/>
      <c r="K1007"/>
    </row>
    <row r="1008" spans="10:11">
      <c r="J1008"/>
      <c r="K1008"/>
    </row>
    <row r="1009" spans="10:11">
      <c r="J1009"/>
      <c r="K1009"/>
    </row>
    <row r="1010" spans="10:11">
      <c r="J1010"/>
      <c r="K1010"/>
    </row>
    <row r="1011" spans="10:11">
      <c r="J1011"/>
      <c r="K1011"/>
    </row>
    <row r="1012" spans="10:11">
      <c r="J1012"/>
      <c r="K1012"/>
    </row>
    <row r="1013" spans="10:11">
      <c r="J1013"/>
      <c r="K1013"/>
    </row>
    <row r="1014" spans="10:11">
      <c r="J1014"/>
      <c r="K1014"/>
    </row>
    <row r="1015" spans="10:11">
      <c r="J1015"/>
      <c r="K1015"/>
    </row>
    <row r="1016" spans="10:11">
      <c r="J1016"/>
      <c r="K1016"/>
    </row>
    <row r="1017" spans="10:11">
      <c r="J1017"/>
      <c r="K1017"/>
    </row>
    <row r="1018" spans="10:11">
      <c r="J1018"/>
      <c r="K1018"/>
    </row>
    <row r="1019" spans="10:11">
      <c r="J1019"/>
      <c r="K1019"/>
    </row>
    <row r="1020" spans="10:11">
      <c r="J1020"/>
      <c r="K1020"/>
    </row>
    <row r="1021" spans="10:11">
      <c r="J1021"/>
      <c r="K1021"/>
    </row>
    <row r="1022" spans="10:11">
      <c r="J1022"/>
      <c r="K1022"/>
    </row>
    <row r="1023" spans="10:11">
      <c r="J1023"/>
      <c r="K1023"/>
    </row>
    <row r="1024" spans="10:11">
      <c r="J1024"/>
      <c r="K1024"/>
    </row>
    <row r="1025" spans="10:11">
      <c r="J1025"/>
      <c r="K1025"/>
    </row>
    <row r="1026" spans="10:11">
      <c r="J1026"/>
      <c r="K1026"/>
    </row>
    <row r="1027" spans="10:11">
      <c r="J1027"/>
      <c r="K1027"/>
    </row>
    <row r="1028" spans="10:11">
      <c r="J1028"/>
      <c r="K1028"/>
    </row>
    <row r="1029" spans="10:11">
      <c r="J1029"/>
      <c r="K1029"/>
    </row>
    <row r="1030" spans="10:11">
      <c r="J1030"/>
      <c r="K1030"/>
    </row>
    <row r="1031" spans="10:11">
      <c r="J1031"/>
      <c r="K1031"/>
    </row>
    <row r="1032" spans="10:11">
      <c r="J1032"/>
      <c r="K1032"/>
    </row>
    <row r="1033" spans="10:11">
      <c r="J1033"/>
      <c r="K1033"/>
    </row>
    <row r="1034" spans="10:11">
      <c r="J1034"/>
      <c r="K1034"/>
    </row>
    <row r="1035" spans="10:11">
      <c r="J1035"/>
      <c r="K1035"/>
    </row>
    <row r="1036" spans="10:11">
      <c r="J1036"/>
      <c r="K1036"/>
    </row>
    <row r="1037" spans="10:11">
      <c r="J1037"/>
      <c r="K1037"/>
    </row>
    <row r="1038" spans="10:11">
      <c r="J1038"/>
      <c r="K1038"/>
    </row>
    <row r="1039" spans="10:11">
      <c r="J1039"/>
      <c r="K1039"/>
    </row>
    <row r="1040" spans="10:11">
      <c r="J1040"/>
      <c r="K1040"/>
    </row>
    <row r="1041" spans="10:11">
      <c r="J1041"/>
      <c r="K1041"/>
    </row>
    <row r="1042" spans="10:11">
      <c r="J1042"/>
      <c r="K1042"/>
    </row>
    <row r="1043" spans="10:11">
      <c r="J1043"/>
      <c r="K1043"/>
    </row>
    <row r="1044" spans="10:11">
      <c r="J1044"/>
      <c r="K1044"/>
    </row>
    <row r="1045" spans="10:11">
      <c r="J1045"/>
      <c r="K1045"/>
    </row>
    <row r="1046" spans="10:11">
      <c r="J1046"/>
      <c r="K1046"/>
    </row>
    <row r="1047" spans="10:11">
      <c r="J1047"/>
      <c r="K1047"/>
    </row>
    <row r="1048" spans="10:11">
      <c r="J1048"/>
      <c r="K1048"/>
    </row>
    <row r="1049" spans="10:11">
      <c r="J1049"/>
      <c r="K1049"/>
    </row>
    <row r="1050" spans="10:11">
      <c r="J1050"/>
      <c r="K1050"/>
    </row>
    <row r="1051" spans="10:11">
      <c r="J1051"/>
      <c r="K1051"/>
    </row>
    <row r="1052" spans="10:11">
      <c r="J1052"/>
      <c r="K1052"/>
    </row>
    <row r="1053" spans="10:11">
      <c r="J1053"/>
      <c r="K1053"/>
    </row>
    <row r="1054" spans="10:11">
      <c r="J1054"/>
      <c r="K1054"/>
    </row>
    <row r="1055" spans="10:11">
      <c r="J1055"/>
      <c r="K1055"/>
    </row>
    <row r="1056" spans="10:11">
      <c r="J1056"/>
      <c r="K1056"/>
    </row>
    <row r="1057" spans="10:11">
      <c r="J1057"/>
      <c r="K1057"/>
    </row>
    <row r="1058" spans="10:11">
      <c r="J1058"/>
      <c r="K1058"/>
    </row>
    <row r="1059" spans="10:11">
      <c r="J1059"/>
      <c r="K1059"/>
    </row>
    <row r="1060" spans="10:11">
      <c r="J1060"/>
      <c r="K1060"/>
    </row>
    <row r="1061" spans="10:11">
      <c r="J1061"/>
      <c r="K1061"/>
    </row>
    <row r="1062" spans="10:11">
      <c r="J1062"/>
      <c r="K1062"/>
    </row>
    <row r="1063" spans="10:11">
      <c r="J1063"/>
      <c r="K1063"/>
    </row>
    <row r="1064" spans="10:11">
      <c r="J1064"/>
      <c r="K1064"/>
    </row>
    <row r="1065" spans="10:11">
      <c r="J1065"/>
      <c r="K1065"/>
    </row>
    <row r="1066" spans="10:11">
      <c r="J1066"/>
      <c r="K1066"/>
    </row>
    <row r="1067" spans="10:11">
      <c r="J1067"/>
      <c r="K1067"/>
    </row>
    <row r="1068" spans="10:11">
      <c r="J1068"/>
      <c r="K1068"/>
    </row>
    <row r="1069" spans="10:11">
      <c r="J1069"/>
      <c r="K1069"/>
    </row>
    <row r="1070" spans="10:11">
      <c r="J1070"/>
      <c r="K1070"/>
    </row>
    <row r="1071" spans="10:11">
      <c r="J1071"/>
      <c r="K1071"/>
    </row>
    <row r="1072" spans="10:11">
      <c r="J1072"/>
      <c r="K1072"/>
    </row>
    <row r="1073" spans="10:11">
      <c r="J1073"/>
      <c r="K1073"/>
    </row>
    <row r="1074" spans="10:11">
      <c r="J1074"/>
      <c r="K1074"/>
    </row>
    <row r="1075" spans="10:11">
      <c r="J1075"/>
      <c r="K1075"/>
    </row>
    <row r="1076" spans="10:11">
      <c r="J1076"/>
      <c r="K1076"/>
    </row>
    <row r="1077" spans="10:11">
      <c r="J1077"/>
      <c r="K1077"/>
    </row>
    <row r="1078" spans="10:11">
      <c r="J1078"/>
      <c r="K1078"/>
    </row>
    <row r="1079" spans="10:11">
      <c r="J1079"/>
      <c r="K1079"/>
    </row>
    <row r="1080" spans="10:11">
      <c r="J1080"/>
      <c r="K1080"/>
    </row>
    <row r="1081" spans="10:11">
      <c r="J1081"/>
      <c r="K1081"/>
    </row>
    <row r="1082" spans="10:11">
      <c r="J1082"/>
      <c r="K1082"/>
    </row>
    <row r="1083" spans="10:11">
      <c r="J1083"/>
      <c r="K1083"/>
    </row>
    <row r="1084" spans="10:11">
      <c r="J1084"/>
      <c r="K1084"/>
    </row>
    <row r="1085" spans="10:11">
      <c r="J1085"/>
      <c r="K1085"/>
    </row>
    <row r="1086" spans="10:11">
      <c r="J1086"/>
      <c r="K1086"/>
    </row>
    <row r="1087" spans="10:11">
      <c r="J1087"/>
      <c r="K1087"/>
    </row>
    <row r="1088" spans="10:11">
      <c r="J1088"/>
      <c r="K1088"/>
    </row>
    <row r="1089" spans="10:11">
      <c r="J1089"/>
      <c r="K1089"/>
    </row>
    <row r="1090" spans="10:11">
      <c r="J1090"/>
      <c r="K1090"/>
    </row>
    <row r="1091" spans="10:11">
      <c r="J1091"/>
      <c r="K1091"/>
    </row>
    <row r="1092" spans="10:11">
      <c r="J1092"/>
      <c r="K1092"/>
    </row>
    <row r="1093" spans="10:11">
      <c r="J1093"/>
      <c r="K1093"/>
    </row>
    <row r="1094" spans="10:11">
      <c r="J1094"/>
      <c r="K1094"/>
    </row>
    <row r="1095" spans="10:11">
      <c r="J1095"/>
      <c r="K1095"/>
    </row>
    <row r="1096" spans="10:11">
      <c r="J1096"/>
      <c r="K1096"/>
    </row>
    <row r="1097" spans="10:11">
      <c r="J1097"/>
      <c r="K1097"/>
    </row>
    <row r="1098" spans="10:11">
      <c r="J1098"/>
      <c r="K1098"/>
    </row>
    <row r="1099" spans="10:11">
      <c r="J1099"/>
      <c r="K1099"/>
    </row>
    <row r="1100" spans="10:11">
      <c r="J1100"/>
      <c r="K1100"/>
    </row>
    <row r="1101" spans="10:11">
      <c r="J1101"/>
      <c r="K1101"/>
    </row>
    <row r="1102" spans="10:11">
      <c r="J1102"/>
      <c r="K1102"/>
    </row>
    <row r="1103" spans="10:11">
      <c r="J1103"/>
      <c r="K1103"/>
    </row>
    <row r="1104" spans="10:11">
      <c r="J1104"/>
      <c r="K1104"/>
    </row>
    <row r="1105" spans="10:11">
      <c r="J1105"/>
      <c r="K1105"/>
    </row>
    <row r="1106" spans="10:11">
      <c r="J1106"/>
      <c r="K1106"/>
    </row>
    <row r="1107" spans="10:11">
      <c r="J1107"/>
      <c r="K1107"/>
    </row>
    <row r="1108" spans="10:11">
      <c r="J1108"/>
      <c r="K1108"/>
    </row>
    <row r="1109" spans="10:11">
      <c r="J1109"/>
      <c r="K1109"/>
    </row>
    <row r="1110" spans="10:11">
      <c r="J1110"/>
      <c r="K1110"/>
    </row>
    <row r="1111" spans="10:11">
      <c r="J1111"/>
      <c r="K1111"/>
    </row>
    <row r="1112" spans="10:11">
      <c r="J1112"/>
      <c r="K1112"/>
    </row>
    <row r="1113" spans="10:11">
      <c r="J1113"/>
      <c r="K1113"/>
    </row>
    <row r="1114" spans="10:11">
      <c r="J1114"/>
      <c r="K1114"/>
    </row>
    <row r="1115" spans="10:11">
      <c r="J1115"/>
      <c r="K1115"/>
    </row>
    <row r="1116" spans="10:11">
      <c r="J1116"/>
      <c r="K1116"/>
    </row>
    <row r="1117" spans="10:11">
      <c r="J1117"/>
      <c r="K1117"/>
    </row>
    <row r="1118" spans="10:11">
      <c r="J1118"/>
      <c r="K1118"/>
    </row>
    <row r="1119" spans="10:11">
      <c r="J1119"/>
      <c r="K1119"/>
    </row>
    <row r="1120" spans="10:11">
      <c r="J1120"/>
      <c r="K1120"/>
    </row>
    <row r="1121" spans="10:11">
      <c r="J1121"/>
      <c r="K1121"/>
    </row>
    <row r="1122" spans="10:11">
      <c r="J1122"/>
      <c r="K1122"/>
    </row>
    <row r="1123" spans="10:11">
      <c r="J1123"/>
      <c r="K1123"/>
    </row>
    <row r="1124" spans="10:11">
      <c r="J1124"/>
      <c r="K1124"/>
    </row>
    <row r="1125" spans="10:11">
      <c r="J1125"/>
      <c r="K1125"/>
    </row>
    <row r="1126" spans="10:11">
      <c r="J1126"/>
      <c r="K1126"/>
    </row>
    <row r="1127" spans="10:11">
      <c r="J1127"/>
      <c r="K1127"/>
    </row>
    <row r="1128" spans="10:11">
      <c r="J1128"/>
      <c r="K1128"/>
    </row>
    <row r="1129" spans="10:11">
      <c r="J1129"/>
      <c r="K1129"/>
    </row>
    <row r="1130" spans="10:11">
      <c r="J1130"/>
      <c r="K1130"/>
    </row>
    <row r="1131" spans="10:11">
      <c r="J1131"/>
      <c r="K1131"/>
    </row>
    <row r="1132" spans="10:11">
      <c r="J1132"/>
      <c r="K1132"/>
    </row>
    <row r="1133" spans="10:11">
      <c r="J1133"/>
      <c r="K1133"/>
    </row>
    <row r="1134" spans="10:11">
      <c r="J1134"/>
      <c r="K1134"/>
    </row>
    <row r="1135" spans="10:11">
      <c r="J1135"/>
      <c r="K1135"/>
    </row>
    <row r="1136" spans="10:11">
      <c r="J1136"/>
      <c r="K1136"/>
    </row>
    <row r="1137" spans="10:11">
      <c r="J1137"/>
      <c r="K1137"/>
    </row>
    <row r="1138" spans="10:11">
      <c r="J1138"/>
      <c r="K1138"/>
    </row>
    <row r="1139" spans="10:11">
      <c r="J1139"/>
      <c r="K1139"/>
    </row>
    <row r="1140" spans="10:11">
      <c r="J1140"/>
      <c r="K1140"/>
    </row>
    <row r="1141" spans="10:11">
      <c r="J1141"/>
      <c r="K1141"/>
    </row>
    <row r="1142" spans="10:11">
      <c r="J1142"/>
      <c r="K1142"/>
    </row>
    <row r="1143" spans="10:11">
      <c r="J1143"/>
      <c r="K1143"/>
    </row>
    <row r="1144" spans="10:11">
      <c r="J1144"/>
      <c r="K1144"/>
    </row>
    <row r="1145" spans="10:11">
      <c r="J1145"/>
      <c r="K1145"/>
    </row>
    <row r="1146" spans="10:11">
      <c r="J1146"/>
      <c r="K1146"/>
    </row>
    <row r="1147" spans="10:11">
      <c r="J1147"/>
      <c r="K1147"/>
    </row>
    <row r="1148" spans="10:11">
      <c r="J1148"/>
      <c r="K1148"/>
    </row>
    <row r="1149" spans="10:11">
      <c r="J1149"/>
      <c r="K1149"/>
    </row>
    <row r="1150" spans="10:11">
      <c r="J1150"/>
      <c r="K1150"/>
    </row>
    <row r="1151" spans="10:11">
      <c r="J1151"/>
      <c r="K1151"/>
    </row>
    <row r="1152" spans="10:11">
      <c r="J1152"/>
      <c r="K1152"/>
    </row>
    <row r="1153" spans="10:11">
      <c r="J1153"/>
      <c r="K1153"/>
    </row>
    <row r="1154" spans="10:11">
      <c r="J1154"/>
      <c r="K1154"/>
    </row>
    <row r="1155" spans="10:11">
      <c r="J1155"/>
      <c r="K1155"/>
    </row>
    <row r="1156" spans="10:11">
      <c r="J1156"/>
      <c r="K1156"/>
    </row>
    <row r="1157" spans="10:11">
      <c r="J1157"/>
      <c r="K1157"/>
    </row>
    <row r="1158" spans="10:11">
      <c r="J1158"/>
      <c r="K1158"/>
    </row>
    <row r="1159" spans="10:11">
      <c r="J1159"/>
      <c r="K1159"/>
    </row>
    <row r="1160" spans="10:11">
      <c r="J1160"/>
      <c r="K1160"/>
    </row>
    <row r="1161" spans="10:11">
      <c r="J1161"/>
      <c r="K1161"/>
    </row>
    <row r="1162" spans="10:11">
      <c r="J1162"/>
      <c r="K1162"/>
    </row>
    <row r="1163" spans="10:11">
      <c r="J1163"/>
      <c r="K1163"/>
    </row>
    <row r="1164" spans="10:11">
      <c r="J1164"/>
      <c r="K1164"/>
    </row>
    <row r="1165" spans="10:11">
      <c r="J1165"/>
      <c r="K1165"/>
    </row>
    <row r="1166" spans="10:11">
      <c r="J1166"/>
      <c r="K1166"/>
    </row>
    <row r="1167" spans="10:11">
      <c r="J1167"/>
      <c r="K1167"/>
    </row>
    <row r="1168" spans="10:11">
      <c r="J1168"/>
      <c r="K1168"/>
    </row>
    <row r="1169" spans="10:11">
      <c r="J1169"/>
      <c r="K1169"/>
    </row>
    <row r="1170" spans="10:11">
      <c r="J1170"/>
      <c r="K1170"/>
    </row>
    <row r="1171" spans="10:11">
      <c r="J1171"/>
      <c r="K1171"/>
    </row>
    <row r="1172" spans="10:11">
      <c r="J1172"/>
      <c r="K1172"/>
    </row>
    <row r="1173" spans="10:11">
      <c r="J1173"/>
      <c r="K1173"/>
    </row>
    <row r="1174" spans="10:11">
      <c r="J1174"/>
      <c r="K1174"/>
    </row>
    <row r="1175" spans="10:11">
      <c r="J1175"/>
      <c r="K1175"/>
    </row>
    <row r="1176" spans="10:11">
      <c r="J1176"/>
      <c r="K1176"/>
    </row>
    <row r="1177" spans="10:11">
      <c r="J1177"/>
      <c r="K1177"/>
    </row>
    <row r="1178" spans="10:11">
      <c r="J1178"/>
      <c r="K1178"/>
    </row>
    <row r="1179" spans="10:11">
      <c r="J1179"/>
      <c r="K1179"/>
    </row>
    <row r="1180" spans="10:11">
      <c r="J1180"/>
      <c r="K1180"/>
    </row>
    <row r="1181" spans="10:11">
      <c r="J1181"/>
      <c r="K1181"/>
    </row>
    <row r="1182" spans="10:11">
      <c r="J1182"/>
      <c r="K1182"/>
    </row>
    <row r="1183" spans="10:11">
      <c r="J1183"/>
      <c r="K1183"/>
    </row>
    <row r="1184" spans="10:11">
      <c r="J1184"/>
      <c r="K1184"/>
    </row>
    <row r="1185" spans="10:11">
      <c r="J1185"/>
      <c r="K1185"/>
    </row>
    <row r="1186" spans="10:11">
      <c r="J1186"/>
      <c r="K1186"/>
    </row>
    <row r="1187" spans="10:11">
      <c r="J1187"/>
      <c r="K1187"/>
    </row>
    <row r="1188" spans="10:11">
      <c r="J1188"/>
      <c r="K1188"/>
    </row>
    <row r="1189" spans="10:11">
      <c r="J1189"/>
      <c r="K1189"/>
    </row>
    <row r="1190" spans="10:11">
      <c r="J1190"/>
      <c r="K1190"/>
    </row>
    <row r="1191" spans="10:11">
      <c r="J1191"/>
      <c r="K1191"/>
    </row>
    <row r="1192" spans="10:11">
      <c r="J1192"/>
      <c r="K1192"/>
    </row>
    <row r="1193" spans="10:11">
      <c r="J1193"/>
      <c r="K1193"/>
    </row>
    <row r="1194" spans="10:11">
      <c r="J1194"/>
      <c r="K1194"/>
    </row>
    <row r="1195" spans="10:11">
      <c r="J1195"/>
      <c r="K1195"/>
    </row>
    <row r="1196" spans="10:11">
      <c r="J1196"/>
      <c r="K1196"/>
    </row>
    <row r="1197" spans="10:11">
      <c r="J1197"/>
      <c r="K1197"/>
    </row>
    <row r="1198" spans="10:11">
      <c r="J1198"/>
      <c r="K1198"/>
    </row>
    <row r="1199" spans="10:11">
      <c r="J1199"/>
      <c r="K1199"/>
    </row>
    <row r="1200" spans="10:11">
      <c r="J1200"/>
      <c r="K1200"/>
    </row>
    <row r="1201" spans="10:11">
      <c r="J1201"/>
      <c r="K1201"/>
    </row>
    <row r="1202" spans="10:11">
      <c r="J1202"/>
      <c r="K1202"/>
    </row>
    <row r="1203" spans="10:11">
      <c r="J1203"/>
      <c r="K1203"/>
    </row>
    <row r="1204" spans="10:11">
      <c r="J1204"/>
      <c r="K1204"/>
    </row>
    <row r="1205" spans="10:11">
      <c r="J1205"/>
      <c r="K1205"/>
    </row>
    <row r="1206" spans="10:11">
      <c r="J1206"/>
      <c r="K1206"/>
    </row>
    <row r="1207" spans="10:11">
      <c r="J1207"/>
      <c r="K1207"/>
    </row>
    <row r="1208" spans="10:11">
      <c r="J1208"/>
      <c r="K1208"/>
    </row>
    <row r="1209" spans="10:11">
      <c r="J1209"/>
      <c r="K1209"/>
    </row>
    <row r="1210" spans="10:11">
      <c r="J1210"/>
      <c r="K1210"/>
    </row>
    <row r="1211" spans="10:11">
      <c r="J1211"/>
      <c r="K1211"/>
    </row>
    <row r="1212" spans="10:11">
      <c r="J1212"/>
      <c r="K1212"/>
    </row>
    <row r="1213" spans="10:11">
      <c r="J1213"/>
      <c r="K1213"/>
    </row>
    <row r="1214" spans="10:11">
      <c r="J1214"/>
      <c r="K1214"/>
    </row>
    <row r="1215" spans="10:11">
      <c r="J1215"/>
      <c r="K1215"/>
    </row>
    <row r="1216" spans="10:11">
      <c r="J1216"/>
      <c r="K1216"/>
    </row>
    <row r="1217" spans="10:11">
      <c r="J1217"/>
      <c r="K1217"/>
    </row>
    <row r="1218" spans="10:11">
      <c r="J1218"/>
      <c r="K1218"/>
    </row>
    <row r="1219" spans="10:11">
      <c r="J1219"/>
      <c r="K1219"/>
    </row>
    <row r="1220" spans="10:11">
      <c r="J1220"/>
      <c r="K1220"/>
    </row>
    <row r="1221" spans="10:11">
      <c r="J1221"/>
      <c r="K1221"/>
    </row>
    <row r="1222" spans="10:11">
      <c r="J1222"/>
      <c r="K1222"/>
    </row>
    <row r="1223" spans="10:11">
      <c r="J1223"/>
      <c r="K1223"/>
    </row>
    <row r="1224" spans="10:11">
      <c r="J1224"/>
      <c r="K1224"/>
    </row>
    <row r="1225" spans="10:11">
      <c r="J1225"/>
      <c r="K1225"/>
    </row>
    <row r="1226" spans="10:11">
      <c r="J1226"/>
      <c r="K1226"/>
    </row>
    <row r="1227" spans="10:11">
      <c r="J1227"/>
      <c r="K1227"/>
    </row>
    <row r="1228" spans="10:11">
      <c r="J1228"/>
      <c r="K1228"/>
    </row>
    <row r="1229" spans="10:11">
      <c r="J1229"/>
      <c r="K1229"/>
    </row>
    <row r="1230" spans="10:11">
      <c r="J1230"/>
      <c r="K1230"/>
    </row>
    <row r="1231" spans="10:11">
      <c r="J1231"/>
      <c r="K1231"/>
    </row>
    <row r="1232" spans="10:11">
      <c r="J1232"/>
      <c r="K1232"/>
    </row>
    <row r="1233" spans="10:11">
      <c r="J1233"/>
      <c r="K1233"/>
    </row>
    <row r="1234" spans="10:11">
      <c r="J1234"/>
      <c r="K1234"/>
    </row>
    <row r="1235" spans="10:11">
      <c r="J1235"/>
      <c r="K1235"/>
    </row>
    <row r="1236" spans="10:11">
      <c r="J1236"/>
      <c r="K1236"/>
    </row>
    <row r="1237" spans="10:11">
      <c r="J1237"/>
      <c r="K1237"/>
    </row>
    <row r="1238" spans="10:11">
      <c r="J1238"/>
      <c r="K1238"/>
    </row>
    <row r="1239" spans="10:11">
      <c r="J1239"/>
      <c r="K1239"/>
    </row>
    <row r="1240" spans="10:11">
      <c r="J1240"/>
      <c r="K1240"/>
    </row>
    <row r="1241" spans="10:11">
      <c r="J1241"/>
      <c r="K1241"/>
    </row>
    <row r="1242" spans="10:11">
      <c r="J1242"/>
      <c r="K1242"/>
    </row>
    <row r="1243" spans="10:11">
      <c r="J1243"/>
      <c r="K1243"/>
    </row>
    <row r="1244" spans="10:11">
      <c r="J1244"/>
      <c r="K1244"/>
    </row>
    <row r="1245" spans="10:11">
      <c r="J1245"/>
      <c r="K1245"/>
    </row>
    <row r="1246" spans="10:11">
      <c r="J1246"/>
      <c r="K1246"/>
    </row>
    <row r="1247" spans="10:11">
      <c r="J1247"/>
      <c r="K1247"/>
    </row>
    <row r="1248" spans="10:11">
      <c r="J1248"/>
      <c r="K1248"/>
    </row>
    <row r="1249" spans="10:11">
      <c r="J1249"/>
      <c r="K1249"/>
    </row>
    <row r="1250" spans="10:11">
      <c r="J1250"/>
      <c r="K1250"/>
    </row>
    <row r="1251" spans="10:11">
      <c r="J1251"/>
      <c r="K1251"/>
    </row>
    <row r="1252" spans="10:11">
      <c r="J1252"/>
      <c r="K1252"/>
    </row>
    <row r="1253" spans="10:11">
      <c r="J1253"/>
      <c r="K1253"/>
    </row>
    <row r="1254" spans="10:11">
      <c r="J1254"/>
      <c r="K1254"/>
    </row>
    <row r="1255" spans="10:11">
      <c r="J1255"/>
      <c r="K1255"/>
    </row>
    <row r="1256" spans="10:11">
      <c r="J1256"/>
      <c r="K1256"/>
    </row>
    <row r="1257" spans="10:11">
      <c r="J1257"/>
      <c r="K1257"/>
    </row>
    <row r="1258" spans="10:11">
      <c r="J1258"/>
      <c r="K1258"/>
    </row>
    <row r="1259" spans="10:11">
      <c r="J1259"/>
      <c r="K1259"/>
    </row>
    <row r="1260" spans="10:11">
      <c r="J1260"/>
      <c r="K1260"/>
    </row>
    <row r="1261" spans="10:11">
      <c r="J1261"/>
      <c r="K1261"/>
    </row>
    <row r="1262" spans="10:11">
      <c r="J1262"/>
      <c r="K1262"/>
    </row>
    <row r="1263" spans="10:11">
      <c r="J1263"/>
      <c r="K1263"/>
    </row>
    <row r="1264" spans="10:11">
      <c r="J1264"/>
      <c r="K1264"/>
    </row>
    <row r="1265" spans="10:11">
      <c r="J1265"/>
      <c r="K1265"/>
    </row>
    <row r="1266" spans="10:11">
      <c r="J1266"/>
      <c r="K1266"/>
    </row>
    <row r="1267" spans="10:11">
      <c r="J1267"/>
      <c r="K1267"/>
    </row>
    <row r="1268" spans="10:11">
      <c r="J1268"/>
      <c r="K1268"/>
    </row>
    <row r="1269" spans="10:11">
      <c r="J1269"/>
      <c r="K1269"/>
    </row>
    <row r="1270" spans="10:11">
      <c r="J1270"/>
      <c r="K1270"/>
    </row>
    <row r="1271" spans="10:11">
      <c r="J1271"/>
      <c r="K1271"/>
    </row>
    <row r="1272" spans="10:11">
      <c r="J1272"/>
      <c r="K1272"/>
    </row>
    <row r="1273" spans="10:11">
      <c r="J1273"/>
      <c r="K1273"/>
    </row>
    <row r="1274" spans="10:11">
      <c r="J1274"/>
      <c r="K1274"/>
    </row>
    <row r="1275" spans="10:11">
      <c r="J1275"/>
      <c r="K1275"/>
    </row>
    <row r="1276" spans="10:11">
      <c r="J1276"/>
      <c r="K1276"/>
    </row>
    <row r="1277" spans="10:11">
      <c r="J1277"/>
      <c r="K1277"/>
    </row>
    <row r="1278" spans="10:11">
      <c r="J1278"/>
      <c r="K1278"/>
    </row>
    <row r="1279" spans="10:11">
      <c r="J1279"/>
      <c r="K1279"/>
    </row>
    <row r="1280" spans="10:11">
      <c r="J1280"/>
      <c r="K1280"/>
    </row>
    <row r="1281" spans="10:11">
      <c r="J1281"/>
      <c r="K1281"/>
    </row>
    <row r="1282" spans="10:11">
      <c r="J1282"/>
      <c r="K1282"/>
    </row>
    <row r="1283" spans="10:11">
      <c r="J1283"/>
      <c r="K1283"/>
    </row>
    <row r="1284" spans="10:11">
      <c r="J1284"/>
      <c r="K1284"/>
    </row>
    <row r="1285" spans="10:11">
      <c r="J1285"/>
      <c r="K1285"/>
    </row>
    <row r="1286" spans="10:11">
      <c r="J1286"/>
      <c r="K1286"/>
    </row>
    <row r="1287" spans="10:11">
      <c r="J1287"/>
      <c r="K1287"/>
    </row>
    <row r="1288" spans="10:11">
      <c r="J1288"/>
      <c r="K1288"/>
    </row>
    <row r="1289" spans="10:11">
      <c r="J1289"/>
      <c r="K1289"/>
    </row>
    <row r="1290" spans="10:11">
      <c r="J1290"/>
      <c r="K1290"/>
    </row>
    <row r="1291" spans="10:11">
      <c r="J1291"/>
      <c r="K1291"/>
    </row>
    <row r="1292" spans="10:11">
      <c r="J1292"/>
      <c r="K1292"/>
    </row>
    <row r="1293" spans="10:11">
      <c r="J1293"/>
      <c r="K1293"/>
    </row>
    <row r="1294" spans="10:11">
      <c r="J1294"/>
      <c r="K1294"/>
    </row>
    <row r="1295" spans="10:11">
      <c r="J1295"/>
      <c r="K1295"/>
    </row>
    <row r="1296" spans="10:11">
      <c r="J1296"/>
      <c r="K1296"/>
    </row>
    <row r="1297" spans="10:11">
      <c r="J1297"/>
      <c r="K1297"/>
    </row>
    <row r="1298" spans="10:11">
      <c r="J1298"/>
      <c r="K1298"/>
    </row>
    <row r="1299" spans="10:11">
      <c r="J1299"/>
      <c r="K1299"/>
    </row>
    <row r="1300" spans="10:11">
      <c r="J1300"/>
      <c r="K1300"/>
    </row>
    <row r="1301" spans="10:11">
      <c r="J1301"/>
      <c r="K1301"/>
    </row>
    <row r="1302" spans="10:11">
      <c r="J1302"/>
      <c r="K1302"/>
    </row>
    <row r="1303" spans="10:11">
      <c r="J1303"/>
      <c r="K1303"/>
    </row>
    <row r="1304" spans="10:11">
      <c r="J1304"/>
      <c r="K1304"/>
    </row>
    <row r="1305" spans="10:11">
      <c r="J1305"/>
      <c r="K1305"/>
    </row>
    <row r="1306" spans="10:11">
      <c r="J1306"/>
      <c r="K1306"/>
    </row>
    <row r="1307" spans="10:11">
      <c r="J1307"/>
      <c r="K1307"/>
    </row>
    <row r="1308" spans="10:11">
      <c r="J1308"/>
      <c r="K1308"/>
    </row>
    <row r="1309" spans="10:11">
      <c r="J1309"/>
      <c r="K1309"/>
    </row>
    <row r="1310" spans="10:11">
      <c r="J1310"/>
      <c r="K1310"/>
    </row>
    <row r="1311" spans="10:11">
      <c r="J1311"/>
      <c r="K1311"/>
    </row>
    <row r="1312" spans="10:11">
      <c r="J1312"/>
      <c r="K1312"/>
    </row>
    <row r="1313" spans="10:11">
      <c r="J1313"/>
      <c r="K1313"/>
    </row>
    <row r="1314" spans="10:11">
      <c r="J1314"/>
      <c r="K1314"/>
    </row>
    <row r="1315" spans="10:11">
      <c r="J1315"/>
      <c r="K1315"/>
    </row>
    <row r="1316" spans="10:11">
      <c r="J1316"/>
      <c r="K1316"/>
    </row>
    <row r="1317" spans="10:11">
      <c r="J1317"/>
      <c r="K1317"/>
    </row>
    <row r="1318" spans="10:11">
      <c r="J1318"/>
      <c r="K1318"/>
    </row>
    <row r="1319" spans="10:11">
      <c r="J1319"/>
      <c r="K1319"/>
    </row>
    <row r="1320" spans="10:11">
      <c r="J1320"/>
      <c r="K1320"/>
    </row>
    <row r="1321" spans="10:11">
      <c r="J1321"/>
      <c r="K1321"/>
    </row>
    <row r="1322" spans="10:11">
      <c r="J1322"/>
      <c r="K1322"/>
    </row>
    <row r="1323" spans="10:11">
      <c r="J1323"/>
      <c r="K1323"/>
    </row>
    <row r="1324" spans="10:11">
      <c r="J1324"/>
      <c r="K1324"/>
    </row>
    <row r="1325" spans="10:11">
      <c r="J1325"/>
      <c r="K1325"/>
    </row>
    <row r="1326" spans="10:11">
      <c r="J1326"/>
      <c r="K1326"/>
    </row>
    <row r="1327" spans="10:11">
      <c r="J1327"/>
      <c r="K1327"/>
    </row>
    <row r="1328" spans="10:11">
      <c r="J1328"/>
      <c r="K1328"/>
    </row>
    <row r="1329" spans="10:11">
      <c r="J1329"/>
      <c r="K1329"/>
    </row>
    <row r="1330" spans="10:11">
      <c r="J1330"/>
      <c r="K1330"/>
    </row>
    <row r="1331" spans="10:11">
      <c r="J1331"/>
      <c r="K1331"/>
    </row>
    <row r="1332" spans="10:11">
      <c r="J1332"/>
      <c r="K1332"/>
    </row>
    <row r="1333" spans="10:11">
      <c r="J1333"/>
      <c r="K1333"/>
    </row>
    <row r="1334" spans="10:11">
      <c r="J1334"/>
      <c r="K1334"/>
    </row>
    <row r="1335" spans="10:11">
      <c r="J1335"/>
      <c r="K1335"/>
    </row>
    <row r="1336" spans="10:11">
      <c r="J1336"/>
      <c r="K1336"/>
    </row>
    <row r="1337" spans="10:11">
      <c r="J1337"/>
      <c r="K1337"/>
    </row>
    <row r="1338" spans="10:11">
      <c r="J1338"/>
      <c r="K1338"/>
    </row>
    <row r="1339" spans="10:11">
      <c r="J1339"/>
      <c r="K1339"/>
    </row>
    <row r="1340" spans="10:11">
      <c r="J1340"/>
      <c r="K1340"/>
    </row>
    <row r="1341" spans="10:11">
      <c r="J1341"/>
      <c r="K1341"/>
    </row>
    <row r="1342" spans="10:11">
      <c r="J1342"/>
      <c r="K1342"/>
    </row>
    <row r="1343" spans="10:11">
      <c r="J1343"/>
      <c r="K1343"/>
    </row>
    <row r="1344" spans="10:11">
      <c r="J1344"/>
      <c r="K1344"/>
    </row>
    <row r="1345" spans="10:11">
      <c r="J1345"/>
      <c r="K1345"/>
    </row>
    <row r="1346" spans="10:11">
      <c r="J1346"/>
      <c r="K1346"/>
    </row>
    <row r="1347" spans="10:11">
      <c r="J1347"/>
      <c r="K1347"/>
    </row>
    <row r="1348" spans="10:11">
      <c r="J1348"/>
      <c r="K1348"/>
    </row>
    <row r="1349" spans="10:11">
      <c r="J1349"/>
      <c r="K1349"/>
    </row>
    <row r="1350" spans="10:11">
      <c r="J1350"/>
      <c r="K1350"/>
    </row>
    <row r="1351" spans="10:11">
      <c r="J1351"/>
      <c r="K1351"/>
    </row>
    <row r="1352" spans="10:11">
      <c r="J1352"/>
      <c r="K1352"/>
    </row>
    <row r="1353" spans="10:11">
      <c r="J1353"/>
      <c r="K1353"/>
    </row>
    <row r="1354" spans="10:11">
      <c r="J1354"/>
      <c r="K1354"/>
    </row>
    <row r="1355" spans="10:11">
      <c r="J1355"/>
      <c r="K1355"/>
    </row>
    <row r="1356" spans="10:11">
      <c r="J1356"/>
      <c r="K1356"/>
    </row>
    <row r="1357" spans="10:11">
      <c r="J1357"/>
      <c r="K1357"/>
    </row>
    <row r="1358" spans="10:11">
      <c r="J1358"/>
      <c r="K1358"/>
    </row>
    <row r="1359" spans="10:11">
      <c r="J1359"/>
      <c r="K1359"/>
    </row>
    <row r="1360" spans="10:11">
      <c r="J1360"/>
      <c r="K1360"/>
    </row>
    <row r="1361" spans="10:11">
      <c r="J1361"/>
      <c r="K1361"/>
    </row>
    <row r="1362" spans="10:11">
      <c r="J1362"/>
      <c r="K1362"/>
    </row>
    <row r="1363" spans="10:11">
      <c r="J1363"/>
      <c r="K1363"/>
    </row>
    <row r="1364" spans="10:11">
      <c r="J1364"/>
      <c r="K1364"/>
    </row>
    <row r="1365" spans="10:11">
      <c r="J1365"/>
      <c r="K1365"/>
    </row>
    <row r="1366" spans="10:11">
      <c r="J1366"/>
      <c r="K1366"/>
    </row>
    <row r="1367" spans="10:11">
      <c r="J1367"/>
      <c r="K1367"/>
    </row>
    <row r="1368" spans="10:11">
      <c r="J1368"/>
      <c r="K1368"/>
    </row>
    <row r="1369" spans="10:11">
      <c r="J1369"/>
      <c r="K1369"/>
    </row>
    <row r="1370" spans="10:11">
      <c r="J1370"/>
      <c r="K1370"/>
    </row>
    <row r="1371" spans="10:11">
      <c r="J1371"/>
      <c r="K1371"/>
    </row>
    <row r="1372" spans="10:11">
      <c r="J1372"/>
      <c r="K1372"/>
    </row>
    <row r="1373" spans="10:11">
      <c r="J1373"/>
      <c r="K1373"/>
    </row>
    <row r="1374" spans="10:11">
      <c r="J1374"/>
      <c r="K1374"/>
    </row>
    <row r="1375" spans="10:11">
      <c r="J1375"/>
      <c r="K1375"/>
    </row>
    <row r="1376" spans="10:11">
      <c r="J1376"/>
      <c r="K1376"/>
    </row>
    <row r="1377" spans="10:11">
      <c r="J1377"/>
      <c r="K1377"/>
    </row>
    <row r="1378" spans="10:11">
      <c r="J1378"/>
      <c r="K1378"/>
    </row>
    <row r="1379" spans="10:11">
      <c r="J1379"/>
      <c r="K1379"/>
    </row>
    <row r="1380" spans="10:11">
      <c r="J1380"/>
      <c r="K1380"/>
    </row>
    <row r="1381" spans="10:11">
      <c r="J1381"/>
      <c r="K1381"/>
    </row>
    <row r="1382" spans="10:11">
      <c r="J1382"/>
      <c r="K1382"/>
    </row>
    <row r="1383" spans="10:11">
      <c r="J1383"/>
      <c r="K1383"/>
    </row>
    <row r="1384" spans="10:11">
      <c r="J1384"/>
      <c r="K1384"/>
    </row>
    <row r="1385" spans="10:11">
      <c r="J1385"/>
      <c r="K1385"/>
    </row>
    <row r="1386" spans="10:11">
      <c r="J1386"/>
      <c r="K1386"/>
    </row>
    <row r="1387" spans="10:11">
      <c r="J1387"/>
      <c r="K1387"/>
    </row>
    <row r="1388" spans="10:11">
      <c r="J1388"/>
      <c r="K1388"/>
    </row>
    <row r="1389" spans="10:11">
      <c r="J1389"/>
      <c r="K1389"/>
    </row>
    <row r="1390" spans="10:11">
      <c r="J1390"/>
      <c r="K1390"/>
    </row>
    <row r="1391" spans="10:11">
      <c r="J1391"/>
      <c r="K1391"/>
    </row>
    <row r="1392" spans="10:11">
      <c r="J1392"/>
      <c r="K1392"/>
    </row>
    <row r="1393" spans="10:11">
      <c r="J1393"/>
      <c r="K1393"/>
    </row>
    <row r="1394" spans="10:11">
      <c r="J1394"/>
      <c r="K1394"/>
    </row>
    <row r="1395" spans="10:11">
      <c r="J1395"/>
      <c r="K1395"/>
    </row>
    <row r="1396" spans="10:11">
      <c r="J1396"/>
      <c r="K1396"/>
    </row>
    <row r="1397" spans="10:11">
      <c r="J1397"/>
      <c r="K1397"/>
    </row>
    <row r="1398" spans="10:11">
      <c r="J1398"/>
      <c r="K1398"/>
    </row>
    <row r="1399" spans="10:11">
      <c r="J1399"/>
      <c r="K1399"/>
    </row>
    <row r="1400" spans="10:11">
      <c r="J1400"/>
      <c r="K1400"/>
    </row>
    <row r="1401" spans="10:11">
      <c r="J1401"/>
      <c r="K1401"/>
    </row>
    <row r="1402" spans="10:11">
      <c r="J1402"/>
      <c r="K1402"/>
    </row>
    <row r="1403" spans="10:11">
      <c r="J1403"/>
      <c r="K1403"/>
    </row>
    <row r="1404" spans="10:11">
      <c r="J1404"/>
      <c r="K1404"/>
    </row>
    <row r="1405" spans="10:11">
      <c r="J1405"/>
      <c r="K1405"/>
    </row>
    <row r="1406" spans="10:11">
      <c r="J1406"/>
      <c r="K1406"/>
    </row>
    <row r="1407" spans="10:11">
      <c r="J1407"/>
      <c r="K1407"/>
    </row>
    <row r="1408" spans="10:11">
      <c r="J1408"/>
      <c r="K1408"/>
    </row>
    <row r="1409" spans="10:11">
      <c r="J1409"/>
      <c r="K1409"/>
    </row>
    <row r="1410" spans="10:11">
      <c r="J1410"/>
      <c r="K1410"/>
    </row>
    <row r="1411" spans="10:11">
      <c r="J1411"/>
      <c r="K1411"/>
    </row>
    <row r="1412" spans="10:11">
      <c r="J1412"/>
      <c r="K1412"/>
    </row>
    <row r="1413" spans="10:11">
      <c r="J1413"/>
      <c r="K1413"/>
    </row>
    <row r="1414" spans="10:11">
      <c r="J1414"/>
      <c r="K1414"/>
    </row>
    <row r="1415" spans="10:11">
      <c r="J1415"/>
      <c r="K1415"/>
    </row>
    <row r="1416" spans="10:11">
      <c r="J1416"/>
      <c r="K1416"/>
    </row>
    <row r="1417" spans="10:11">
      <c r="J1417"/>
      <c r="K1417"/>
    </row>
    <row r="1418" spans="10:11">
      <c r="J1418"/>
      <c r="K1418"/>
    </row>
    <row r="1419" spans="10:11">
      <c r="J1419"/>
      <c r="K1419"/>
    </row>
    <row r="1420" spans="10:11">
      <c r="J1420"/>
      <c r="K1420"/>
    </row>
    <row r="1421" spans="10:11">
      <c r="J1421"/>
      <c r="K1421"/>
    </row>
    <row r="1422" spans="10:11">
      <c r="J1422"/>
      <c r="K1422"/>
    </row>
    <row r="1423" spans="10:11">
      <c r="J1423"/>
      <c r="K1423"/>
    </row>
    <row r="1424" spans="10:11">
      <c r="J1424"/>
      <c r="K1424"/>
    </row>
    <row r="1425" spans="10:11">
      <c r="J1425"/>
      <c r="K1425"/>
    </row>
    <row r="1426" spans="10:11">
      <c r="J1426"/>
      <c r="K1426"/>
    </row>
    <row r="1427" spans="10:11">
      <c r="J1427"/>
      <c r="K1427"/>
    </row>
    <row r="1428" spans="10:11">
      <c r="J1428"/>
      <c r="K1428"/>
    </row>
    <row r="1429" spans="10:11">
      <c r="J1429"/>
      <c r="K1429"/>
    </row>
    <row r="1430" spans="10:11">
      <c r="J1430"/>
      <c r="K1430"/>
    </row>
    <row r="1431" spans="10:11">
      <c r="J1431"/>
      <c r="K1431"/>
    </row>
    <row r="1432" spans="10:11">
      <c r="J1432"/>
      <c r="K1432"/>
    </row>
    <row r="1433" spans="10:11">
      <c r="J1433"/>
      <c r="K1433"/>
    </row>
    <row r="1434" spans="10:11">
      <c r="J1434"/>
      <c r="K1434"/>
    </row>
    <row r="1435" spans="10:11">
      <c r="J1435"/>
      <c r="K1435"/>
    </row>
    <row r="1436" spans="10:11">
      <c r="J1436"/>
      <c r="K1436"/>
    </row>
    <row r="1437" spans="10:11">
      <c r="J1437"/>
      <c r="K1437"/>
    </row>
    <row r="1438" spans="10:11">
      <c r="J1438"/>
      <c r="K1438"/>
    </row>
    <row r="1439" spans="10:11">
      <c r="J1439"/>
      <c r="K1439"/>
    </row>
    <row r="1440" spans="10:11">
      <c r="J1440"/>
      <c r="K1440"/>
    </row>
    <row r="1441" spans="10:11">
      <c r="J1441"/>
      <c r="K1441"/>
    </row>
    <row r="1442" spans="10:11">
      <c r="J1442"/>
      <c r="K1442"/>
    </row>
    <row r="1443" spans="10:11">
      <c r="J1443"/>
      <c r="K1443"/>
    </row>
    <row r="1444" spans="10:11">
      <c r="J1444"/>
      <c r="K1444"/>
    </row>
    <row r="1445" spans="10:11">
      <c r="J1445"/>
      <c r="K1445"/>
    </row>
    <row r="1446" spans="10:11">
      <c r="J1446"/>
      <c r="K1446"/>
    </row>
    <row r="1447" spans="10:11">
      <c r="J1447"/>
      <c r="K1447"/>
    </row>
    <row r="1448" spans="10:11">
      <c r="J1448"/>
      <c r="K1448"/>
    </row>
    <row r="1449" spans="10:11">
      <c r="J1449"/>
      <c r="K1449"/>
    </row>
    <row r="1450" spans="10:11">
      <c r="J1450"/>
      <c r="K1450"/>
    </row>
    <row r="1451" spans="10:11">
      <c r="J1451"/>
      <c r="K1451"/>
    </row>
    <row r="1452" spans="10:11">
      <c r="J1452"/>
      <c r="K1452"/>
    </row>
    <row r="1453" spans="10:11">
      <c r="J1453"/>
      <c r="K1453"/>
    </row>
    <row r="1454" spans="10:11">
      <c r="J1454"/>
      <c r="K1454"/>
    </row>
    <row r="1455" spans="10:11">
      <c r="J1455"/>
      <c r="K1455"/>
    </row>
    <row r="1456" spans="10:11">
      <c r="J1456"/>
      <c r="K1456"/>
    </row>
    <row r="1457" spans="10:11">
      <c r="J1457"/>
      <c r="K1457"/>
    </row>
    <row r="1458" spans="10:11">
      <c r="J1458"/>
      <c r="K1458"/>
    </row>
    <row r="1459" spans="10:11">
      <c r="J1459"/>
      <c r="K1459"/>
    </row>
    <row r="1460" spans="10:11">
      <c r="J1460"/>
      <c r="K1460"/>
    </row>
    <row r="1461" spans="10:11">
      <c r="J1461"/>
      <c r="K1461"/>
    </row>
    <row r="1462" spans="10:11">
      <c r="J1462"/>
      <c r="K1462"/>
    </row>
    <row r="1463" spans="10:11">
      <c r="J1463"/>
      <c r="K1463"/>
    </row>
    <row r="1464" spans="10:11">
      <c r="J1464"/>
      <c r="K1464"/>
    </row>
    <row r="1465" spans="10:11">
      <c r="J1465"/>
      <c r="K1465"/>
    </row>
    <row r="1466" spans="10:11">
      <c r="J1466"/>
      <c r="K1466"/>
    </row>
    <row r="1467" spans="10:11">
      <c r="J1467"/>
      <c r="K1467"/>
    </row>
    <row r="1468" spans="10:11">
      <c r="J1468"/>
      <c r="K1468"/>
    </row>
    <row r="1469" spans="10:11">
      <c r="J1469"/>
      <c r="K1469"/>
    </row>
    <row r="1470" spans="10:11">
      <c r="J1470"/>
      <c r="K1470"/>
    </row>
    <row r="1471" spans="10:11">
      <c r="J1471"/>
      <c r="K1471"/>
    </row>
    <row r="1472" spans="10:11">
      <c r="J1472"/>
      <c r="K1472"/>
    </row>
    <row r="1473" spans="10:11">
      <c r="J1473"/>
      <c r="K1473"/>
    </row>
    <row r="1474" spans="10:11">
      <c r="J1474"/>
      <c r="K1474"/>
    </row>
    <row r="1475" spans="10:11">
      <c r="J1475"/>
      <c r="K1475"/>
    </row>
    <row r="1476" spans="10:11">
      <c r="J1476"/>
      <c r="K1476"/>
    </row>
    <row r="1477" spans="10:11">
      <c r="J1477"/>
      <c r="K1477"/>
    </row>
    <row r="1478" spans="10:11">
      <c r="J1478"/>
      <c r="K1478"/>
    </row>
    <row r="1479" spans="10:11">
      <c r="J1479"/>
      <c r="K1479"/>
    </row>
    <row r="1480" spans="10:11">
      <c r="J1480"/>
      <c r="K1480"/>
    </row>
    <row r="1481" spans="10:11">
      <c r="J1481"/>
      <c r="K1481"/>
    </row>
    <row r="1482" spans="10:11">
      <c r="J1482"/>
      <c r="K1482"/>
    </row>
    <row r="1483" spans="10:11">
      <c r="J1483"/>
      <c r="K1483"/>
    </row>
    <row r="1484" spans="10:11">
      <c r="J1484"/>
      <c r="K1484"/>
    </row>
    <row r="1485" spans="10:11">
      <c r="J1485"/>
      <c r="K1485"/>
    </row>
    <row r="1486" spans="10:11">
      <c r="J1486"/>
      <c r="K1486"/>
    </row>
    <row r="1487" spans="10:11">
      <c r="J1487"/>
      <c r="K1487"/>
    </row>
    <row r="1488" spans="10:11">
      <c r="J1488"/>
      <c r="K1488"/>
    </row>
    <row r="1489" spans="10:11">
      <c r="J1489"/>
      <c r="K1489"/>
    </row>
    <row r="1490" spans="10:11">
      <c r="J1490"/>
      <c r="K1490"/>
    </row>
    <row r="1491" spans="10:11">
      <c r="J1491"/>
      <c r="K1491"/>
    </row>
    <row r="1492" spans="10:11">
      <c r="J1492"/>
      <c r="K1492"/>
    </row>
    <row r="1493" spans="10:11">
      <c r="J1493"/>
      <c r="K1493"/>
    </row>
    <row r="1494" spans="10:11">
      <c r="J1494"/>
      <c r="K1494"/>
    </row>
    <row r="1495" spans="10:11">
      <c r="J1495"/>
      <c r="K1495"/>
    </row>
    <row r="1496" spans="10:11">
      <c r="J1496"/>
      <c r="K1496"/>
    </row>
    <row r="1497" spans="10:11">
      <c r="J1497"/>
      <c r="K1497"/>
    </row>
    <row r="1498" spans="10:11">
      <c r="J1498"/>
      <c r="K1498"/>
    </row>
    <row r="1499" spans="10:11">
      <c r="J1499"/>
      <c r="K1499"/>
    </row>
    <row r="1500" spans="10:11">
      <c r="J1500"/>
      <c r="K1500"/>
    </row>
    <row r="1501" spans="10:11">
      <c r="J1501"/>
      <c r="K1501"/>
    </row>
    <row r="1502" spans="10:11">
      <c r="J1502"/>
      <c r="K1502"/>
    </row>
    <row r="1503" spans="10:11">
      <c r="J1503"/>
      <c r="K1503"/>
    </row>
    <row r="1504" spans="10:11">
      <c r="J1504"/>
      <c r="K1504"/>
    </row>
    <row r="1505" spans="10:11">
      <c r="J1505"/>
      <c r="K1505"/>
    </row>
    <row r="1506" spans="10:11">
      <c r="J1506"/>
      <c r="K1506"/>
    </row>
    <row r="1507" spans="10:11">
      <c r="J1507"/>
      <c r="K1507"/>
    </row>
    <row r="1508" spans="10:11">
      <c r="J1508"/>
      <c r="K1508"/>
    </row>
    <row r="1509" spans="10:11">
      <c r="J1509"/>
      <c r="K1509"/>
    </row>
    <row r="1510" spans="10:11">
      <c r="J1510"/>
      <c r="K1510"/>
    </row>
    <row r="1511" spans="10:11">
      <c r="J1511"/>
      <c r="K1511"/>
    </row>
    <row r="1512" spans="10:11">
      <c r="J1512"/>
      <c r="K1512"/>
    </row>
    <row r="1513" spans="10:11">
      <c r="J1513"/>
      <c r="K1513"/>
    </row>
    <row r="1514" spans="10:11">
      <c r="J1514"/>
      <c r="K1514"/>
    </row>
    <row r="1515" spans="10:11">
      <c r="J1515"/>
      <c r="K1515"/>
    </row>
    <row r="1516" spans="10:11">
      <c r="J1516"/>
      <c r="K1516"/>
    </row>
    <row r="1517" spans="10:11">
      <c r="J1517"/>
      <c r="K1517"/>
    </row>
    <row r="1518" spans="10:11">
      <c r="J1518"/>
      <c r="K1518"/>
    </row>
    <row r="1519" spans="10:11">
      <c r="J1519"/>
      <c r="K1519"/>
    </row>
    <row r="1520" spans="10:11">
      <c r="J1520"/>
      <c r="K1520"/>
    </row>
    <row r="1521" spans="10:11">
      <c r="J1521"/>
      <c r="K1521"/>
    </row>
    <row r="1522" spans="10:11">
      <c r="J1522"/>
      <c r="K1522"/>
    </row>
    <row r="1523" spans="10:11">
      <c r="J1523"/>
      <c r="K1523"/>
    </row>
    <row r="1524" spans="10:11">
      <c r="J1524"/>
      <c r="K1524"/>
    </row>
    <row r="1525" spans="10:11">
      <c r="J1525"/>
      <c r="K1525"/>
    </row>
    <row r="1526" spans="10:11">
      <c r="J1526"/>
      <c r="K1526"/>
    </row>
    <row r="1527" spans="10:11">
      <c r="J1527"/>
      <c r="K1527"/>
    </row>
    <row r="1528" spans="10:11">
      <c r="J1528"/>
      <c r="K1528"/>
    </row>
    <row r="1529" spans="10:11">
      <c r="J1529"/>
      <c r="K1529"/>
    </row>
    <row r="1530" spans="10:11">
      <c r="J1530"/>
      <c r="K1530"/>
    </row>
    <row r="1531" spans="10:11">
      <c r="J1531"/>
      <c r="K1531"/>
    </row>
    <row r="1532" spans="10:11">
      <c r="J1532"/>
      <c r="K1532"/>
    </row>
    <row r="1533" spans="10:11">
      <c r="J1533"/>
      <c r="K1533"/>
    </row>
    <row r="1534" spans="10:11">
      <c r="J1534"/>
      <c r="K1534"/>
    </row>
    <row r="1535" spans="10:11">
      <c r="J1535"/>
      <c r="K1535"/>
    </row>
    <row r="1536" spans="10:11">
      <c r="J1536"/>
      <c r="K1536"/>
    </row>
    <row r="1537" spans="10:11">
      <c r="J1537"/>
      <c r="K1537"/>
    </row>
    <row r="1538" spans="10:11">
      <c r="J1538"/>
      <c r="K1538"/>
    </row>
    <row r="1539" spans="10:11">
      <c r="J1539"/>
      <c r="K1539"/>
    </row>
    <row r="1540" spans="10:11">
      <c r="J1540"/>
      <c r="K1540"/>
    </row>
    <row r="1541" spans="10:11">
      <c r="J1541"/>
      <c r="K1541"/>
    </row>
    <row r="1542" spans="10:11">
      <c r="J1542"/>
      <c r="K1542"/>
    </row>
    <row r="1543" spans="10:11">
      <c r="J1543"/>
      <c r="K1543"/>
    </row>
    <row r="1544" spans="10:11">
      <c r="J1544"/>
      <c r="K1544"/>
    </row>
    <row r="1545" spans="10:11">
      <c r="J1545"/>
      <c r="K1545"/>
    </row>
    <row r="1546" spans="10:11">
      <c r="J1546"/>
      <c r="K1546"/>
    </row>
    <row r="1547" spans="10:11">
      <c r="J1547"/>
      <c r="K1547"/>
    </row>
    <row r="1548" spans="10:11">
      <c r="J1548"/>
      <c r="K1548"/>
    </row>
    <row r="1549" spans="10:11">
      <c r="J1549"/>
      <c r="K1549"/>
    </row>
    <row r="1550" spans="10:11">
      <c r="J1550"/>
      <c r="K1550"/>
    </row>
    <row r="1551" spans="10:11">
      <c r="J1551"/>
      <c r="K1551"/>
    </row>
    <row r="1552" spans="10:11">
      <c r="J1552"/>
      <c r="K1552"/>
    </row>
    <row r="1553" spans="10:11">
      <c r="J1553"/>
      <c r="K1553"/>
    </row>
    <row r="1554" spans="10:11">
      <c r="J1554"/>
      <c r="K1554"/>
    </row>
    <row r="1555" spans="10:11">
      <c r="J1555"/>
      <c r="K1555"/>
    </row>
    <row r="1556" spans="10:11">
      <c r="J1556"/>
      <c r="K1556"/>
    </row>
    <row r="1557" spans="10:11">
      <c r="J1557"/>
      <c r="K1557"/>
    </row>
    <row r="1558" spans="10:11">
      <c r="J1558"/>
      <c r="K1558"/>
    </row>
    <row r="1559" spans="10:11">
      <c r="J1559"/>
      <c r="K1559"/>
    </row>
    <row r="1560" spans="10:11">
      <c r="J1560"/>
      <c r="K1560"/>
    </row>
    <row r="1561" spans="10:11">
      <c r="J1561"/>
      <c r="K1561"/>
    </row>
    <row r="1562" spans="10:11">
      <c r="J1562"/>
      <c r="K1562"/>
    </row>
    <row r="1563" spans="10:11">
      <c r="J1563"/>
      <c r="K1563"/>
    </row>
    <row r="1564" spans="10:11">
      <c r="J1564"/>
      <c r="K1564"/>
    </row>
    <row r="1565" spans="10:11">
      <c r="J1565"/>
      <c r="K1565"/>
    </row>
    <row r="1566" spans="10:11">
      <c r="J1566"/>
      <c r="K1566"/>
    </row>
    <row r="1567" spans="10:11">
      <c r="J1567"/>
      <c r="K1567"/>
    </row>
    <row r="1568" spans="10:11">
      <c r="J1568"/>
      <c r="K1568"/>
    </row>
    <row r="1569" spans="10:11">
      <c r="J1569"/>
      <c r="K1569"/>
    </row>
    <row r="1570" spans="10:11">
      <c r="J1570"/>
      <c r="K1570"/>
    </row>
    <row r="1571" spans="10:11">
      <c r="J1571"/>
      <c r="K1571"/>
    </row>
    <row r="1572" spans="10:11">
      <c r="J1572"/>
      <c r="K1572"/>
    </row>
    <row r="1573" spans="10:11">
      <c r="J1573"/>
      <c r="K1573"/>
    </row>
    <row r="1574" spans="10:11">
      <c r="J1574"/>
      <c r="K1574"/>
    </row>
    <row r="1575" spans="10:11">
      <c r="J1575"/>
      <c r="K1575"/>
    </row>
    <row r="1576" spans="10:11">
      <c r="J1576"/>
      <c r="K1576"/>
    </row>
    <row r="1577" spans="10:11">
      <c r="J1577"/>
      <c r="K1577"/>
    </row>
    <row r="1578" spans="10:11">
      <c r="J1578"/>
      <c r="K1578"/>
    </row>
    <row r="1579" spans="10:11">
      <c r="J1579"/>
      <c r="K1579"/>
    </row>
    <row r="1580" spans="10:11">
      <c r="J1580"/>
      <c r="K1580"/>
    </row>
    <row r="1581" spans="10:11">
      <c r="J1581"/>
      <c r="K1581"/>
    </row>
    <row r="1582" spans="10:11">
      <c r="J1582"/>
      <c r="K1582"/>
    </row>
    <row r="1583" spans="10:11">
      <c r="J1583"/>
      <c r="K1583"/>
    </row>
    <row r="1584" spans="10:11">
      <c r="J1584"/>
      <c r="K1584"/>
    </row>
    <row r="1585" spans="10:11">
      <c r="J1585"/>
      <c r="K1585"/>
    </row>
    <row r="1586" spans="10:11">
      <c r="J1586"/>
      <c r="K1586"/>
    </row>
    <row r="1587" spans="10:11">
      <c r="J1587"/>
      <c r="K1587"/>
    </row>
    <row r="1588" spans="10:11">
      <c r="J1588"/>
      <c r="K1588"/>
    </row>
    <row r="1589" spans="10:11">
      <c r="J1589"/>
      <c r="K1589"/>
    </row>
    <row r="1590" spans="10:11">
      <c r="J1590"/>
      <c r="K1590"/>
    </row>
    <row r="1591" spans="10:11">
      <c r="J1591"/>
      <c r="K1591"/>
    </row>
    <row r="1592" spans="10:11">
      <c r="J1592"/>
      <c r="K1592"/>
    </row>
    <row r="1593" spans="10:11">
      <c r="J1593"/>
      <c r="K1593"/>
    </row>
    <row r="1594" spans="10:11">
      <c r="J1594"/>
      <c r="K1594"/>
    </row>
    <row r="1595" spans="10:11">
      <c r="J1595"/>
      <c r="K1595"/>
    </row>
    <row r="1596" spans="10:11">
      <c r="J1596"/>
      <c r="K1596"/>
    </row>
    <row r="1597" spans="10:11">
      <c r="J1597"/>
      <c r="K1597"/>
    </row>
    <row r="1598" spans="10:11">
      <c r="J1598"/>
      <c r="K1598"/>
    </row>
    <row r="1599" spans="10:11">
      <c r="J1599"/>
      <c r="K1599"/>
    </row>
    <row r="1600" spans="10:11">
      <c r="J1600"/>
      <c r="K1600"/>
    </row>
    <row r="1601" spans="10:11">
      <c r="J1601"/>
      <c r="K1601"/>
    </row>
    <row r="1602" spans="10:11">
      <c r="J1602"/>
      <c r="K1602"/>
    </row>
    <row r="1603" spans="10:11">
      <c r="J1603"/>
      <c r="K1603"/>
    </row>
    <row r="1604" spans="10:11">
      <c r="J1604"/>
      <c r="K1604"/>
    </row>
    <row r="1605" spans="10:11">
      <c r="J1605"/>
      <c r="K1605"/>
    </row>
    <row r="1606" spans="10:11">
      <c r="J1606"/>
      <c r="K1606"/>
    </row>
    <row r="1607" spans="10:11">
      <c r="J1607"/>
      <c r="K1607"/>
    </row>
    <row r="1608" spans="10:11">
      <c r="J1608"/>
      <c r="K1608"/>
    </row>
    <row r="1609" spans="10:11">
      <c r="J1609"/>
      <c r="K1609"/>
    </row>
    <row r="1610" spans="10:11">
      <c r="J1610"/>
      <c r="K1610"/>
    </row>
    <row r="1611" spans="10:11">
      <c r="J1611"/>
      <c r="K1611"/>
    </row>
    <row r="1612" spans="10:11">
      <c r="J1612"/>
      <c r="K1612"/>
    </row>
    <row r="1613" spans="10:11">
      <c r="J1613"/>
      <c r="K1613"/>
    </row>
    <row r="1614" spans="10:11">
      <c r="J1614"/>
      <c r="K1614"/>
    </row>
    <row r="1615" spans="10:11">
      <c r="J1615"/>
      <c r="K1615"/>
    </row>
    <row r="1616" spans="10:11">
      <c r="J1616"/>
      <c r="K1616"/>
    </row>
    <row r="1617" spans="10:11">
      <c r="J1617"/>
      <c r="K1617"/>
    </row>
    <row r="1618" spans="10:11">
      <c r="J1618"/>
      <c r="K1618"/>
    </row>
    <row r="1619" spans="10:11">
      <c r="J1619"/>
      <c r="K1619"/>
    </row>
    <row r="1620" spans="10:11">
      <c r="J1620"/>
      <c r="K1620"/>
    </row>
    <row r="1621" spans="10:11">
      <c r="J1621"/>
      <c r="K1621"/>
    </row>
    <row r="1622" spans="10:11">
      <c r="J1622"/>
      <c r="K1622"/>
    </row>
    <row r="1623" spans="10:11">
      <c r="J1623"/>
      <c r="K1623"/>
    </row>
    <row r="1624" spans="10:11">
      <c r="J1624"/>
      <c r="K1624"/>
    </row>
    <row r="1625" spans="10:11">
      <c r="J1625"/>
      <c r="K1625"/>
    </row>
    <row r="1626" spans="10:11">
      <c r="J1626"/>
      <c r="K1626"/>
    </row>
    <row r="1627" spans="10:11">
      <c r="J1627"/>
      <c r="K1627"/>
    </row>
    <row r="1628" spans="10:11">
      <c r="J1628"/>
      <c r="K1628"/>
    </row>
    <row r="1629" spans="10:11">
      <c r="J1629"/>
      <c r="K1629"/>
    </row>
    <row r="1630" spans="10:11">
      <c r="J1630"/>
      <c r="K1630"/>
    </row>
    <row r="1631" spans="10:11">
      <c r="J1631"/>
      <c r="K1631"/>
    </row>
    <row r="1632" spans="10:11">
      <c r="J1632"/>
      <c r="K1632"/>
    </row>
    <row r="1633" spans="10:11">
      <c r="J1633"/>
      <c r="K1633"/>
    </row>
    <row r="1634" spans="10:11">
      <c r="J1634"/>
      <c r="K1634"/>
    </row>
    <row r="1635" spans="10:11">
      <c r="J1635"/>
      <c r="K1635"/>
    </row>
    <row r="1636" spans="10:11">
      <c r="J1636"/>
      <c r="K1636"/>
    </row>
    <row r="1637" spans="10:11">
      <c r="J1637"/>
      <c r="K1637"/>
    </row>
    <row r="1638" spans="10:11">
      <c r="J1638"/>
      <c r="K1638"/>
    </row>
    <row r="1639" spans="10:11">
      <c r="J1639"/>
      <c r="K1639"/>
    </row>
    <row r="1640" spans="10:11">
      <c r="J1640"/>
      <c r="K1640"/>
    </row>
    <row r="1641" spans="10:11">
      <c r="J1641"/>
      <c r="K1641"/>
    </row>
    <row r="1642" spans="10:11">
      <c r="J1642"/>
      <c r="K1642"/>
    </row>
    <row r="1643" spans="10:11">
      <c r="J1643"/>
      <c r="K1643"/>
    </row>
    <row r="1644" spans="10:11">
      <c r="J1644"/>
      <c r="K1644"/>
    </row>
    <row r="1645" spans="10:11">
      <c r="J1645"/>
      <c r="K1645"/>
    </row>
    <row r="1646" spans="10:11">
      <c r="J1646"/>
      <c r="K1646"/>
    </row>
    <row r="1647" spans="10:11">
      <c r="J1647"/>
      <c r="K1647"/>
    </row>
    <row r="1648" spans="10:11">
      <c r="J1648"/>
      <c r="K1648"/>
    </row>
    <row r="1649" spans="10:11">
      <c r="J1649"/>
      <c r="K1649"/>
    </row>
    <row r="1650" spans="10:11">
      <c r="J1650"/>
      <c r="K1650"/>
    </row>
    <row r="1651" spans="10:11">
      <c r="J1651"/>
      <c r="K1651"/>
    </row>
    <row r="1652" spans="10:11">
      <c r="J1652"/>
      <c r="K1652"/>
    </row>
    <row r="1653" spans="10:11">
      <c r="J1653"/>
      <c r="K1653"/>
    </row>
    <row r="1654" spans="10:11">
      <c r="J1654"/>
      <c r="K1654"/>
    </row>
    <row r="1655" spans="10:11">
      <c r="J1655"/>
      <c r="K1655"/>
    </row>
    <row r="1656" spans="10:11">
      <c r="J1656"/>
      <c r="K1656"/>
    </row>
    <row r="1657" spans="10:11">
      <c r="J1657"/>
      <c r="K1657"/>
    </row>
    <row r="1658" spans="10:11">
      <c r="J1658"/>
      <c r="K1658"/>
    </row>
    <row r="1659" spans="10:11">
      <c r="J1659"/>
      <c r="K1659"/>
    </row>
    <row r="1660" spans="10:11">
      <c r="J1660"/>
      <c r="K1660"/>
    </row>
    <row r="1661" spans="10:11">
      <c r="J1661"/>
      <c r="K1661"/>
    </row>
    <row r="1662" spans="10:11">
      <c r="J1662"/>
      <c r="K1662"/>
    </row>
    <row r="1663" spans="10:11">
      <c r="J1663"/>
      <c r="K1663"/>
    </row>
    <row r="1664" spans="10:11">
      <c r="J1664"/>
      <c r="K1664"/>
    </row>
    <row r="1665" spans="10:11">
      <c r="J1665"/>
      <c r="K1665"/>
    </row>
    <row r="1666" spans="10:11">
      <c r="J1666"/>
      <c r="K1666"/>
    </row>
    <row r="1667" spans="10:11">
      <c r="J1667"/>
      <c r="K1667"/>
    </row>
    <row r="1668" spans="10:11">
      <c r="J1668"/>
      <c r="K1668"/>
    </row>
    <row r="1669" spans="10:11">
      <c r="J1669"/>
      <c r="K1669"/>
    </row>
    <row r="1670" spans="10:11">
      <c r="J1670"/>
      <c r="K1670"/>
    </row>
    <row r="1671" spans="10:11">
      <c r="J1671"/>
      <c r="K1671"/>
    </row>
    <row r="1672" spans="10:11">
      <c r="J1672"/>
      <c r="K1672"/>
    </row>
    <row r="1673" spans="10:11">
      <c r="J1673"/>
      <c r="K1673"/>
    </row>
    <row r="1674" spans="10:11">
      <c r="J1674"/>
      <c r="K1674"/>
    </row>
    <row r="1675" spans="10:11">
      <c r="J1675"/>
      <c r="K1675"/>
    </row>
    <row r="1676" spans="10:11">
      <c r="J1676"/>
      <c r="K1676"/>
    </row>
    <row r="1677" spans="10:11">
      <c r="J1677"/>
      <c r="K1677"/>
    </row>
    <row r="1678" spans="10:11">
      <c r="J1678"/>
      <c r="K1678"/>
    </row>
    <row r="1679" spans="10:11">
      <c r="J1679"/>
      <c r="K1679"/>
    </row>
    <row r="1680" spans="10:11">
      <c r="J1680"/>
      <c r="K1680"/>
    </row>
    <row r="1681" spans="10:11">
      <c r="J1681"/>
      <c r="K1681"/>
    </row>
    <row r="1682" spans="10:11">
      <c r="J1682"/>
      <c r="K1682"/>
    </row>
    <row r="1683" spans="10:11">
      <c r="J1683"/>
      <c r="K1683"/>
    </row>
    <row r="1684" spans="10:11">
      <c r="J1684"/>
      <c r="K1684"/>
    </row>
    <row r="1685" spans="10:11">
      <c r="J1685"/>
      <c r="K1685"/>
    </row>
    <row r="1686" spans="10:11">
      <c r="J1686"/>
      <c r="K1686"/>
    </row>
    <row r="1687" spans="10:11">
      <c r="J1687"/>
      <c r="K1687"/>
    </row>
    <row r="1688" spans="10:11">
      <c r="J1688"/>
      <c r="K1688"/>
    </row>
    <row r="1689" spans="10:11">
      <c r="J1689"/>
      <c r="K1689"/>
    </row>
    <row r="1690" spans="10:11">
      <c r="J1690"/>
      <c r="K1690"/>
    </row>
    <row r="1691" spans="10:11">
      <c r="J1691"/>
      <c r="K1691"/>
    </row>
    <row r="1692" spans="10:11">
      <c r="J1692"/>
      <c r="K1692"/>
    </row>
    <row r="1693" spans="10:11">
      <c r="J1693"/>
      <c r="K1693"/>
    </row>
    <row r="1694" spans="10:11">
      <c r="J1694"/>
      <c r="K1694"/>
    </row>
    <row r="1695" spans="10:11">
      <c r="J1695"/>
      <c r="K1695"/>
    </row>
    <row r="1696" spans="10:11">
      <c r="J1696"/>
      <c r="K1696"/>
    </row>
    <row r="1697" spans="10:11">
      <c r="J1697"/>
      <c r="K1697"/>
    </row>
    <row r="1698" spans="10:11">
      <c r="J1698"/>
      <c r="K1698"/>
    </row>
    <row r="1699" spans="10:11">
      <c r="J1699"/>
      <c r="K1699"/>
    </row>
    <row r="1700" spans="10:11">
      <c r="J1700"/>
      <c r="K1700"/>
    </row>
    <row r="1701" spans="10:11">
      <c r="J1701"/>
      <c r="K1701"/>
    </row>
    <row r="1702" spans="10:11">
      <c r="J1702"/>
      <c r="K1702"/>
    </row>
    <row r="1703" spans="10:11">
      <c r="J1703"/>
      <c r="K1703"/>
    </row>
    <row r="1704" spans="10:11">
      <c r="J1704"/>
      <c r="K1704"/>
    </row>
    <row r="1705" spans="10:11">
      <c r="J1705"/>
      <c r="K1705"/>
    </row>
    <row r="1706" spans="10:11">
      <c r="J1706"/>
      <c r="K1706"/>
    </row>
    <row r="1707" spans="10:11">
      <c r="J1707"/>
      <c r="K1707"/>
    </row>
    <row r="1708" spans="10:11">
      <c r="J1708"/>
      <c r="K1708"/>
    </row>
    <row r="1709" spans="10:11">
      <c r="J1709"/>
      <c r="K1709"/>
    </row>
    <row r="1710" spans="10:11">
      <c r="J1710"/>
      <c r="K1710"/>
    </row>
    <row r="1711" spans="10:11">
      <c r="J1711"/>
      <c r="K1711"/>
    </row>
    <row r="1712" spans="10:11">
      <c r="J1712"/>
      <c r="K1712"/>
    </row>
    <row r="1713" spans="10:11">
      <c r="J1713"/>
      <c r="K1713"/>
    </row>
    <row r="1714" spans="10:11">
      <c r="J1714"/>
      <c r="K1714"/>
    </row>
    <row r="1715" spans="10:11">
      <c r="J1715"/>
      <c r="K1715"/>
    </row>
    <row r="1716" spans="10:11">
      <c r="J1716"/>
      <c r="K1716"/>
    </row>
    <row r="1717" spans="10:11">
      <c r="J1717"/>
      <c r="K1717"/>
    </row>
    <row r="1718" spans="10:11">
      <c r="J1718"/>
      <c r="K1718"/>
    </row>
    <row r="1719" spans="10:11">
      <c r="J1719"/>
      <c r="K1719"/>
    </row>
    <row r="1720" spans="10:11">
      <c r="J1720"/>
      <c r="K1720"/>
    </row>
    <row r="1721" spans="10:11">
      <c r="J1721"/>
      <c r="K1721"/>
    </row>
    <row r="1722" spans="10:11">
      <c r="J1722"/>
      <c r="K1722"/>
    </row>
    <row r="1723" spans="10:11">
      <c r="J1723"/>
      <c r="K1723"/>
    </row>
    <row r="1724" spans="10:11">
      <c r="J1724"/>
      <c r="K1724"/>
    </row>
    <row r="1725" spans="10:11">
      <c r="J1725"/>
      <c r="K1725"/>
    </row>
    <row r="1726" spans="10:11">
      <c r="J1726"/>
      <c r="K1726"/>
    </row>
    <row r="1727" spans="10:11">
      <c r="J1727"/>
      <c r="K1727"/>
    </row>
    <row r="1728" spans="10:11">
      <c r="J1728"/>
      <c r="K1728"/>
    </row>
    <row r="1729" spans="10:11">
      <c r="J1729"/>
      <c r="K1729"/>
    </row>
    <row r="1730" spans="10:11">
      <c r="J1730"/>
      <c r="K1730"/>
    </row>
    <row r="1731" spans="10:11">
      <c r="J1731"/>
      <c r="K1731"/>
    </row>
    <row r="1732" spans="10:11">
      <c r="J1732"/>
      <c r="K1732"/>
    </row>
    <row r="1733" spans="10:11">
      <c r="J1733"/>
      <c r="K1733"/>
    </row>
    <row r="1734" spans="10:11">
      <c r="J1734"/>
      <c r="K1734"/>
    </row>
    <row r="1735" spans="10:11">
      <c r="J1735"/>
      <c r="K1735"/>
    </row>
    <row r="1736" spans="10:11">
      <c r="J1736"/>
      <c r="K1736"/>
    </row>
    <row r="1737" spans="10:11">
      <c r="J1737"/>
      <c r="K1737"/>
    </row>
    <row r="1738" spans="10:11">
      <c r="J1738"/>
      <c r="K1738"/>
    </row>
    <row r="1739" spans="10:11">
      <c r="J1739"/>
      <c r="K1739"/>
    </row>
    <row r="1740" spans="10:11">
      <c r="J1740"/>
      <c r="K1740"/>
    </row>
    <row r="1741" spans="10:11">
      <c r="J1741"/>
      <c r="K1741"/>
    </row>
    <row r="1742" spans="10:11">
      <c r="J1742"/>
      <c r="K1742"/>
    </row>
    <row r="1743" spans="10:11">
      <c r="J1743"/>
      <c r="K1743"/>
    </row>
    <row r="1744" spans="10:11">
      <c r="J1744"/>
      <c r="K1744"/>
    </row>
    <row r="1745" spans="10:11">
      <c r="J1745"/>
      <c r="K1745"/>
    </row>
    <row r="1746" spans="10:11">
      <c r="J1746"/>
      <c r="K1746"/>
    </row>
    <row r="1747" spans="10:11">
      <c r="J1747"/>
      <c r="K1747"/>
    </row>
    <row r="1748" spans="10:11">
      <c r="J1748"/>
      <c r="K1748"/>
    </row>
    <row r="1749" spans="10:11">
      <c r="J1749"/>
      <c r="K1749"/>
    </row>
    <row r="1750" spans="10:11">
      <c r="J1750"/>
      <c r="K1750"/>
    </row>
    <row r="1751" spans="10:11">
      <c r="J1751"/>
      <c r="K1751"/>
    </row>
    <row r="1752" spans="10:11">
      <c r="J1752"/>
      <c r="K1752"/>
    </row>
    <row r="1753" spans="10:11">
      <c r="J1753"/>
      <c r="K1753"/>
    </row>
    <row r="1754" spans="10:11">
      <c r="J1754"/>
      <c r="K1754"/>
    </row>
    <row r="1755" spans="10:11">
      <c r="J1755"/>
      <c r="K1755"/>
    </row>
    <row r="1756" spans="10:11">
      <c r="J1756"/>
      <c r="K1756"/>
    </row>
    <row r="1757" spans="10:11">
      <c r="J1757"/>
      <c r="K1757"/>
    </row>
    <row r="1758" spans="10:11">
      <c r="J1758"/>
      <c r="K1758"/>
    </row>
    <row r="1759" spans="10:11">
      <c r="J1759"/>
      <c r="K1759"/>
    </row>
    <row r="1760" spans="10:11">
      <c r="J1760"/>
      <c r="K1760"/>
    </row>
    <row r="1761" spans="10:11">
      <c r="J1761"/>
      <c r="K1761"/>
    </row>
    <row r="1762" spans="10:11">
      <c r="J1762"/>
      <c r="K1762"/>
    </row>
    <row r="1763" spans="10:11">
      <c r="J1763"/>
      <c r="K1763"/>
    </row>
    <row r="1764" spans="10:11">
      <c r="J1764"/>
      <c r="K1764"/>
    </row>
    <row r="1765" spans="10:11">
      <c r="J1765"/>
      <c r="K1765"/>
    </row>
    <row r="1766" spans="10:11">
      <c r="J1766"/>
      <c r="K1766"/>
    </row>
    <row r="1767" spans="10:11">
      <c r="J1767"/>
      <c r="K1767"/>
    </row>
    <row r="1768" spans="10:11">
      <c r="J1768"/>
      <c r="K1768"/>
    </row>
    <row r="1769" spans="10:11">
      <c r="J1769"/>
      <c r="K1769"/>
    </row>
    <row r="1770" spans="10:11">
      <c r="J1770"/>
      <c r="K1770"/>
    </row>
    <row r="1771" spans="10:11">
      <c r="J1771"/>
      <c r="K1771"/>
    </row>
    <row r="1772" spans="10:11">
      <c r="J1772"/>
      <c r="K1772"/>
    </row>
    <row r="1773" spans="10:11">
      <c r="J1773"/>
      <c r="K1773"/>
    </row>
    <row r="1774" spans="10:11">
      <c r="J1774"/>
      <c r="K1774"/>
    </row>
    <row r="1775" spans="10:11">
      <c r="J1775"/>
      <c r="K1775"/>
    </row>
    <row r="1776" spans="10:11">
      <c r="J1776"/>
      <c r="K1776"/>
    </row>
    <row r="1777" spans="10:11">
      <c r="J1777"/>
      <c r="K1777"/>
    </row>
    <row r="1778" spans="10:11">
      <c r="J1778"/>
      <c r="K1778"/>
    </row>
    <row r="1779" spans="10:11">
      <c r="J1779"/>
      <c r="K1779"/>
    </row>
    <row r="1780" spans="10:11">
      <c r="J1780"/>
      <c r="K1780"/>
    </row>
    <row r="1781" spans="10:11">
      <c r="J1781"/>
      <c r="K1781"/>
    </row>
    <row r="1782" spans="10:11">
      <c r="J1782"/>
      <c r="K1782"/>
    </row>
    <row r="1783" spans="10:11">
      <c r="J1783"/>
      <c r="K1783"/>
    </row>
    <row r="1784" spans="10:11">
      <c r="J1784"/>
      <c r="K1784"/>
    </row>
    <row r="1785" spans="10:11">
      <c r="J1785"/>
      <c r="K1785"/>
    </row>
    <row r="1786" spans="10:11">
      <c r="J1786"/>
      <c r="K1786"/>
    </row>
    <row r="1787" spans="10:11">
      <c r="J1787"/>
      <c r="K1787"/>
    </row>
    <row r="1788" spans="10:11">
      <c r="J1788"/>
      <c r="K1788"/>
    </row>
    <row r="1789" spans="10:11">
      <c r="J1789"/>
      <c r="K1789"/>
    </row>
    <row r="1790" spans="10:11">
      <c r="J1790"/>
      <c r="K1790"/>
    </row>
    <row r="1791" spans="10:11">
      <c r="J1791"/>
      <c r="K1791"/>
    </row>
    <row r="1792" spans="10:11">
      <c r="J1792"/>
      <c r="K1792"/>
    </row>
    <row r="1793" spans="10:11">
      <c r="J1793"/>
      <c r="K1793"/>
    </row>
    <row r="1794" spans="10:11">
      <c r="J1794"/>
      <c r="K1794"/>
    </row>
    <row r="1795" spans="10:11">
      <c r="J1795"/>
      <c r="K1795"/>
    </row>
    <row r="1796" spans="10:11">
      <c r="J1796"/>
      <c r="K1796"/>
    </row>
    <row r="1797" spans="10:11">
      <c r="J1797"/>
      <c r="K1797"/>
    </row>
    <row r="1798" spans="10:11">
      <c r="J1798"/>
      <c r="K1798"/>
    </row>
    <row r="1799" spans="10:11">
      <c r="J1799"/>
      <c r="K1799"/>
    </row>
    <row r="1800" spans="10:11">
      <c r="J1800"/>
      <c r="K1800"/>
    </row>
    <row r="1801" spans="10:11">
      <c r="J1801"/>
      <c r="K1801"/>
    </row>
    <row r="1802" spans="10:11">
      <c r="J1802"/>
      <c r="K1802"/>
    </row>
    <row r="1803" spans="10:11">
      <c r="J1803"/>
      <c r="K1803"/>
    </row>
    <row r="1804" spans="10:11">
      <c r="J1804"/>
      <c r="K1804"/>
    </row>
    <row r="1805" spans="10:11">
      <c r="J1805"/>
      <c r="K1805"/>
    </row>
    <row r="1806" spans="10:11">
      <c r="J1806"/>
      <c r="K1806"/>
    </row>
    <row r="1807" spans="10:11">
      <c r="J1807"/>
      <c r="K1807"/>
    </row>
    <row r="1808" spans="10:11">
      <c r="J1808"/>
      <c r="K1808"/>
    </row>
    <row r="1809" spans="10:11">
      <c r="J1809"/>
      <c r="K1809"/>
    </row>
    <row r="1810" spans="10:11">
      <c r="J1810"/>
      <c r="K1810"/>
    </row>
    <row r="1811" spans="10:11">
      <c r="J1811"/>
      <c r="K1811"/>
    </row>
    <row r="1812" spans="10:11">
      <c r="J1812"/>
      <c r="K1812"/>
    </row>
    <row r="1813" spans="10:11">
      <c r="J1813"/>
      <c r="K1813"/>
    </row>
    <row r="1814" spans="10:11">
      <c r="J1814"/>
      <c r="K1814"/>
    </row>
    <row r="1815" spans="10:11">
      <c r="J1815"/>
      <c r="K1815"/>
    </row>
    <row r="1816" spans="10:11">
      <c r="J1816"/>
      <c r="K1816"/>
    </row>
    <row r="1817" spans="10:11">
      <c r="J1817"/>
      <c r="K1817"/>
    </row>
    <row r="1818" spans="10:11">
      <c r="J1818"/>
      <c r="K1818"/>
    </row>
    <row r="1819" spans="10:11">
      <c r="J1819"/>
      <c r="K1819"/>
    </row>
    <row r="1820" spans="10:11">
      <c r="J1820"/>
      <c r="K1820"/>
    </row>
    <row r="1821" spans="10:11">
      <c r="J1821"/>
      <c r="K1821"/>
    </row>
    <row r="1822" spans="10:11">
      <c r="J1822"/>
      <c r="K1822"/>
    </row>
    <row r="1823" spans="10:11">
      <c r="J1823"/>
      <c r="K1823"/>
    </row>
    <row r="1824" spans="10:11">
      <c r="J1824"/>
      <c r="K1824"/>
    </row>
    <row r="1825" spans="10:11">
      <c r="J1825"/>
      <c r="K1825"/>
    </row>
    <row r="1826" spans="10:11">
      <c r="J1826"/>
      <c r="K1826"/>
    </row>
    <row r="1827" spans="10:11">
      <c r="J1827"/>
      <c r="K1827"/>
    </row>
    <row r="1828" spans="10:11">
      <c r="J1828"/>
      <c r="K1828"/>
    </row>
    <row r="1829" spans="10:11">
      <c r="J1829"/>
      <c r="K1829"/>
    </row>
    <row r="1830" spans="10:11">
      <c r="J1830"/>
      <c r="K1830"/>
    </row>
    <row r="1831" spans="10:11">
      <c r="J1831"/>
      <c r="K1831"/>
    </row>
    <row r="1832" spans="10:11">
      <c r="J1832"/>
      <c r="K1832"/>
    </row>
    <row r="1833" spans="10:11">
      <c r="J1833"/>
      <c r="K1833"/>
    </row>
    <row r="1834" spans="10:11">
      <c r="J1834"/>
      <c r="K1834"/>
    </row>
    <row r="1835" spans="10:11">
      <c r="J1835"/>
      <c r="K1835"/>
    </row>
    <row r="1836" spans="10:11">
      <c r="J1836"/>
      <c r="K1836"/>
    </row>
    <row r="1837" spans="10:11">
      <c r="J1837"/>
      <c r="K1837"/>
    </row>
    <row r="1838" spans="10:11">
      <c r="J1838"/>
      <c r="K1838"/>
    </row>
    <row r="1839" spans="10:11">
      <c r="J1839"/>
      <c r="K1839"/>
    </row>
    <row r="1840" spans="10:11">
      <c r="J1840"/>
      <c r="K1840"/>
    </row>
    <row r="1841" spans="10:11">
      <c r="J1841"/>
      <c r="K1841"/>
    </row>
    <row r="1842" spans="10:11">
      <c r="J1842"/>
      <c r="K1842"/>
    </row>
    <row r="1843" spans="10:11">
      <c r="J1843"/>
      <c r="K1843"/>
    </row>
    <row r="1844" spans="10:11">
      <c r="J1844"/>
      <c r="K1844"/>
    </row>
    <row r="1845" spans="10:11">
      <c r="J1845"/>
      <c r="K1845"/>
    </row>
    <row r="1846" spans="10:11">
      <c r="J1846"/>
      <c r="K1846"/>
    </row>
    <row r="1847" spans="10:11">
      <c r="J1847"/>
      <c r="K1847"/>
    </row>
    <row r="1848" spans="10:11">
      <c r="J1848"/>
      <c r="K1848"/>
    </row>
    <row r="1849" spans="10:11">
      <c r="J1849"/>
      <c r="K1849"/>
    </row>
    <row r="1850" spans="10:11">
      <c r="J1850"/>
      <c r="K1850"/>
    </row>
    <row r="1851" spans="10:11">
      <c r="J1851"/>
      <c r="K1851"/>
    </row>
    <row r="1852" spans="10:11">
      <c r="J1852"/>
      <c r="K1852"/>
    </row>
    <row r="1853" spans="10:11">
      <c r="J1853"/>
      <c r="K1853"/>
    </row>
    <row r="1854" spans="10:11">
      <c r="J1854"/>
      <c r="K1854"/>
    </row>
    <row r="1855" spans="10:11">
      <c r="J1855"/>
      <c r="K1855"/>
    </row>
    <row r="1856" spans="10:11">
      <c r="J1856"/>
      <c r="K1856"/>
    </row>
    <row r="1857" spans="10:11">
      <c r="J1857"/>
      <c r="K1857"/>
    </row>
    <row r="1858" spans="10:11">
      <c r="J1858"/>
      <c r="K1858"/>
    </row>
    <row r="1859" spans="10:11">
      <c r="J1859"/>
      <c r="K1859"/>
    </row>
    <row r="1860" spans="10:11">
      <c r="J1860"/>
      <c r="K1860"/>
    </row>
    <row r="1861" spans="10:11">
      <c r="J1861"/>
      <c r="K1861"/>
    </row>
    <row r="1862" spans="10:11">
      <c r="J1862"/>
      <c r="K1862"/>
    </row>
    <row r="1863" spans="10:11">
      <c r="J1863"/>
      <c r="K1863"/>
    </row>
    <row r="1864" spans="10:11">
      <c r="J1864"/>
      <c r="K1864"/>
    </row>
    <row r="1865" spans="10:11">
      <c r="J1865"/>
      <c r="K1865"/>
    </row>
    <row r="1866" spans="10:11">
      <c r="J1866"/>
      <c r="K1866"/>
    </row>
    <row r="1867" spans="10:11">
      <c r="J1867"/>
      <c r="K1867"/>
    </row>
    <row r="1868" spans="10:11">
      <c r="J1868"/>
      <c r="K1868"/>
    </row>
    <row r="1869" spans="10:11">
      <c r="J1869"/>
      <c r="K1869"/>
    </row>
    <row r="1870" spans="10:11">
      <c r="J1870"/>
      <c r="K1870"/>
    </row>
    <row r="1871" spans="10:11">
      <c r="J1871"/>
      <c r="K1871"/>
    </row>
    <row r="1872" spans="10:11">
      <c r="J1872"/>
      <c r="K1872"/>
    </row>
    <row r="1873" spans="10:11">
      <c r="J1873"/>
      <c r="K1873"/>
    </row>
    <row r="1874" spans="10:11">
      <c r="J1874"/>
      <c r="K1874"/>
    </row>
    <row r="1875" spans="10:11">
      <c r="J1875"/>
      <c r="K1875"/>
    </row>
    <row r="1876" spans="10:11">
      <c r="J1876"/>
      <c r="K1876"/>
    </row>
    <row r="1877" spans="10:11">
      <c r="J1877"/>
      <c r="K1877"/>
    </row>
    <row r="1878" spans="10:11">
      <c r="J1878"/>
      <c r="K1878"/>
    </row>
    <row r="1879" spans="10:11">
      <c r="J1879"/>
      <c r="K1879"/>
    </row>
    <row r="1880" spans="10:11">
      <c r="J1880"/>
      <c r="K1880"/>
    </row>
    <row r="1881" spans="10:11">
      <c r="J1881"/>
      <c r="K1881"/>
    </row>
    <row r="1882" spans="10:11">
      <c r="J1882"/>
      <c r="K1882"/>
    </row>
    <row r="1883" spans="10:11">
      <c r="J1883"/>
      <c r="K1883"/>
    </row>
    <row r="1884" spans="10:11">
      <c r="J1884"/>
      <c r="K1884"/>
    </row>
    <row r="1885" spans="10:11">
      <c r="J1885"/>
      <c r="K1885"/>
    </row>
    <row r="1886" spans="10:11">
      <c r="J1886"/>
      <c r="K1886"/>
    </row>
    <row r="1887" spans="10:11">
      <c r="J1887"/>
      <c r="K1887"/>
    </row>
    <row r="1888" spans="10:11">
      <c r="J1888"/>
      <c r="K1888"/>
    </row>
    <row r="1889" spans="10:11">
      <c r="J1889"/>
      <c r="K1889"/>
    </row>
    <row r="1890" spans="10:11">
      <c r="J1890"/>
      <c r="K1890"/>
    </row>
    <row r="1891" spans="10:11">
      <c r="J1891"/>
      <c r="K1891"/>
    </row>
    <row r="1892" spans="10:11">
      <c r="J1892"/>
      <c r="K1892"/>
    </row>
    <row r="1893" spans="10:11">
      <c r="J1893"/>
      <c r="K1893"/>
    </row>
    <row r="1894" spans="10:11">
      <c r="J1894"/>
      <c r="K1894"/>
    </row>
    <row r="1895" spans="10:11">
      <c r="J1895"/>
      <c r="K1895"/>
    </row>
    <row r="1896" spans="10:11">
      <c r="J1896"/>
      <c r="K1896"/>
    </row>
    <row r="1897" spans="10:11">
      <c r="J1897"/>
      <c r="K1897"/>
    </row>
    <row r="1898" spans="10:11">
      <c r="J1898"/>
      <c r="K1898"/>
    </row>
    <row r="1899" spans="10:11">
      <c r="J1899"/>
      <c r="K1899"/>
    </row>
    <row r="1900" spans="10:11">
      <c r="J1900"/>
      <c r="K1900"/>
    </row>
    <row r="1901" spans="10:11">
      <c r="J1901"/>
      <c r="K1901"/>
    </row>
    <row r="1902" spans="10:11">
      <c r="J1902"/>
      <c r="K1902"/>
    </row>
    <row r="1903" spans="10:11">
      <c r="J1903"/>
      <c r="K1903"/>
    </row>
    <row r="1904" spans="10:11">
      <c r="J1904"/>
      <c r="K1904"/>
    </row>
    <row r="1905" spans="10:11">
      <c r="J1905"/>
      <c r="K1905"/>
    </row>
    <row r="1906" spans="10:11">
      <c r="J1906"/>
      <c r="K1906"/>
    </row>
    <row r="1907" spans="10:11">
      <c r="J1907"/>
      <c r="K1907"/>
    </row>
    <row r="1908" spans="10:11">
      <c r="J1908"/>
      <c r="K1908"/>
    </row>
    <row r="1909" spans="10:11">
      <c r="J1909"/>
      <c r="K1909"/>
    </row>
    <row r="1910" spans="10:11">
      <c r="J1910"/>
      <c r="K1910"/>
    </row>
    <row r="1911" spans="10:11">
      <c r="J1911"/>
      <c r="K1911"/>
    </row>
    <row r="1912" spans="10:11">
      <c r="J1912"/>
      <c r="K1912"/>
    </row>
    <row r="1913" spans="10:11">
      <c r="J1913"/>
      <c r="K1913"/>
    </row>
    <row r="1914" spans="10:11">
      <c r="J1914"/>
      <c r="K1914"/>
    </row>
    <row r="1915" spans="10:11">
      <c r="J1915"/>
      <c r="K1915"/>
    </row>
    <row r="1916" spans="10:11">
      <c r="J1916"/>
      <c r="K1916"/>
    </row>
    <row r="1917" spans="10:11">
      <c r="J1917"/>
      <c r="K1917"/>
    </row>
    <row r="1918" spans="10:11">
      <c r="J1918"/>
      <c r="K1918"/>
    </row>
    <row r="1919" spans="10:11">
      <c r="J1919"/>
      <c r="K1919"/>
    </row>
    <row r="1920" spans="10:11">
      <c r="J1920"/>
      <c r="K1920"/>
    </row>
    <row r="1921" spans="10:11">
      <c r="J1921"/>
      <c r="K1921"/>
    </row>
    <row r="1922" spans="10:11">
      <c r="J1922"/>
      <c r="K1922"/>
    </row>
    <row r="1923" spans="10:11">
      <c r="J1923"/>
      <c r="K1923"/>
    </row>
    <row r="1924" spans="10:11">
      <c r="J1924"/>
      <c r="K1924"/>
    </row>
    <row r="1925" spans="10:11">
      <c r="J1925"/>
      <c r="K1925"/>
    </row>
    <row r="1926" spans="10:11">
      <c r="J1926"/>
      <c r="K1926"/>
    </row>
    <row r="1927" spans="10:11">
      <c r="J1927"/>
      <c r="K1927"/>
    </row>
    <row r="1928" spans="10:11">
      <c r="J1928"/>
      <c r="K1928"/>
    </row>
    <row r="1929" spans="10:11">
      <c r="J1929"/>
      <c r="K1929"/>
    </row>
    <row r="1930" spans="10:11">
      <c r="J1930"/>
      <c r="K1930"/>
    </row>
    <row r="1931" spans="10:11">
      <c r="J1931"/>
      <c r="K1931"/>
    </row>
    <row r="1932" spans="10:11">
      <c r="J1932"/>
      <c r="K1932"/>
    </row>
    <row r="1933" spans="10:11">
      <c r="J1933"/>
      <c r="K1933"/>
    </row>
    <row r="1934" spans="10:11">
      <c r="J1934"/>
      <c r="K1934"/>
    </row>
    <row r="1935" spans="10:11">
      <c r="J1935"/>
      <c r="K1935"/>
    </row>
    <row r="1936" spans="10:11">
      <c r="J1936"/>
      <c r="K1936"/>
    </row>
    <row r="1937" spans="10:11">
      <c r="J1937"/>
      <c r="K1937"/>
    </row>
    <row r="1938" spans="10:11">
      <c r="J1938"/>
      <c r="K1938"/>
    </row>
    <row r="1939" spans="10:11">
      <c r="J1939"/>
      <c r="K1939"/>
    </row>
    <row r="1940" spans="10:11">
      <c r="J1940"/>
      <c r="K1940"/>
    </row>
    <row r="1941" spans="10:11">
      <c r="J1941"/>
      <c r="K1941"/>
    </row>
    <row r="1942" spans="10:11">
      <c r="J1942"/>
      <c r="K1942"/>
    </row>
    <row r="1943" spans="10:11">
      <c r="J1943"/>
      <c r="K1943"/>
    </row>
    <row r="1944" spans="10:11">
      <c r="J1944"/>
      <c r="K1944"/>
    </row>
    <row r="1945" spans="10:11">
      <c r="J1945"/>
      <c r="K1945"/>
    </row>
    <row r="1946" spans="10:11">
      <c r="J1946"/>
      <c r="K1946"/>
    </row>
    <row r="1947" spans="10:11">
      <c r="J1947"/>
      <c r="K1947"/>
    </row>
    <row r="1948" spans="10:11">
      <c r="J1948"/>
      <c r="K1948"/>
    </row>
    <row r="1949" spans="10:11">
      <c r="J1949"/>
      <c r="K1949"/>
    </row>
    <row r="1950" spans="10:11">
      <c r="J1950"/>
      <c r="K1950"/>
    </row>
    <row r="1951" spans="10:11">
      <c r="J1951"/>
      <c r="K1951"/>
    </row>
    <row r="1952" spans="10:11">
      <c r="J1952"/>
      <c r="K1952"/>
    </row>
    <row r="1953" spans="10:11">
      <c r="J1953"/>
      <c r="K1953"/>
    </row>
    <row r="1954" spans="10:11">
      <c r="J1954"/>
      <c r="K1954"/>
    </row>
    <row r="1955" spans="10:11">
      <c r="J1955"/>
      <c r="K1955"/>
    </row>
    <row r="1956" spans="10:11">
      <c r="J1956"/>
      <c r="K1956"/>
    </row>
    <row r="1957" spans="10:11">
      <c r="J1957"/>
      <c r="K1957"/>
    </row>
    <row r="1958" spans="10:11">
      <c r="J1958"/>
      <c r="K1958"/>
    </row>
    <row r="1959" spans="10:11">
      <c r="J1959"/>
      <c r="K1959"/>
    </row>
    <row r="1960" spans="10:11">
      <c r="J1960"/>
      <c r="K1960"/>
    </row>
    <row r="1961" spans="10:11">
      <c r="J1961"/>
      <c r="K1961"/>
    </row>
    <row r="1962" spans="10:11">
      <c r="J1962"/>
      <c r="K1962"/>
    </row>
    <row r="1963" spans="10:11">
      <c r="J1963"/>
      <c r="K1963"/>
    </row>
    <row r="1964" spans="10:11">
      <c r="J1964"/>
      <c r="K1964"/>
    </row>
    <row r="1965" spans="10:11">
      <c r="J1965"/>
      <c r="K1965"/>
    </row>
    <row r="1966" spans="10:11">
      <c r="J1966"/>
      <c r="K1966"/>
    </row>
    <row r="1967" spans="10:11">
      <c r="J1967"/>
      <c r="K1967"/>
    </row>
    <row r="1968" spans="10:11">
      <c r="J1968"/>
      <c r="K1968"/>
    </row>
    <row r="1969" spans="10:11">
      <c r="J1969"/>
      <c r="K1969"/>
    </row>
    <row r="1970" spans="10:11">
      <c r="J1970"/>
      <c r="K1970"/>
    </row>
    <row r="1971" spans="10:11">
      <c r="J1971"/>
      <c r="K1971"/>
    </row>
    <row r="1972" spans="10:11">
      <c r="J1972"/>
      <c r="K1972"/>
    </row>
    <row r="1973" spans="10:11">
      <c r="J1973"/>
      <c r="K1973"/>
    </row>
    <row r="1974" spans="10:11">
      <c r="J1974"/>
      <c r="K1974"/>
    </row>
    <row r="1975" spans="10:11">
      <c r="J1975"/>
      <c r="K1975"/>
    </row>
    <row r="1976" spans="10:11">
      <c r="J1976"/>
      <c r="K1976"/>
    </row>
    <row r="1977" spans="10:11">
      <c r="J1977"/>
      <c r="K1977"/>
    </row>
    <row r="1978" spans="10:11">
      <c r="J1978"/>
      <c r="K1978"/>
    </row>
    <row r="1979" spans="10:11">
      <c r="J1979"/>
      <c r="K1979"/>
    </row>
    <row r="1980" spans="10:11">
      <c r="J1980"/>
      <c r="K1980"/>
    </row>
    <row r="1981" spans="10:11">
      <c r="J1981"/>
      <c r="K1981"/>
    </row>
    <row r="1982" spans="10:11">
      <c r="J1982"/>
      <c r="K1982"/>
    </row>
    <row r="1983" spans="10:11">
      <c r="J1983"/>
      <c r="K1983"/>
    </row>
    <row r="1984" spans="10:11">
      <c r="J1984"/>
      <c r="K1984"/>
    </row>
    <row r="1985" spans="10:11">
      <c r="J1985"/>
      <c r="K1985"/>
    </row>
    <row r="1986" spans="10:11">
      <c r="J1986"/>
      <c r="K1986"/>
    </row>
    <row r="1987" spans="10:11">
      <c r="J1987"/>
      <c r="K1987"/>
    </row>
    <row r="1988" spans="10:11">
      <c r="J1988"/>
      <c r="K1988"/>
    </row>
    <row r="1989" spans="10:11">
      <c r="J1989"/>
      <c r="K1989"/>
    </row>
    <row r="1990" spans="10:11">
      <c r="J1990"/>
      <c r="K1990"/>
    </row>
    <row r="1991" spans="10:11">
      <c r="J1991"/>
      <c r="K1991"/>
    </row>
    <row r="1992" spans="10:11">
      <c r="J1992"/>
      <c r="K1992"/>
    </row>
    <row r="1993" spans="10:11">
      <c r="J1993"/>
      <c r="K1993"/>
    </row>
    <row r="1994" spans="10:11">
      <c r="J1994"/>
      <c r="K1994"/>
    </row>
    <row r="1995" spans="10:11">
      <c r="J1995"/>
      <c r="K1995"/>
    </row>
    <row r="1996" spans="10:11">
      <c r="J1996"/>
      <c r="K1996"/>
    </row>
    <row r="1997" spans="10:11">
      <c r="J1997"/>
      <c r="K1997"/>
    </row>
    <row r="1998" spans="10:11">
      <c r="J1998"/>
      <c r="K1998"/>
    </row>
    <row r="1999" spans="10:11">
      <c r="J1999"/>
      <c r="K1999"/>
    </row>
    <row r="2000" spans="10:11">
      <c r="J2000"/>
      <c r="K2000"/>
    </row>
    <row r="2001" spans="10:11">
      <c r="J2001"/>
      <c r="K2001"/>
    </row>
    <row r="2002" spans="10:11">
      <c r="J2002"/>
      <c r="K2002"/>
    </row>
    <row r="2003" spans="10:11">
      <c r="J2003"/>
      <c r="K2003"/>
    </row>
    <row r="2004" spans="10:11">
      <c r="J2004"/>
      <c r="K2004"/>
    </row>
    <row r="2005" spans="10:11">
      <c r="J2005"/>
      <c r="K2005"/>
    </row>
    <row r="2006" spans="10:11">
      <c r="J2006"/>
      <c r="K2006"/>
    </row>
    <row r="2007" spans="10:11">
      <c r="J2007"/>
      <c r="K2007"/>
    </row>
    <row r="2008" spans="10:11">
      <c r="J2008"/>
      <c r="K2008"/>
    </row>
    <row r="2009" spans="10:11">
      <c r="J2009"/>
      <c r="K2009"/>
    </row>
    <row r="2010" spans="10:11">
      <c r="J2010"/>
      <c r="K2010"/>
    </row>
    <row r="2011" spans="10:11">
      <c r="J2011"/>
      <c r="K2011"/>
    </row>
    <row r="2012" spans="10:11">
      <c r="J2012"/>
      <c r="K2012"/>
    </row>
    <row r="2013" spans="10:11">
      <c r="J2013"/>
      <c r="K2013"/>
    </row>
    <row r="2014" spans="10:11">
      <c r="J2014"/>
      <c r="K2014"/>
    </row>
    <row r="2015" spans="10:11">
      <c r="J2015"/>
      <c r="K2015"/>
    </row>
    <row r="2016" spans="10:11">
      <c r="J2016"/>
      <c r="K2016"/>
    </row>
    <row r="2017" spans="10:11">
      <c r="J2017"/>
      <c r="K2017"/>
    </row>
    <row r="2018" spans="10:11">
      <c r="J2018"/>
      <c r="K2018"/>
    </row>
    <row r="2019" spans="10:11">
      <c r="J2019"/>
      <c r="K2019"/>
    </row>
    <row r="2020" spans="10:11">
      <c r="J2020"/>
      <c r="K2020"/>
    </row>
    <row r="2021" spans="10:11">
      <c r="J2021"/>
      <c r="K2021"/>
    </row>
    <row r="2022" spans="10:11">
      <c r="J2022"/>
      <c r="K2022"/>
    </row>
    <row r="2023" spans="10:11">
      <c r="J2023"/>
      <c r="K2023"/>
    </row>
    <row r="2024" spans="10:11">
      <c r="J2024"/>
      <c r="K2024"/>
    </row>
    <row r="2025" spans="10:11">
      <c r="J2025"/>
      <c r="K2025"/>
    </row>
    <row r="2026" spans="10:11">
      <c r="J2026"/>
      <c r="K2026"/>
    </row>
    <row r="2027" spans="10:11">
      <c r="J2027"/>
      <c r="K2027"/>
    </row>
    <row r="2028" spans="10:11">
      <c r="J2028"/>
      <c r="K2028"/>
    </row>
    <row r="2029" spans="10:11">
      <c r="J2029"/>
      <c r="K2029"/>
    </row>
    <row r="2030" spans="10:11">
      <c r="J2030"/>
      <c r="K2030"/>
    </row>
    <row r="2031" spans="10:11">
      <c r="J2031"/>
      <c r="K2031"/>
    </row>
    <row r="2032" spans="10:11">
      <c r="J2032"/>
      <c r="K2032"/>
    </row>
    <row r="2033" spans="10:11">
      <c r="J2033"/>
      <c r="K2033"/>
    </row>
    <row r="2034" spans="10:11">
      <c r="J2034"/>
      <c r="K2034"/>
    </row>
    <row r="2035" spans="10:11">
      <c r="J2035"/>
      <c r="K2035"/>
    </row>
    <row r="2036" spans="10:11">
      <c r="J2036"/>
      <c r="K2036"/>
    </row>
    <row r="2037" spans="10:11">
      <c r="J2037"/>
      <c r="K2037"/>
    </row>
    <row r="2038" spans="10:11">
      <c r="J2038"/>
      <c r="K2038"/>
    </row>
    <row r="2039" spans="10:11">
      <c r="J2039"/>
      <c r="K2039"/>
    </row>
    <row r="2040" spans="10:11">
      <c r="J2040"/>
      <c r="K2040"/>
    </row>
    <row r="2041" spans="10:11">
      <c r="J2041"/>
      <c r="K2041"/>
    </row>
    <row r="2042" spans="10:11">
      <c r="J2042"/>
      <c r="K2042"/>
    </row>
    <row r="2043" spans="10:11">
      <c r="J2043"/>
      <c r="K2043"/>
    </row>
    <row r="2044" spans="10:11">
      <c r="J2044"/>
      <c r="K2044"/>
    </row>
    <row r="2045" spans="10:11">
      <c r="J2045"/>
      <c r="K2045"/>
    </row>
    <row r="2046" spans="10:11">
      <c r="J2046"/>
      <c r="K2046"/>
    </row>
    <row r="2047" spans="10:11">
      <c r="J2047"/>
      <c r="K2047"/>
    </row>
    <row r="2048" spans="10:11">
      <c r="J2048"/>
      <c r="K2048"/>
    </row>
    <row r="2049" spans="10:11">
      <c r="J2049"/>
      <c r="K2049"/>
    </row>
    <row r="2050" spans="10:11">
      <c r="J2050"/>
      <c r="K2050"/>
    </row>
    <row r="2051" spans="10:11">
      <c r="J2051"/>
      <c r="K2051"/>
    </row>
    <row r="2052" spans="10:11">
      <c r="J2052"/>
      <c r="K2052"/>
    </row>
    <row r="2053" spans="10:11">
      <c r="J2053"/>
      <c r="K2053"/>
    </row>
    <row r="2054" spans="10:11">
      <c r="J2054"/>
      <c r="K2054"/>
    </row>
    <row r="2055" spans="10:11">
      <c r="J2055"/>
      <c r="K2055"/>
    </row>
    <row r="2056" spans="10:11">
      <c r="J2056"/>
      <c r="K2056"/>
    </row>
    <row r="2057" spans="10:11">
      <c r="J2057"/>
      <c r="K2057"/>
    </row>
    <row r="2058" spans="10:11">
      <c r="J2058"/>
      <c r="K2058"/>
    </row>
    <row r="2059" spans="10:11">
      <c r="J2059"/>
      <c r="K2059"/>
    </row>
    <row r="2060" spans="10:11">
      <c r="J2060"/>
      <c r="K2060"/>
    </row>
    <row r="2061" spans="10:11">
      <c r="J2061"/>
      <c r="K2061"/>
    </row>
    <row r="2062" spans="10:11">
      <c r="J2062"/>
      <c r="K2062"/>
    </row>
    <row r="2063" spans="10:11">
      <c r="J2063"/>
      <c r="K2063"/>
    </row>
    <row r="2064" spans="10:11">
      <c r="J2064"/>
      <c r="K2064"/>
    </row>
    <row r="2065" spans="10:11">
      <c r="J2065"/>
      <c r="K2065"/>
    </row>
    <row r="2066" spans="10:11">
      <c r="J2066"/>
      <c r="K2066"/>
    </row>
    <row r="2067" spans="10:11">
      <c r="J2067"/>
      <c r="K2067"/>
    </row>
    <row r="2068" spans="10:11">
      <c r="J2068"/>
      <c r="K2068"/>
    </row>
    <row r="2069" spans="10:11">
      <c r="J2069"/>
      <c r="K2069"/>
    </row>
    <row r="2070" spans="10:11">
      <c r="J2070"/>
      <c r="K2070"/>
    </row>
    <row r="2071" spans="10:11">
      <c r="J2071"/>
      <c r="K2071"/>
    </row>
    <row r="2072" spans="10:11">
      <c r="J2072"/>
      <c r="K2072"/>
    </row>
    <row r="2073" spans="10:11">
      <c r="J2073"/>
      <c r="K2073"/>
    </row>
    <row r="2074" spans="10:11">
      <c r="J2074"/>
      <c r="K2074"/>
    </row>
    <row r="2075" spans="10:11">
      <c r="J2075"/>
      <c r="K2075"/>
    </row>
    <row r="2076" spans="10:11">
      <c r="J2076"/>
      <c r="K2076"/>
    </row>
    <row r="2077" spans="10:11">
      <c r="J2077"/>
      <c r="K2077"/>
    </row>
    <row r="2078" spans="10:11">
      <c r="J2078"/>
      <c r="K2078"/>
    </row>
    <row r="2079" spans="10:11">
      <c r="J2079"/>
      <c r="K2079"/>
    </row>
    <row r="2080" spans="10:11">
      <c r="J2080"/>
      <c r="K2080"/>
    </row>
    <row r="2081" spans="10:11">
      <c r="J2081"/>
      <c r="K2081"/>
    </row>
    <row r="2082" spans="10:11">
      <c r="J2082"/>
      <c r="K2082"/>
    </row>
    <row r="2083" spans="10:11">
      <c r="J2083"/>
      <c r="K2083"/>
    </row>
    <row r="2084" spans="10:11">
      <c r="J2084"/>
      <c r="K2084"/>
    </row>
    <row r="2085" spans="10:11">
      <c r="J2085"/>
      <c r="K2085"/>
    </row>
    <row r="2086" spans="10:11">
      <c r="J2086"/>
      <c r="K2086"/>
    </row>
    <row r="2087" spans="10:11">
      <c r="J2087"/>
      <c r="K2087"/>
    </row>
    <row r="2088" spans="10:11">
      <c r="J2088"/>
      <c r="K2088"/>
    </row>
    <row r="2089" spans="10:11">
      <c r="J2089"/>
      <c r="K2089"/>
    </row>
    <row r="2090" spans="10:11">
      <c r="J2090"/>
      <c r="K2090"/>
    </row>
    <row r="2091" spans="10:11">
      <c r="J2091"/>
      <c r="K2091"/>
    </row>
    <row r="2092" spans="10:11">
      <c r="J2092"/>
      <c r="K2092"/>
    </row>
    <row r="2093" spans="10:11">
      <c r="J2093"/>
      <c r="K2093"/>
    </row>
    <row r="2094" spans="10:11">
      <c r="J2094"/>
      <c r="K2094"/>
    </row>
    <row r="2095" spans="10:11">
      <c r="J2095"/>
      <c r="K2095"/>
    </row>
    <row r="2096" spans="10:11">
      <c r="J2096"/>
      <c r="K2096"/>
    </row>
    <row r="2097" spans="10:11">
      <c r="J2097"/>
      <c r="K2097"/>
    </row>
    <row r="2098" spans="10:11">
      <c r="J2098"/>
      <c r="K2098"/>
    </row>
    <row r="2099" spans="10:11">
      <c r="J2099"/>
      <c r="K2099"/>
    </row>
    <row r="2100" spans="10:11">
      <c r="J2100"/>
      <c r="K2100"/>
    </row>
    <row r="2101" spans="10:11">
      <c r="J2101"/>
      <c r="K2101"/>
    </row>
    <row r="2102" spans="10:11">
      <c r="J2102"/>
      <c r="K2102"/>
    </row>
    <row r="2103" spans="10:11">
      <c r="J2103"/>
      <c r="K2103"/>
    </row>
    <row r="2104" spans="10:11">
      <c r="J2104"/>
      <c r="K2104"/>
    </row>
    <row r="2105" spans="10:11">
      <c r="J2105"/>
      <c r="K2105"/>
    </row>
    <row r="2106" spans="10:11">
      <c r="J2106"/>
      <c r="K2106"/>
    </row>
    <row r="2107" spans="10:11">
      <c r="J2107"/>
      <c r="K2107"/>
    </row>
    <row r="2108" spans="10:11">
      <c r="J2108"/>
      <c r="K2108"/>
    </row>
    <row r="2109" spans="10:11">
      <c r="J2109"/>
      <c r="K2109"/>
    </row>
    <row r="2110" spans="10:11">
      <c r="J2110"/>
      <c r="K2110"/>
    </row>
    <row r="2111" spans="10:11">
      <c r="J2111"/>
      <c r="K2111"/>
    </row>
    <row r="2112" spans="10:11">
      <c r="J2112"/>
      <c r="K2112"/>
    </row>
    <row r="2113" spans="10:11">
      <c r="J2113"/>
      <c r="K2113"/>
    </row>
    <row r="2114" spans="10:11">
      <c r="J2114"/>
      <c r="K2114"/>
    </row>
    <row r="2115" spans="10:11">
      <c r="J2115"/>
      <c r="K2115"/>
    </row>
    <row r="2116" spans="10:11">
      <c r="J2116"/>
      <c r="K2116"/>
    </row>
    <row r="2117" spans="10:11">
      <c r="J2117"/>
      <c r="K2117"/>
    </row>
    <row r="2118" spans="10:11">
      <c r="J2118"/>
      <c r="K2118"/>
    </row>
    <row r="2119" spans="10:11">
      <c r="J2119"/>
      <c r="K2119"/>
    </row>
    <row r="2120" spans="10:11">
      <c r="J2120"/>
      <c r="K2120"/>
    </row>
    <row r="2121" spans="10:11">
      <c r="J2121"/>
      <c r="K2121"/>
    </row>
    <row r="2122" spans="10:11">
      <c r="J2122"/>
      <c r="K2122"/>
    </row>
    <row r="2123" spans="10:11">
      <c r="J2123"/>
      <c r="K2123"/>
    </row>
    <row r="2124" spans="10:11">
      <c r="J2124"/>
      <c r="K2124"/>
    </row>
    <row r="2125" spans="10:11">
      <c r="J2125"/>
      <c r="K2125"/>
    </row>
    <row r="2126" spans="10:11">
      <c r="J2126"/>
      <c r="K2126"/>
    </row>
    <row r="2127" spans="10:11">
      <c r="J2127"/>
      <c r="K2127"/>
    </row>
    <row r="2128" spans="10:11">
      <c r="J2128"/>
      <c r="K2128"/>
    </row>
    <row r="2129" spans="10:11">
      <c r="J2129"/>
      <c r="K2129"/>
    </row>
    <row r="2130" spans="10:11">
      <c r="J2130"/>
      <c r="K2130"/>
    </row>
    <row r="2131" spans="10:11">
      <c r="J2131"/>
      <c r="K2131"/>
    </row>
    <row r="2132" spans="10:11">
      <c r="J2132"/>
      <c r="K2132"/>
    </row>
    <row r="2133" spans="10:11">
      <c r="J2133"/>
      <c r="K2133"/>
    </row>
    <row r="2134" spans="10:11">
      <c r="J2134"/>
      <c r="K2134"/>
    </row>
    <row r="2135" spans="10:11">
      <c r="J2135"/>
      <c r="K2135"/>
    </row>
    <row r="2136" spans="10:11">
      <c r="J2136"/>
      <c r="K2136"/>
    </row>
    <row r="2137" spans="10:11">
      <c r="J2137"/>
      <c r="K2137"/>
    </row>
    <row r="2138" spans="10:11">
      <c r="J2138"/>
      <c r="K2138"/>
    </row>
    <row r="2139" spans="10:11">
      <c r="J2139"/>
      <c r="K2139"/>
    </row>
    <row r="2140" spans="10:11">
      <c r="J2140"/>
      <c r="K2140"/>
    </row>
    <row r="2141" spans="10:11">
      <c r="J2141"/>
      <c r="K2141"/>
    </row>
    <row r="2142" spans="10:11">
      <c r="J2142"/>
      <c r="K2142"/>
    </row>
    <row r="2143" spans="10:11">
      <c r="J2143"/>
      <c r="K2143"/>
    </row>
    <row r="2144" spans="10:11">
      <c r="J2144"/>
      <c r="K2144"/>
    </row>
    <row r="2145" spans="10:11">
      <c r="J2145"/>
      <c r="K2145"/>
    </row>
    <row r="2146" spans="10:11">
      <c r="J2146"/>
      <c r="K2146"/>
    </row>
    <row r="2147" spans="10:11">
      <c r="J2147"/>
      <c r="K2147"/>
    </row>
    <row r="2148" spans="10:11">
      <c r="J2148"/>
      <c r="K2148"/>
    </row>
    <row r="2149" spans="10:11">
      <c r="J2149"/>
      <c r="K2149"/>
    </row>
    <row r="2150" spans="10:11">
      <c r="J2150"/>
      <c r="K2150"/>
    </row>
    <row r="2151" spans="10:11">
      <c r="J2151"/>
      <c r="K2151"/>
    </row>
    <row r="2152" spans="10:11">
      <c r="J2152"/>
      <c r="K2152"/>
    </row>
    <row r="2153" spans="10:11">
      <c r="J2153"/>
      <c r="K2153"/>
    </row>
    <row r="2154" spans="10:11">
      <c r="J2154"/>
      <c r="K2154"/>
    </row>
    <row r="2155" spans="10:11">
      <c r="J2155"/>
      <c r="K2155"/>
    </row>
    <row r="2156" spans="10:11">
      <c r="J2156"/>
      <c r="K2156"/>
    </row>
    <row r="2157" spans="10:11">
      <c r="J2157"/>
      <c r="K2157"/>
    </row>
    <row r="2158" spans="10:11">
      <c r="J2158"/>
      <c r="K2158"/>
    </row>
    <row r="2159" spans="10:11">
      <c r="J2159"/>
      <c r="K2159"/>
    </row>
    <row r="2160" spans="10:11">
      <c r="J2160"/>
      <c r="K2160"/>
    </row>
    <row r="2161" spans="10:11">
      <c r="J2161"/>
      <c r="K2161"/>
    </row>
    <row r="2162" spans="10:11">
      <c r="J2162"/>
      <c r="K2162"/>
    </row>
    <row r="2163" spans="10:11">
      <c r="J2163"/>
      <c r="K2163"/>
    </row>
    <row r="2164" spans="10:11">
      <c r="J2164"/>
      <c r="K2164"/>
    </row>
    <row r="2165" spans="10:11">
      <c r="J2165"/>
      <c r="K2165"/>
    </row>
    <row r="2166" spans="10:11">
      <c r="J2166"/>
      <c r="K2166"/>
    </row>
    <row r="2167" spans="10:11">
      <c r="J2167"/>
      <c r="K2167"/>
    </row>
    <row r="2168" spans="10:11">
      <c r="J2168"/>
      <c r="K2168"/>
    </row>
    <row r="2169" spans="10:11">
      <c r="J2169"/>
      <c r="K2169"/>
    </row>
    <row r="2170" spans="10:11">
      <c r="J2170"/>
      <c r="K2170"/>
    </row>
    <row r="2171" spans="10:11">
      <c r="J2171"/>
      <c r="K2171"/>
    </row>
    <row r="2172" spans="10:11">
      <c r="J2172"/>
      <c r="K2172"/>
    </row>
    <row r="2173" spans="10:11">
      <c r="J2173"/>
      <c r="K2173"/>
    </row>
    <row r="2174" spans="10:11">
      <c r="J2174"/>
      <c r="K2174"/>
    </row>
    <row r="2175" spans="10:11">
      <c r="J2175"/>
      <c r="K2175"/>
    </row>
    <row r="2176" spans="10:11">
      <c r="J2176"/>
      <c r="K2176"/>
    </row>
    <row r="2177" spans="10:11">
      <c r="J2177"/>
      <c r="K2177"/>
    </row>
    <row r="2178" spans="10:11">
      <c r="J2178"/>
      <c r="K2178"/>
    </row>
    <row r="2179" spans="10:11">
      <c r="J2179"/>
      <c r="K2179"/>
    </row>
    <row r="2180" spans="10:11">
      <c r="J2180"/>
      <c r="K2180"/>
    </row>
    <row r="2181" spans="10:11">
      <c r="J2181"/>
      <c r="K2181"/>
    </row>
    <row r="2182" spans="10:11">
      <c r="J2182"/>
      <c r="K2182"/>
    </row>
    <row r="2183" spans="10:11">
      <c r="J2183"/>
      <c r="K2183"/>
    </row>
    <row r="2184" spans="10:11">
      <c r="J2184"/>
      <c r="K2184"/>
    </row>
    <row r="2185" spans="10:11">
      <c r="J2185"/>
      <c r="K2185"/>
    </row>
    <row r="2186" spans="10:11">
      <c r="J2186"/>
      <c r="K2186"/>
    </row>
    <row r="2187" spans="10:11">
      <c r="J2187"/>
      <c r="K2187"/>
    </row>
    <row r="2188" spans="10:11">
      <c r="J2188"/>
      <c r="K2188"/>
    </row>
    <row r="2189" spans="10:11">
      <c r="J2189"/>
      <c r="K2189"/>
    </row>
    <row r="2190" spans="10:11">
      <c r="J2190"/>
      <c r="K2190"/>
    </row>
    <row r="2191" spans="10:11">
      <c r="J2191"/>
      <c r="K2191"/>
    </row>
    <row r="2192" spans="10:11">
      <c r="J2192"/>
      <c r="K2192"/>
    </row>
    <row r="2193" spans="10:11">
      <c r="J2193"/>
      <c r="K2193"/>
    </row>
    <row r="2194" spans="10:11">
      <c r="J2194"/>
      <c r="K2194"/>
    </row>
    <row r="2195" spans="10:11">
      <c r="J2195"/>
      <c r="K2195"/>
    </row>
    <row r="2196" spans="10:11">
      <c r="J2196"/>
      <c r="K2196"/>
    </row>
    <row r="2197" spans="10:11">
      <c r="J2197"/>
      <c r="K2197"/>
    </row>
    <row r="2198" spans="10:11">
      <c r="J2198"/>
      <c r="K2198"/>
    </row>
    <row r="2199" spans="10:11">
      <c r="J2199"/>
      <c r="K2199"/>
    </row>
    <row r="2200" spans="10:11">
      <c r="J2200"/>
      <c r="K2200"/>
    </row>
    <row r="2201" spans="10:11">
      <c r="J2201"/>
      <c r="K2201"/>
    </row>
    <row r="2202" spans="10:11">
      <c r="J2202"/>
      <c r="K2202"/>
    </row>
    <row r="2203" spans="10:11">
      <c r="J2203"/>
      <c r="K2203"/>
    </row>
    <row r="2204" spans="10:11">
      <c r="J2204"/>
      <c r="K2204"/>
    </row>
    <row r="2205" spans="10:11">
      <c r="J2205"/>
      <c r="K2205"/>
    </row>
    <row r="2206" spans="10:11">
      <c r="J2206"/>
      <c r="K2206"/>
    </row>
    <row r="2207" spans="10:11">
      <c r="J2207"/>
      <c r="K2207"/>
    </row>
    <row r="2208" spans="10:11">
      <c r="J2208"/>
      <c r="K2208"/>
    </row>
    <row r="2209" spans="10:11">
      <c r="J2209"/>
      <c r="K2209"/>
    </row>
    <row r="2210" spans="10:11">
      <c r="J2210"/>
      <c r="K2210"/>
    </row>
    <row r="2211" spans="10:11">
      <c r="J2211"/>
      <c r="K2211"/>
    </row>
    <row r="2212" spans="10:11">
      <c r="J2212"/>
      <c r="K2212"/>
    </row>
    <row r="2213" spans="10:11">
      <c r="J2213"/>
      <c r="K2213"/>
    </row>
    <row r="2214" spans="10:11">
      <c r="J2214"/>
      <c r="K2214"/>
    </row>
    <row r="2215" spans="10:11">
      <c r="J2215"/>
      <c r="K2215"/>
    </row>
    <row r="2216" spans="10:11">
      <c r="J2216"/>
      <c r="K2216"/>
    </row>
    <row r="2217" spans="10:11">
      <c r="J2217"/>
      <c r="K2217"/>
    </row>
    <row r="2218" spans="10:11">
      <c r="J2218"/>
      <c r="K2218"/>
    </row>
    <row r="2219" spans="10:11">
      <c r="J2219"/>
      <c r="K2219"/>
    </row>
    <row r="2220" spans="10:11">
      <c r="J2220"/>
      <c r="K2220"/>
    </row>
    <row r="2221" spans="10:11">
      <c r="J2221"/>
      <c r="K2221"/>
    </row>
    <row r="2222" spans="10:11">
      <c r="J2222"/>
      <c r="K2222"/>
    </row>
    <row r="2223" spans="10:11">
      <c r="J2223"/>
      <c r="K2223"/>
    </row>
    <row r="2224" spans="10:11">
      <c r="J2224"/>
      <c r="K2224"/>
    </row>
    <row r="2225" spans="10:11">
      <c r="J2225"/>
      <c r="K2225"/>
    </row>
    <row r="2226" spans="10:11">
      <c r="J2226"/>
      <c r="K2226"/>
    </row>
    <row r="2227" spans="10:11">
      <c r="J2227"/>
      <c r="K2227"/>
    </row>
    <row r="2228" spans="10:11">
      <c r="J2228"/>
      <c r="K2228"/>
    </row>
    <row r="2229" spans="10:11">
      <c r="J2229"/>
      <c r="K2229"/>
    </row>
    <row r="2230" spans="10:11">
      <c r="J2230"/>
      <c r="K2230"/>
    </row>
    <row r="2231" spans="10:11">
      <c r="J2231"/>
      <c r="K2231"/>
    </row>
    <row r="2232" spans="10:11">
      <c r="J2232"/>
      <c r="K2232"/>
    </row>
    <row r="2233" spans="10:11">
      <c r="J2233"/>
      <c r="K2233"/>
    </row>
    <row r="2234" spans="10:11">
      <c r="J2234"/>
      <c r="K2234"/>
    </row>
    <row r="2235" spans="10:11">
      <c r="J2235"/>
      <c r="K2235"/>
    </row>
    <row r="2236" spans="10:11">
      <c r="J2236"/>
      <c r="K2236"/>
    </row>
    <row r="2237" spans="10:11">
      <c r="J2237"/>
      <c r="K2237"/>
    </row>
    <row r="2238" spans="10:11">
      <c r="J2238"/>
      <c r="K2238"/>
    </row>
    <row r="2239" spans="10:11">
      <c r="J2239"/>
      <c r="K2239"/>
    </row>
    <row r="2240" spans="10:11">
      <c r="J2240"/>
      <c r="K2240"/>
    </row>
    <row r="2241" spans="10:11">
      <c r="J2241"/>
      <c r="K2241"/>
    </row>
    <row r="2242" spans="10:11">
      <c r="J2242"/>
      <c r="K2242"/>
    </row>
    <row r="2243" spans="10:11">
      <c r="J2243"/>
      <c r="K2243"/>
    </row>
    <row r="2244" spans="10:11">
      <c r="J2244"/>
      <c r="K2244"/>
    </row>
    <row r="2245" spans="10:11">
      <c r="J2245"/>
      <c r="K2245"/>
    </row>
    <row r="2246" spans="10:11">
      <c r="J2246"/>
      <c r="K2246"/>
    </row>
    <row r="2247" spans="10:11">
      <c r="J2247"/>
      <c r="K2247"/>
    </row>
    <row r="2248" spans="10:11">
      <c r="J2248"/>
      <c r="K2248"/>
    </row>
    <row r="2249" spans="10:11">
      <c r="J2249"/>
      <c r="K2249"/>
    </row>
    <row r="2250" spans="10:11">
      <c r="J2250"/>
      <c r="K2250"/>
    </row>
    <row r="2251" spans="10:11">
      <c r="J2251"/>
      <c r="K2251"/>
    </row>
    <row r="2252" spans="10:11">
      <c r="J2252"/>
      <c r="K2252"/>
    </row>
    <row r="2253" spans="10:11">
      <c r="J2253"/>
      <c r="K2253"/>
    </row>
    <row r="2254" spans="10:11">
      <c r="J2254"/>
      <c r="K2254"/>
    </row>
    <row r="2255" spans="10:11">
      <c r="J2255"/>
      <c r="K2255"/>
    </row>
    <row r="2256" spans="10:11">
      <c r="J2256"/>
      <c r="K2256"/>
    </row>
    <row r="2257" spans="10:11">
      <c r="J2257"/>
      <c r="K2257"/>
    </row>
    <row r="2258" spans="10:11">
      <c r="J2258"/>
      <c r="K2258"/>
    </row>
    <row r="2259" spans="10:11">
      <c r="J2259"/>
      <c r="K2259"/>
    </row>
    <row r="2260" spans="10:11">
      <c r="J2260"/>
      <c r="K2260"/>
    </row>
    <row r="2261" spans="10:11">
      <c r="J2261"/>
      <c r="K2261"/>
    </row>
    <row r="2262" spans="10:11">
      <c r="J2262"/>
      <c r="K2262"/>
    </row>
    <row r="2263" spans="10:11">
      <c r="J2263"/>
      <c r="K2263"/>
    </row>
    <row r="2264" spans="10:11">
      <c r="J2264"/>
      <c r="K2264"/>
    </row>
    <row r="2265" spans="10:11">
      <c r="J2265"/>
      <c r="K2265"/>
    </row>
    <row r="2266" spans="10:11">
      <c r="J2266"/>
      <c r="K2266"/>
    </row>
    <row r="2267" spans="10:11">
      <c r="J2267"/>
      <c r="K2267"/>
    </row>
    <row r="2268" spans="10:11">
      <c r="J2268"/>
      <c r="K2268"/>
    </row>
    <row r="2269" spans="10:11">
      <c r="J2269"/>
      <c r="K2269"/>
    </row>
    <row r="2270" spans="10:11">
      <c r="J2270"/>
      <c r="K2270"/>
    </row>
    <row r="2271" spans="10:11">
      <c r="J2271"/>
      <c r="K2271"/>
    </row>
    <row r="2272" spans="10:11">
      <c r="J2272"/>
      <c r="K2272"/>
    </row>
    <row r="2273" spans="10:11">
      <c r="J2273"/>
      <c r="K2273"/>
    </row>
    <row r="2274" spans="10:11">
      <c r="J2274"/>
      <c r="K2274"/>
    </row>
    <row r="2275" spans="10:11">
      <c r="J2275"/>
      <c r="K2275"/>
    </row>
    <row r="2276" spans="10:11">
      <c r="J2276"/>
      <c r="K2276"/>
    </row>
    <row r="2277" spans="10:11">
      <c r="J2277"/>
      <c r="K2277"/>
    </row>
    <row r="2278" spans="10:11">
      <c r="J2278"/>
      <c r="K2278"/>
    </row>
    <row r="2279" spans="10:11">
      <c r="J2279"/>
      <c r="K2279"/>
    </row>
    <row r="2280" spans="10:11">
      <c r="J2280"/>
      <c r="K2280"/>
    </row>
    <row r="2281" spans="10:11">
      <c r="J2281"/>
      <c r="K2281"/>
    </row>
    <row r="2282" spans="10:11">
      <c r="J2282"/>
      <c r="K2282"/>
    </row>
    <row r="2283" spans="10:11">
      <c r="J2283"/>
      <c r="K2283"/>
    </row>
    <row r="2284" spans="10:11">
      <c r="J2284"/>
      <c r="K2284"/>
    </row>
    <row r="2285" spans="10:11">
      <c r="J2285"/>
      <c r="K2285"/>
    </row>
    <row r="2286" spans="10:11">
      <c r="J2286"/>
      <c r="K2286"/>
    </row>
    <row r="2287" spans="10:11">
      <c r="J2287"/>
      <c r="K2287"/>
    </row>
    <row r="2288" spans="10:11">
      <c r="J2288"/>
      <c r="K2288"/>
    </row>
    <row r="2289" spans="10:11">
      <c r="J2289"/>
      <c r="K2289"/>
    </row>
    <row r="2290" spans="10:11">
      <c r="J2290"/>
      <c r="K2290"/>
    </row>
    <row r="2291" spans="10:11">
      <c r="J2291"/>
      <c r="K2291"/>
    </row>
    <row r="2292" spans="10:11">
      <c r="J2292"/>
      <c r="K2292"/>
    </row>
    <row r="2293" spans="10:11">
      <c r="J2293"/>
      <c r="K2293"/>
    </row>
    <row r="2294" spans="10:11">
      <c r="J2294"/>
      <c r="K2294"/>
    </row>
    <row r="2295" spans="10:11">
      <c r="J2295"/>
      <c r="K2295"/>
    </row>
    <row r="2296" spans="10:11">
      <c r="J2296"/>
      <c r="K2296"/>
    </row>
    <row r="2297" spans="10:11">
      <c r="J2297"/>
      <c r="K2297"/>
    </row>
    <row r="2298" spans="10:11">
      <c r="J2298"/>
      <c r="K2298"/>
    </row>
    <row r="2299" spans="10:11">
      <c r="J2299"/>
      <c r="K2299"/>
    </row>
    <row r="2300" spans="10:11">
      <c r="J2300"/>
      <c r="K2300"/>
    </row>
    <row r="2301" spans="10:11">
      <c r="J2301"/>
      <c r="K2301"/>
    </row>
    <row r="2302" spans="10:11">
      <c r="J2302"/>
      <c r="K2302"/>
    </row>
    <row r="2303" spans="10:11">
      <c r="J2303"/>
      <c r="K2303"/>
    </row>
    <row r="2304" spans="10:11">
      <c r="J2304"/>
      <c r="K2304"/>
    </row>
    <row r="2305" spans="10:11">
      <c r="J2305"/>
      <c r="K2305"/>
    </row>
    <row r="2306" spans="10:11">
      <c r="J2306"/>
      <c r="K2306"/>
    </row>
    <row r="2307" spans="10:11">
      <c r="J2307"/>
      <c r="K2307"/>
    </row>
    <row r="2308" spans="10:11">
      <c r="J2308"/>
      <c r="K2308"/>
    </row>
    <row r="2309" spans="10:11">
      <c r="J2309"/>
      <c r="K2309"/>
    </row>
    <row r="2310" spans="10:11">
      <c r="J2310"/>
      <c r="K2310"/>
    </row>
    <row r="2311" spans="10:11">
      <c r="J2311"/>
      <c r="K2311"/>
    </row>
    <row r="2312" spans="10:11">
      <c r="J2312"/>
      <c r="K2312"/>
    </row>
    <row r="2313" spans="10:11">
      <c r="J2313"/>
      <c r="K2313"/>
    </row>
    <row r="2314" spans="10:11">
      <c r="J2314"/>
      <c r="K2314"/>
    </row>
    <row r="2315" spans="10:11">
      <c r="J2315"/>
      <c r="K2315"/>
    </row>
    <row r="2316" spans="10:11">
      <c r="J2316"/>
      <c r="K2316"/>
    </row>
    <row r="2317" spans="10:11">
      <c r="J2317"/>
      <c r="K2317"/>
    </row>
    <row r="2318" spans="10:11">
      <c r="J2318"/>
      <c r="K2318"/>
    </row>
    <row r="2319" spans="10:11">
      <c r="J2319"/>
      <c r="K2319"/>
    </row>
    <row r="2320" spans="10:11">
      <c r="J2320"/>
      <c r="K2320"/>
    </row>
    <row r="2321" spans="10:11">
      <c r="J2321"/>
      <c r="K2321"/>
    </row>
    <row r="2322" spans="10:11">
      <c r="J2322"/>
      <c r="K2322"/>
    </row>
    <row r="2323" spans="10:11">
      <c r="J2323"/>
      <c r="K2323"/>
    </row>
    <row r="2324" spans="10:11">
      <c r="J2324"/>
      <c r="K2324"/>
    </row>
    <row r="2325" spans="10:11">
      <c r="J2325"/>
      <c r="K2325"/>
    </row>
    <row r="2326" spans="10:11">
      <c r="J2326"/>
      <c r="K2326"/>
    </row>
    <row r="2327" spans="10:11">
      <c r="J2327"/>
      <c r="K2327"/>
    </row>
    <row r="2328" spans="10:11">
      <c r="J2328"/>
      <c r="K2328"/>
    </row>
    <row r="2329" spans="10:11">
      <c r="J2329"/>
      <c r="K2329"/>
    </row>
    <row r="2330" spans="10:11">
      <c r="J2330"/>
      <c r="K2330"/>
    </row>
    <row r="2331" spans="10:11">
      <c r="J2331"/>
      <c r="K2331"/>
    </row>
    <row r="2332" spans="10:11">
      <c r="J2332"/>
      <c r="K2332"/>
    </row>
    <row r="2333" spans="10:11">
      <c r="J2333"/>
      <c r="K2333"/>
    </row>
    <row r="2334" spans="10:11">
      <c r="J2334"/>
      <c r="K2334"/>
    </row>
    <row r="2335" spans="10:11">
      <c r="J2335"/>
      <c r="K2335"/>
    </row>
    <row r="2336" spans="10:11">
      <c r="J2336"/>
      <c r="K2336"/>
    </row>
    <row r="2337" spans="10:11">
      <c r="J2337"/>
      <c r="K2337"/>
    </row>
    <row r="2338" spans="10:11">
      <c r="J2338"/>
      <c r="K2338"/>
    </row>
    <row r="2339" spans="10:11">
      <c r="J2339"/>
      <c r="K2339"/>
    </row>
    <row r="2340" spans="10:11">
      <c r="J2340"/>
      <c r="K2340"/>
    </row>
    <row r="2341" spans="10:11">
      <c r="J2341"/>
      <c r="K2341"/>
    </row>
    <row r="2342" spans="10:11">
      <c r="J2342"/>
      <c r="K2342"/>
    </row>
    <row r="2343" spans="10:11">
      <c r="J2343"/>
      <c r="K2343"/>
    </row>
    <row r="2344" spans="10:11">
      <c r="J2344"/>
      <c r="K2344"/>
    </row>
    <row r="2345" spans="10:11">
      <c r="J2345"/>
      <c r="K2345"/>
    </row>
    <row r="2346" spans="10:11">
      <c r="J2346"/>
      <c r="K2346"/>
    </row>
    <row r="2347" spans="10:11">
      <c r="J2347"/>
      <c r="K2347"/>
    </row>
    <row r="2348" spans="10:11">
      <c r="J2348"/>
      <c r="K2348"/>
    </row>
    <row r="2349" spans="10:11">
      <c r="J2349"/>
      <c r="K2349"/>
    </row>
    <row r="2350" spans="10:11">
      <c r="J2350"/>
      <c r="K2350"/>
    </row>
    <row r="2351" spans="10:11">
      <c r="J2351"/>
      <c r="K2351"/>
    </row>
    <row r="2352" spans="10:11">
      <c r="J2352"/>
      <c r="K2352"/>
    </row>
    <row r="2353" spans="10:11">
      <c r="J2353"/>
      <c r="K2353"/>
    </row>
    <row r="2354" spans="10:11">
      <c r="J2354"/>
      <c r="K2354"/>
    </row>
    <row r="2355" spans="10:11">
      <c r="J2355"/>
      <c r="K2355"/>
    </row>
    <row r="2356" spans="10:11">
      <c r="J2356"/>
      <c r="K2356"/>
    </row>
    <row r="2357" spans="10:11">
      <c r="J2357"/>
      <c r="K2357"/>
    </row>
    <row r="2358" spans="10:11">
      <c r="J2358"/>
      <c r="K2358"/>
    </row>
    <row r="2359" spans="10:11">
      <c r="J2359"/>
      <c r="K2359"/>
    </row>
    <row r="2360" spans="10:11">
      <c r="J2360"/>
      <c r="K2360"/>
    </row>
    <row r="2361" spans="10:11">
      <c r="J2361"/>
      <c r="K2361"/>
    </row>
    <row r="2362" spans="10:11">
      <c r="J2362"/>
      <c r="K2362"/>
    </row>
    <row r="2363" spans="10:11">
      <c r="J2363"/>
      <c r="K2363"/>
    </row>
    <row r="2364" spans="10:11">
      <c r="J2364"/>
      <c r="K2364"/>
    </row>
    <row r="2365" spans="10:11">
      <c r="J2365"/>
      <c r="K2365"/>
    </row>
    <row r="2366" spans="10:11">
      <c r="J2366"/>
      <c r="K2366"/>
    </row>
    <row r="2367" spans="10:11">
      <c r="J2367"/>
      <c r="K2367"/>
    </row>
    <row r="2368" spans="10:11">
      <c r="J2368"/>
      <c r="K2368"/>
    </row>
    <row r="2369" spans="10:11">
      <c r="J2369"/>
      <c r="K2369"/>
    </row>
    <row r="2370" spans="10:11">
      <c r="J2370"/>
      <c r="K2370"/>
    </row>
    <row r="2371" spans="10:11">
      <c r="J2371"/>
      <c r="K2371"/>
    </row>
    <row r="2372" spans="10:11">
      <c r="J2372"/>
      <c r="K2372"/>
    </row>
    <row r="2373" spans="10:11">
      <c r="J2373"/>
      <c r="K2373"/>
    </row>
    <row r="2374" spans="10:11">
      <c r="J2374"/>
      <c r="K2374"/>
    </row>
    <row r="2375" spans="10:11">
      <c r="J2375"/>
      <c r="K2375"/>
    </row>
    <row r="2376" spans="10:11">
      <c r="J2376"/>
      <c r="K2376"/>
    </row>
    <row r="2377" spans="10:11">
      <c r="J2377"/>
      <c r="K2377"/>
    </row>
    <row r="2378" spans="10:11">
      <c r="J2378"/>
      <c r="K2378"/>
    </row>
    <row r="2379" spans="10:11">
      <c r="J2379"/>
      <c r="K2379"/>
    </row>
    <row r="2380" spans="10:11">
      <c r="J2380"/>
      <c r="K2380"/>
    </row>
    <row r="2381" spans="10:11">
      <c r="J2381"/>
      <c r="K2381"/>
    </row>
    <row r="2382" spans="10:11">
      <c r="J2382"/>
      <c r="K2382"/>
    </row>
    <row r="2383" spans="10:11">
      <c r="J2383"/>
      <c r="K2383"/>
    </row>
    <row r="2384" spans="10:11">
      <c r="J2384"/>
      <c r="K2384"/>
    </row>
    <row r="2385" spans="10:11">
      <c r="J2385"/>
      <c r="K2385"/>
    </row>
    <row r="2386" spans="10:11">
      <c r="J2386"/>
      <c r="K2386"/>
    </row>
    <row r="2387" spans="10:11">
      <c r="J2387"/>
      <c r="K2387"/>
    </row>
    <row r="2388" spans="10:11">
      <c r="J2388"/>
      <c r="K2388"/>
    </row>
    <row r="2389" spans="10:11">
      <c r="J2389"/>
      <c r="K2389"/>
    </row>
    <row r="2390" spans="10:11">
      <c r="J2390"/>
      <c r="K2390"/>
    </row>
    <row r="2391" spans="10:11">
      <c r="J2391"/>
      <c r="K2391"/>
    </row>
    <row r="2392" spans="10:11">
      <c r="J2392"/>
      <c r="K2392"/>
    </row>
    <row r="2393" spans="10:11">
      <c r="J2393"/>
      <c r="K2393"/>
    </row>
    <row r="2394" spans="10:11">
      <c r="J2394"/>
      <c r="K2394"/>
    </row>
    <row r="2395" spans="10:11">
      <c r="J2395"/>
      <c r="K2395"/>
    </row>
    <row r="2396" spans="10:11">
      <c r="J2396"/>
      <c r="K2396"/>
    </row>
    <row r="2397" spans="10:11">
      <c r="J2397"/>
      <c r="K2397"/>
    </row>
    <row r="2398" spans="10:11">
      <c r="J2398"/>
      <c r="K2398"/>
    </row>
    <row r="2399" spans="10:11">
      <c r="J2399"/>
      <c r="K2399"/>
    </row>
    <row r="2400" spans="10:11">
      <c r="J2400"/>
      <c r="K2400"/>
    </row>
    <row r="2401" spans="10:11">
      <c r="J2401"/>
      <c r="K2401"/>
    </row>
    <row r="2402" spans="10:11">
      <c r="J2402"/>
      <c r="K2402"/>
    </row>
    <row r="2403" spans="10:11">
      <c r="J2403"/>
      <c r="K2403"/>
    </row>
    <row r="2404" spans="10:11">
      <c r="J2404"/>
      <c r="K2404"/>
    </row>
    <row r="2405" spans="10:11">
      <c r="J2405"/>
      <c r="K2405"/>
    </row>
    <row r="2406" spans="10:11">
      <c r="J2406"/>
      <c r="K2406"/>
    </row>
    <row r="2407" spans="10:11">
      <c r="J2407"/>
      <c r="K2407"/>
    </row>
    <row r="2408" spans="10:11">
      <c r="J2408"/>
      <c r="K2408"/>
    </row>
    <row r="2409" spans="10:11">
      <c r="J2409"/>
      <c r="K2409"/>
    </row>
    <row r="2410" spans="10:11">
      <c r="J2410"/>
      <c r="K2410"/>
    </row>
    <row r="2411" spans="10:11">
      <c r="J2411"/>
      <c r="K2411"/>
    </row>
    <row r="2412" spans="10:11">
      <c r="J2412"/>
      <c r="K2412"/>
    </row>
    <row r="2413" spans="10:11">
      <c r="J2413"/>
      <c r="K2413"/>
    </row>
    <row r="2414" spans="10:11">
      <c r="J2414"/>
      <c r="K2414"/>
    </row>
    <row r="2415" spans="10:11">
      <c r="J2415"/>
      <c r="K2415"/>
    </row>
    <row r="2416" spans="10:11">
      <c r="J2416"/>
      <c r="K2416"/>
    </row>
    <row r="2417" spans="10:11">
      <c r="J2417"/>
      <c r="K2417"/>
    </row>
    <row r="2418" spans="10:11">
      <c r="J2418"/>
      <c r="K2418"/>
    </row>
    <row r="2419" spans="10:11">
      <c r="J2419"/>
      <c r="K2419"/>
    </row>
    <row r="2420" spans="10:11">
      <c r="J2420"/>
      <c r="K2420"/>
    </row>
    <row r="2421" spans="10:11">
      <c r="J2421"/>
      <c r="K2421"/>
    </row>
    <row r="2422" spans="10:11">
      <c r="J2422"/>
      <c r="K2422"/>
    </row>
    <row r="2423" spans="10:11">
      <c r="J2423"/>
      <c r="K2423"/>
    </row>
    <row r="2424" spans="10:11">
      <c r="J2424"/>
      <c r="K2424"/>
    </row>
    <row r="2425" spans="10:11">
      <c r="J2425"/>
      <c r="K2425"/>
    </row>
    <row r="2426" spans="10:11">
      <c r="J2426"/>
      <c r="K2426"/>
    </row>
    <row r="2427" spans="10:11">
      <c r="J2427"/>
      <c r="K2427"/>
    </row>
    <row r="2428" spans="10:11">
      <c r="J2428"/>
      <c r="K2428"/>
    </row>
    <row r="2429" spans="10:11">
      <c r="J2429"/>
      <c r="K2429"/>
    </row>
    <row r="2430" spans="10:11">
      <c r="J2430"/>
      <c r="K2430"/>
    </row>
    <row r="2431" spans="10:11">
      <c r="J2431"/>
      <c r="K2431"/>
    </row>
    <row r="2432" spans="10:11">
      <c r="J2432"/>
      <c r="K2432"/>
    </row>
    <row r="2433" spans="10:11">
      <c r="J2433"/>
      <c r="K2433"/>
    </row>
    <row r="2434" spans="10:11">
      <c r="J2434"/>
      <c r="K2434"/>
    </row>
    <row r="2435" spans="10:11">
      <c r="J2435"/>
      <c r="K2435"/>
    </row>
    <row r="2436" spans="10:11">
      <c r="J2436"/>
      <c r="K2436"/>
    </row>
    <row r="2437" spans="10:11">
      <c r="J2437"/>
      <c r="K2437"/>
    </row>
    <row r="2438" spans="10:11">
      <c r="J2438"/>
      <c r="K2438"/>
    </row>
    <row r="2439" spans="10:11">
      <c r="J2439"/>
      <c r="K2439"/>
    </row>
    <row r="2440" spans="10:11">
      <c r="J2440"/>
      <c r="K2440"/>
    </row>
    <row r="2441" spans="10:11">
      <c r="J2441"/>
      <c r="K2441"/>
    </row>
    <row r="2442" spans="10:11">
      <c r="J2442"/>
      <c r="K2442"/>
    </row>
    <row r="2443" spans="10:11">
      <c r="J2443"/>
      <c r="K2443"/>
    </row>
    <row r="2444" spans="10:11">
      <c r="J2444"/>
      <c r="K2444"/>
    </row>
    <row r="2445" spans="10:11">
      <c r="J2445"/>
      <c r="K2445"/>
    </row>
    <row r="2446" spans="10:11">
      <c r="J2446"/>
      <c r="K2446"/>
    </row>
    <row r="2447" spans="10:11">
      <c r="J2447"/>
      <c r="K2447"/>
    </row>
    <row r="2448" spans="10:11">
      <c r="J2448"/>
      <c r="K2448"/>
    </row>
    <row r="2449" spans="10:11">
      <c r="J2449"/>
      <c r="K2449"/>
    </row>
    <row r="2450" spans="10:11">
      <c r="J2450"/>
      <c r="K2450"/>
    </row>
    <row r="2451" spans="10:11">
      <c r="J2451"/>
      <c r="K2451"/>
    </row>
    <row r="2452" spans="10:11">
      <c r="J2452"/>
      <c r="K2452"/>
    </row>
    <row r="2453" spans="10:11">
      <c r="J2453"/>
      <c r="K2453"/>
    </row>
    <row r="2454" spans="10:11">
      <c r="J2454"/>
      <c r="K2454"/>
    </row>
    <row r="2455" spans="10:11">
      <c r="J2455"/>
      <c r="K2455"/>
    </row>
    <row r="2456" spans="10:11">
      <c r="J2456"/>
      <c r="K2456"/>
    </row>
    <row r="2457" spans="10:11">
      <c r="J2457"/>
      <c r="K2457"/>
    </row>
    <row r="2458" spans="10:11">
      <c r="J2458"/>
      <c r="K2458"/>
    </row>
    <row r="2459" spans="10:11">
      <c r="J2459"/>
      <c r="K2459"/>
    </row>
    <row r="2460" spans="10:11">
      <c r="J2460"/>
      <c r="K2460"/>
    </row>
    <row r="2461" spans="10:11">
      <c r="J2461"/>
      <c r="K2461"/>
    </row>
    <row r="2462" spans="10:11">
      <c r="J2462"/>
      <c r="K2462"/>
    </row>
    <row r="2463" spans="10:11">
      <c r="J2463"/>
      <c r="K2463"/>
    </row>
    <row r="2464" spans="10:11">
      <c r="J2464"/>
      <c r="K2464"/>
    </row>
    <row r="2465" spans="10:11">
      <c r="J2465"/>
      <c r="K2465"/>
    </row>
    <row r="2466" spans="10:11">
      <c r="J2466"/>
      <c r="K2466"/>
    </row>
    <row r="2467" spans="10:11">
      <c r="J2467"/>
      <c r="K2467"/>
    </row>
    <row r="2468" spans="10:11">
      <c r="J2468"/>
      <c r="K2468"/>
    </row>
    <row r="2469" spans="10:11">
      <c r="J2469"/>
      <c r="K2469"/>
    </row>
    <row r="2470" spans="10:11">
      <c r="J2470"/>
      <c r="K2470"/>
    </row>
    <row r="2471" spans="10:11">
      <c r="J2471"/>
      <c r="K2471"/>
    </row>
    <row r="2472" spans="10:11">
      <c r="J2472"/>
      <c r="K2472"/>
    </row>
    <row r="2473" spans="10:11">
      <c r="J2473"/>
      <c r="K2473"/>
    </row>
    <row r="2474" spans="10:11">
      <c r="J2474"/>
      <c r="K2474"/>
    </row>
    <row r="2475" spans="10:11">
      <c r="J2475"/>
      <c r="K2475"/>
    </row>
    <row r="2476" spans="10:11">
      <c r="J2476"/>
      <c r="K2476"/>
    </row>
    <row r="2477" spans="10:11">
      <c r="J2477"/>
      <c r="K2477"/>
    </row>
    <row r="2478" spans="10:11">
      <c r="J2478"/>
      <c r="K2478"/>
    </row>
    <row r="2479" spans="10:11">
      <c r="J2479"/>
      <c r="K2479"/>
    </row>
    <row r="2480" spans="10:11">
      <c r="J2480"/>
      <c r="K2480"/>
    </row>
    <row r="2481" spans="10:11">
      <c r="J2481"/>
      <c r="K2481"/>
    </row>
    <row r="2482" spans="10:11">
      <c r="J2482"/>
      <c r="K2482"/>
    </row>
    <row r="2483" spans="10:11">
      <c r="J2483"/>
      <c r="K2483"/>
    </row>
    <row r="2484" spans="10:11">
      <c r="J2484"/>
      <c r="K2484"/>
    </row>
    <row r="2485" spans="10:11">
      <c r="J2485"/>
      <c r="K2485"/>
    </row>
    <row r="2486" spans="10:11">
      <c r="J2486"/>
      <c r="K2486"/>
    </row>
    <row r="2487" spans="10:11">
      <c r="J2487"/>
      <c r="K2487"/>
    </row>
    <row r="2488" spans="10:11">
      <c r="J2488"/>
      <c r="K2488"/>
    </row>
    <row r="2489" spans="10:11">
      <c r="J2489"/>
      <c r="K2489"/>
    </row>
    <row r="2490" spans="10:11">
      <c r="J2490"/>
      <c r="K2490"/>
    </row>
    <row r="2491" spans="10:11">
      <c r="J2491"/>
      <c r="K2491"/>
    </row>
    <row r="2492" spans="10:11">
      <c r="J2492"/>
      <c r="K2492"/>
    </row>
    <row r="2493" spans="10:11">
      <c r="J2493"/>
      <c r="K2493"/>
    </row>
    <row r="2494" spans="10:11">
      <c r="J2494"/>
      <c r="K2494"/>
    </row>
    <row r="2495" spans="10:11">
      <c r="J2495"/>
      <c r="K2495"/>
    </row>
    <row r="2496" spans="10:11">
      <c r="J2496"/>
      <c r="K2496"/>
    </row>
    <row r="2497" spans="10:11">
      <c r="J2497"/>
      <c r="K2497"/>
    </row>
    <row r="2498" spans="10:11">
      <c r="J2498"/>
      <c r="K2498"/>
    </row>
    <row r="2499" spans="10:11">
      <c r="J2499"/>
      <c r="K2499"/>
    </row>
    <row r="2500" spans="10:11">
      <c r="J2500"/>
      <c r="K2500"/>
    </row>
    <row r="2501" spans="10:11">
      <c r="J2501"/>
      <c r="K2501"/>
    </row>
    <row r="2502" spans="10:11">
      <c r="J2502"/>
      <c r="K2502"/>
    </row>
    <row r="2503" spans="10:11">
      <c r="J2503"/>
      <c r="K2503"/>
    </row>
    <row r="2504" spans="10:11">
      <c r="J2504"/>
      <c r="K2504"/>
    </row>
    <row r="2505" spans="10:11">
      <c r="J2505"/>
      <c r="K2505"/>
    </row>
    <row r="2506" spans="10:11">
      <c r="J2506"/>
      <c r="K2506"/>
    </row>
    <row r="2507" spans="10:11">
      <c r="J2507"/>
      <c r="K2507"/>
    </row>
    <row r="2508" spans="10:11">
      <c r="J2508"/>
      <c r="K2508"/>
    </row>
    <row r="2509" spans="10:11">
      <c r="J2509"/>
      <c r="K2509"/>
    </row>
    <row r="2510" spans="10:11">
      <c r="J2510"/>
      <c r="K2510"/>
    </row>
    <row r="2511" spans="10:11">
      <c r="J2511"/>
      <c r="K2511"/>
    </row>
    <row r="2512" spans="10:11">
      <c r="J2512"/>
      <c r="K2512"/>
    </row>
    <row r="2513" spans="10:11">
      <c r="J2513"/>
      <c r="K2513"/>
    </row>
    <row r="2514" spans="10:11">
      <c r="J2514"/>
      <c r="K2514"/>
    </row>
    <row r="2515" spans="10:11">
      <c r="J2515"/>
      <c r="K2515"/>
    </row>
    <row r="2516" spans="10:11">
      <c r="J2516"/>
      <c r="K2516"/>
    </row>
    <row r="2517" spans="10:11">
      <c r="J2517"/>
      <c r="K2517"/>
    </row>
    <row r="2518" spans="10:11">
      <c r="J2518"/>
      <c r="K2518"/>
    </row>
    <row r="2519" spans="10:11">
      <c r="J2519"/>
      <c r="K2519"/>
    </row>
    <row r="2520" spans="10:11">
      <c r="J2520"/>
      <c r="K2520"/>
    </row>
    <row r="2521" spans="10:11">
      <c r="J2521"/>
      <c r="K2521"/>
    </row>
    <row r="2522" spans="10:11">
      <c r="J2522"/>
      <c r="K2522"/>
    </row>
    <row r="2523" spans="10:11">
      <c r="J2523"/>
      <c r="K2523"/>
    </row>
    <row r="2524" spans="10:11">
      <c r="J2524"/>
      <c r="K2524"/>
    </row>
    <row r="2525" spans="10:11">
      <c r="J2525"/>
      <c r="K2525"/>
    </row>
    <row r="2526" spans="10:11">
      <c r="J2526"/>
      <c r="K2526"/>
    </row>
    <row r="2527" spans="10:11">
      <c r="J2527"/>
      <c r="K2527"/>
    </row>
    <row r="2528" spans="10:11">
      <c r="J2528"/>
      <c r="K2528"/>
    </row>
    <row r="2529" spans="10:11">
      <c r="J2529"/>
      <c r="K2529"/>
    </row>
    <row r="2530" spans="10:11">
      <c r="J2530"/>
      <c r="K2530"/>
    </row>
    <row r="2531" spans="10:11">
      <c r="J2531"/>
      <c r="K2531"/>
    </row>
    <row r="2532" spans="10:11">
      <c r="J2532"/>
      <c r="K2532"/>
    </row>
    <row r="2533" spans="10:11">
      <c r="J2533"/>
      <c r="K2533"/>
    </row>
    <row r="2534" spans="10:11">
      <c r="J2534"/>
      <c r="K2534"/>
    </row>
    <row r="2535" spans="10:11">
      <c r="J2535"/>
      <c r="K2535"/>
    </row>
    <row r="2536" spans="10:11">
      <c r="J2536"/>
      <c r="K2536"/>
    </row>
    <row r="2537" spans="10:11">
      <c r="J2537"/>
      <c r="K2537"/>
    </row>
    <row r="2538" spans="10:11">
      <c r="J2538"/>
      <c r="K2538"/>
    </row>
    <row r="2539" spans="10:11">
      <c r="J2539"/>
      <c r="K2539"/>
    </row>
    <row r="2540" spans="10:11">
      <c r="J2540"/>
      <c r="K2540"/>
    </row>
    <row r="2541" spans="10:11">
      <c r="J2541"/>
      <c r="K2541"/>
    </row>
    <row r="2542" spans="10:11">
      <c r="J2542"/>
      <c r="K2542"/>
    </row>
    <row r="2543" spans="10:11">
      <c r="J2543"/>
      <c r="K2543"/>
    </row>
    <row r="2544" spans="10:11">
      <c r="J2544"/>
      <c r="K2544"/>
    </row>
    <row r="2545" spans="10:11">
      <c r="J2545"/>
      <c r="K2545"/>
    </row>
    <row r="2546" spans="10:11">
      <c r="J2546"/>
      <c r="K2546"/>
    </row>
    <row r="2547" spans="10:11">
      <c r="J2547"/>
      <c r="K2547"/>
    </row>
    <row r="2548" spans="10:11">
      <c r="J2548"/>
      <c r="K2548"/>
    </row>
    <row r="2549" spans="10:11">
      <c r="J2549"/>
      <c r="K2549"/>
    </row>
    <row r="2550" spans="10:11">
      <c r="J2550"/>
      <c r="K2550"/>
    </row>
    <row r="2551" spans="10:11">
      <c r="J2551"/>
      <c r="K2551"/>
    </row>
    <row r="2552" spans="10:11">
      <c r="J2552"/>
      <c r="K2552"/>
    </row>
    <row r="2553" spans="10:11">
      <c r="J2553"/>
      <c r="K2553"/>
    </row>
    <row r="2554" spans="10:11">
      <c r="J2554"/>
      <c r="K2554"/>
    </row>
    <row r="2555" spans="10:11">
      <c r="J2555"/>
      <c r="K2555"/>
    </row>
    <row r="2556" spans="10:11">
      <c r="J2556"/>
      <c r="K2556"/>
    </row>
    <row r="2557" spans="10:11">
      <c r="J2557"/>
      <c r="K2557"/>
    </row>
    <row r="2558" spans="10:11">
      <c r="J2558"/>
      <c r="K2558"/>
    </row>
    <row r="2559" spans="10:11">
      <c r="J2559"/>
      <c r="K2559"/>
    </row>
    <row r="2560" spans="10:11">
      <c r="J2560"/>
      <c r="K2560"/>
    </row>
    <row r="2561" spans="10:11">
      <c r="J2561"/>
      <c r="K2561"/>
    </row>
    <row r="2562" spans="10:11">
      <c r="J2562"/>
      <c r="K2562"/>
    </row>
    <row r="2563" spans="10:11">
      <c r="J2563"/>
      <c r="K2563"/>
    </row>
    <row r="2564" spans="10:11">
      <c r="J2564"/>
      <c r="K2564"/>
    </row>
    <row r="2565" spans="10:11">
      <c r="J2565"/>
      <c r="K2565"/>
    </row>
    <row r="2566" spans="10:11">
      <c r="J2566"/>
      <c r="K2566"/>
    </row>
    <row r="2567" spans="10:11">
      <c r="J2567"/>
      <c r="K2567"/>
    </row>
    <row r="2568" spans="10:11">
      <c r="J2568"/>
      <c r="K2568"/>
    </row>
    <row r="2569" spans="10:11">
      <c r="J2569"/>
      <c r="K2569"/>
    </row>
    <row r="2570" spans="10:11">
      <c r="J2570"/>
      <c r="K2570"/>
    </row>
    <row r="2571" spans="10:11">
      <c r="J2571"/>
      <c r="K2571"/>
    </row>
    <row r="2572" spans="10:11">
      <c r="J2572"/>
      <c r="K2572"/>
    </row>
    <row r="2573" spans="10:11">
      <c r="J2573"/>
      <c r="K2573"/>
    </row>
    <row r="2574" spans="10:11">
      <c r="J2574"/>
      <c r="K2574"/>
    </row>
    <row r="2575" spans="10:11">
      <c r="J2575"/>
      <c r="K2575"/>
    </row>
    <row r="2576" spans="10:11">
      <c r="J2576"/>
      <c r="K2576"/>
    </row>
    <row r="2577" spans="10:11">
      <c r="J2577"/>
      <c r="K2577"/>
    </row>
    <row r="2578" spans="10:11">
      <c r="J2578"/>
      <c r="K2578"/>
    </row>
    <row r="2579" spans="10:11">
      <c r="J2579"/>
      <c r="K2579"/>
    </row>
    <row r="2580" spans="10:11">
      <c r="J2580"/>
      <c r="K2580"/>
    </row>
    <row r="2581" spans="10:11">
      <c r="J2581"/>
      <c r="K2581"/>
    </row>
    <row r="2582" spans="10:11">
      <c r="J2582"/>
      <c r="K2582"/>
    </row>
    <row r="2583" spans="10:11">
      <c r="J2583"/>
      <c r="K2583"/>
    </row>
    <row r="2584" spans="10:11">
      <c r="J2584"/>
      <c r="K2584"/>
    </row>
    <row r="2585" spans="10:11">
      <c r="J2585"/>
      <c r="K2585"/>
    </row>
    <row r="2586" spans="10:11">
      <c r="J2586"/>
      <c r="K2586"/>
    </row>
    <row r="2587" spans="10:11">
      <c r="J2587"/>
      <c r="K2587"/>
    </row>
    <row r="2588" spans="10:11">
      <c r="J2588"/>
      <c r="K2588"/>
    </row>
    <row r="2589" spans="10:11">
      <c r="J2589"/>
      <c r="K2589"/>
    </row>
    <row r="2590" spans="10:11">
      <c r="J2590"/>
      <c r="K2590"/>
    </row>
    <row r="2591" spans="10:11">
      <c r="J2591"/>
      <c r="K2591"/>
    </row>
    <row r="2592" spans="10:11">
      <c r="J2592"/>
      <c r="K2592"/>
    </row>
    <row r="2593" spans="10:11">
      <c r="J2593"/>
      <c r="K2593"/>
    </row>
    <row r="2594" spans="10:11">
      <c r="J2594"/>
      <c r="K2594"/>
    </row>
    <row r="2595" spans="10:11">
      <c r="J2595"/>
      <c r="K2595"/>
    </row>
    <row r="2596" spans="10:11">
      <c r="J2596"/>
      <c r="K2596"/>
    </row>
    <row r="2597" spans="10:11">
      <c r="J2597"/>
      <c r="K2597"/>
    </row>
    <row r="2598" spans="10:11">
      <c r="J2598"/>
      <c r="K2598"/>
    </row>
    <row r="2599" spans="10:11">
      <c r="J2599"/>
      <c r="K2599"/>
    </row>
    <row r="2600" spans="10:11">
      <c r="J2600"/>
      <c r="K2600"/>
    </row>
    <row r="2601" spans="10:11">
      <c r="J2601"/>
      <c r="K2601"/>
    </row>
    <row r="2602" spans="10:11">
      <c r="J2602"/>
      <c r="K2602"/>
    </row>
    <row r="2603" spans="10:11">
      <c r="J2603"/>
      <c r="K2603"/>
    </row>
    <row r="2604" spans="10:11">
      <c r="J2604"/>
      <c r="K2604"/>
    </row>
    <row r="2605" spans="10:11">
      <c r="J2605"/>
      <c r="K2605"/>
    </row>
    <row r="2606" spans="10:11">
      <c r="J2606"/>
      <c r="K2606"/>
    </row>
    <row r="2607" spans="10:11">
      <c r="J2607"/>
      <c r="K2607"/>
    </row>
    <row r="2608" spans="10:11">
      <c r="J2608"/>
      <c r="K2608"/>
    </row>
    <row r="2609" spans="10:11">
      <c r="J2609"/>
      <c r="K2609"/>
    </row>
    <row r="2610" spans="10:11">
      <c r="J2610"/>
      <c r="K2610"/>
    </row>
    <row r="2611" spans="10:11">
      <c r="J2611"/>
      <c r="K2611"/>
    </row>
    <row r="2612" spans="10:11">
      <c r="J2612"/>
      <c r="K2612"/>
    </row>
    <row r="2613" spans="10:11">
      <c r="J2613"/>
      <c r="K2613"/>
    </row>
    <row r="2614" spans="10:11">
      <c r="J2614"/>
      <c r="K2614"/>
    </row>
    <row r="2615" spans="10:11">
      <c r="J2615"/>
      <c r="K2615"/>
    </row>
    <row r="2616" spans="10:11">
      <c r="J2616"/>
      <c r="K2616"/>
    </row>
    <row r="2617" spans="10:11">
      <c r="J2617"/>
      <c r="K2617"/>
    </row>
    <row r="2618" spans="10:11">
      <c r="J2618"/>
      <c r="K2618"/>
    </row>
    <row r="2619" spans="10:11">
      <c r="J2619"/>
      <c r="K2619"/>
    </row>
    <row r="2620" spans="10:11">
      <c r="J2620"/>
      <c r="K2620"/>
    </row>
    <row r="2621" spans="10:11">
      <c r="J2621"/>
      <c r="K2621"/>
    </row>
    <row r="2622" spans="10:11">
      <c r="J2622"/>
      <c r="K2622"/>
    </row>
    <row r="2623" spans="10:11">
      <c r="J2623"/>
      <c r="K2623"/>
    </row>
    <row r="2624" spans="10:11">
      <c r="J2624"/>
      <c r="K2624"/>
    </row>
    <row r="2625" spans="10:11">
      <c r="J2625"/>
      <c r="K2625"/>
    </row>
    <row r="2626" spans="10:11">
      <c r="J2626"/>
      <c r="K2626"/>
    </row>
    <row r="2627" spans="10:11">
      <c r="J2627"/>
      <c r="K2627"/>
    </row>
    <row r="2628" spans="10:11">
      <c r="J2628"/>
      <c r="K2628"/>
    </row>
    <row r="2629" spans="10:11">
      <c r="J2629"/>
      <c r="K2629"/>
    </row>
    <row r="2630" spans="10:11">
      <c r="J2630"/>
      <c r="K2630"/>
    </row>
    <row r="2631" spans="10:11">
      <c r="J2631"/>
      <c r="K2631"/>
    </row>
    <row r="2632" spans="10:11">
      <c r="J2632"/>
      <c r="K2632"/>
    </row>
    <row r="2633" spans="10:11">
      <c r="J2633"/>
      <c r="K2633"/>
    </row>
    <row r="2634" spans="10:11">
      <c r="J2634"/>
      <c r="K2634"/>
    </row>
    <row r="2635" spans="10:11">
      <c r="J2635"/>
      <c r="K2635"/>
    </row>
    <row r="2636" spans="10:11">
      <c r="J2636"/>
      <c r="K2636"/>
    </row>
    <row r="2637" spans="10:11">
      <c r="J2637"/>
      <c r="K2637"/>
    </row>
    <row r="2638" spans="10:11">
      <c r="J2638"/>
      <c r="K2638"/>
    </row>
    <row r="2639" spans="10:11">
      <c r="J2639"/>
      <c r="K2639"/>
    </row>
  </sheetData>
  <mergeCells count="49">
    <mergeCell ref="E174:G174"/>
    <mergeCell ref="A135:I135"/>
    <mergeCell ref="A90:D90"/>
    <mergeCell ref="A101:D101"/>
    <mergeCell ref="A123:D123"/>
    <mergeCell ref="W6:AC6"/>
    <mergeCell ref="N6:V6"/>
    <mergeCell ref="N25:V25"/>
    <mergeCell ref="A64:I64"/>
    <mergeCell ref="A9:G9"/>
    <mergeCell ref="A30:D30"/>
    <mergeCell ref="A41:E41"/>
    <mergeCell ref="A53:E53"/>
    <mergeCell ref="B10:D10"/>
    <mergeCell ref="A7:G7"/>
    <mergeCell ref="A6:G6"/>
    <mergeCell ref="A8:G8"/>
    <mergeCell ref="B276:C276"/>
    <mergeCell ref="D276:E276"/>
    <mergeCell ref="F276:G276"/>
    <mergeCell ref="A67:D67"/>
    <mergeCell ref="O157:T157"/>
    <mergeCell ref="A68:D68"/>
    <mergeCell ref="A112:D112"/>
    <mergeCell ref="A260:F260"/>
    <mergeCell ref="A200:C200"/>
    <mergeCell ref="A242:F242"/>
    <mergeCell ref="A251:F251"/>
    <mergeCell ref="A79:D79"/>
    <mergeCell ref="B174:D174"/>
    <mergeCell ref="A147:D147"/>
    <mergeCell ref="A173:G173"/>
    <mergeCell ref="A188:C188"/>
    <mergeCell ref="H276:I276"/>
    <mergeCell ref="A1:T1"/>
    <mergeCell ref="N5:T5"/>
    <mergeCell ref="S3:T3"/>
    <mergeCell ref="A2:T2"/>
    <mergeCell ref="N4:T4"/>
    <mergeCell ref="A4:G4"/>
    <mergeCell ref="A5:G5"/>
    <mergeCell ref="A65:D65"/>
    <mergeCell ref="A66:D66"/>
    <mergeCell ref="A161:D161"/>
    <mergeCell ref="A19:G19"/>
    <mergeCell ref="B20:D20"/>
    <mergeCell ref="A18:G18"/>
    <mergeCell ref="E10:G10"/>
    <mergeCell ref="E20:G20"/>
  </mergeCells>
  <pageMargins left="0.7" right="0.7" top="0.75" bottom="0.75" header="0.3" footer="0.3"/>
  <pageSetup orientation="portrait" r:id="rId1"/>
  <headerFooter>
    <oddFooter>&amp;R&amp;1#&amp;"Calibri"&amp;10 Internal Use Only</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231"/>
  <sheetViews>
    <sheetView zoomScaleNormal="100" workbookViewId="0">
      <selection sqref="A1:R1"/>
    </sheetView>
  </sheetViews>
  <sheetFormatPr defaultColWidth="8.88671875" defaultRowHeight="13.2"/>
  <cols>
    <col min="1" max="1" width="36" customWidth="1"/>
    <col min="2" max="2" width="17.88671875" style="2" customWidth="1"/>
    <col min="3" max="4" width="17.88671875" style="30" customWidth="1"/>
    <col min="5" max="5" width="21.33203125" style="30" customWidth="1"/>
    <col min="6" max="6" width="17.88671875" style="30" customWidth="1"/>
    <col min="7" max="7" width="17.44140625" style="30" customWidth="1"/>
    <col min="8" max="9" width="15.109375" style="30" customWidth="1"/>
    <col min="10" max="10" width="0.44140625" style="88" customWidth="1"/>
    <col min="11" max="11" width="11.88671875" style="234" customWidth="1"/>
    <col min="12" max="12" width="12.88671875" style="234" customWidth="1"/>
    <col min="13" max="16" width="12.88671875" style="233" customWidth="1"/>
    <col min="17" max="17" width="10" style="233" customWidth="1"/>
    <col min="18" max="18" width="7.6640625" style="233" customWidth="1"/>
    <col min="19" max="19" width="8.88671875" style="233"/>
  </cols>
  <sheetData>
    <row r="1" spans="1:19" ht="13.35" customHeight="1">
      <c r="A1" s="977" t="str">
        <f>Cover!B8</f>
        <v>KCP&amp;L-MO Evaluation, Measurement, and Verification Report – Appendix Databook</v>
      </c>
      <c r="B1" s="977"/>
      <c r="C1" s="977"/>
      <c r="D1" s="977"/>
      <c r="E1" s="977"/>
      <c r="F1" s="977"/>
      <c r="G1" s="977"/>
      <c r="H1" s="977"/>
      <c r="I1" s="977"/>
      <c r="J1" s="977"/>
      <c r="K1" s="977"/>
      <c r="L1" s="977"/>
      <c r="M1" s="977"/>
      <c r="N1" s="977"/>
      <c r="O1" s="977"/>
      <c r="P1" s="977"/>
      <c r="Q1" s="977"/>
      <c r="R1" s="977"/>
      <c r="S1"/>
    </row>
    <row r="2" spans="1:19" ht="35.25" customHeight="1">
      <c r="A2" s="978"/>
      <c r="B2" s="978"/>
      <c r="C2" s="978"/>
      <c r="D2" s="978"/>
      <c r="E2" s="978"/>
      <c r="F2" s="978"/>
      <c r="G2" s="978"/>
      <c r="H2" s="978"/>
      <c r="I2" s="978"/>
      <c r="J2" s="978"/>
      <c r="K2" s="978"/>
      <c r="L2" s="978"/>
      <c r="M2" s="978"/>
      <c r="N2" s="978"/>
      <c r="O2" s="978"/>
      <c r="P2" s="978"/>
      <c r="Q2" s="978"/>
      <c r="R2" s="978"/>
      <c r="S2"/>
    </row>
    <row r="3" spans="1:19">
      <c r="A3" s="983"/>
      <c r="B3" s="983"/>
      <c r="C3" s="983"/>
      <c r="D3" s="983"/>
      <c r="E3" s="983"/>
      <c r="F3" s="983"/>
      <c r="G3" s="983"/>
      <c r="H3" s="983"/>
      <c r="I3" s="983"/>
      <c r="J3" s="983"/>
      <c r="K3" s="983"/>
      <c r="L3" s="983"/>
      <c r="M3" s="983"/>
      <c r="N3" s="983"/>
      <c r="O3" s="983"/>
      <c r="P3" s="983"/>
      <c r="Q3" s="983"/>
      <c r="R3" s="983"/>
      <c r="S3"/>
    </row>
    <row r="4" spans="1:19" ht="30" customHeight="1">
      <c r="A4" s="986" t="s">
        <v>740</v>
      </c>
      <c r="B4" s="986"/>
      <c r="C4" s="986"/>
      <c r="D4" s="986"/>
      <c r="E4" s="986"/>
      <c r="F4" s="986"/>
      <c r="G4" s="986"/>
      <c r="H4" s="5"/>
      <c r="I4" s="5"/>
      <c r="J4" s="86"/>
      <c r="K4"/>
      <c r="L4" s="982" t="s">
        <v>741</v>
      </c>
      <c r="M4" s="982"/>
      <c r="N4" s="982"/>
      <c r="O4" s="982"/>
      <c r="P4" s="982"/>
      <c r="Q4" s="982"/>
      <c r="R4" s="982"/>
      <c r="S4"/>
    </row>
    <row r="5" spans="1:19" ht="15.6">
      <c r="A5" s="985" t="s">
        <v>170</v>
      </c>
      <c r="B5" s="985"/>
      <c r="C5" s="985"/>
      <c r="D5" s="985"/>
      <c r="E5" s="985"/>
      <c r="F5" s="985"/>
      <c r="G5" s="985"/>
      <c r="H5" s="5"/>
      <c r="I5" s="5"/>
      <c r="J5" s="86"/>
      <c r="K5"/>
      <c r="L5" s="978"/>
      <c r="M5" s="978"/>
      <c r="N5" s="978"/>
      <c r="O5" s="978"/>
      <c r="P5" s="978"/>
      <c r="Q5" s="978"/>
      <c r="R5" s="978"/>
      <c r="S5"/>
    </row>
    <row r="6" spans="1:19" ht="13.5" customHeight="1">
      <c r="A6" s="985"/>
      <c r="B6" s="985"/>
      <c r="C6" s="985"/>
      <c r="D6" s="985"/>
      <c r="E6" s="985"/>
      <c r="F6" s="985"/>
      <c r="G6" s="985"/>
      <c r="H6" s="5"/>
      <c r="I6" s="5"/>
      <c r="J6" s="86"/>
      <c r="K6"/>
      <c r="L6" s="987" t="s">
        <v>180</v>
      </c>
      <c r="M6" s="987"/>
      <c r="N6" s="987"/>
      <c r="O6" s="987"/>
      <c r="P6" s="987"/>
      <c r="Q6" s="987"/>
      <c r="R6" s="987"/>
      <c r="S6"/>
    </row>
    <row r="7" spans="1:19" ht="13.5" customHeight="1">
      <c r="A7" s="1026" t="s">
        <v>45</v>
      </c>
      <c r="B7" s="1026"/>
      <c r="C7" s="1026"/>
      <c r="D7" s="1026"/>
      <c r="E7" s="1026"/>
      <c r="F7" s="1026"/>
      <c r="G7" s="1026"/>
      <c r="H7" s="5"/>
      <c r="I7" s="5"/>
      <c r="J7" s="86"/>
      <c r="K7"/>
      <c r="L7" s="5"/>
      <c r="M7" s="5"/>
      <c r="N7" s="5"/>
      <c r="O7" s="5"/>
      <c r="P7" s="5"/>
      <c r="Q7" s="5"/>
      <c r="R7" s="5"/>
      <c r="S7"/>
    </row>
    <row r="8" spans="1:19" ht="13.5" customHeight="1">
      <c r="A8" s="985"/>
      <c r="B8" s="985"/>
      <c r="C8" s="985"/>
      <c r="D8" s="985"/>
      <c r="E8" s="985"/>
      <c r="F8" s="985"/>
      <c r="G8" s="985"/>
      <c r="H8" s="5"/>
      <c r="I8" s="5"/>
      <c r="J8" s="86"/>
      <c r="K8"/>
      <c r="L8" s="5"/>
      <c r="M8" s="5"/>
      <c r="N8" s="5"/>
      <c r="O8" s="5"/>
      <c r="P8" s="5"/>
      <c r="Q8" s="5"/>
      <c r="R8" s="5"/>
      <c r="S8"/>
    </row>
    <row r="9" spans="1:19" ht="13.5" customHeight="1">
      <c r="A9" s="964" t="s">
        <v>172</v>
      </c>
      <c r="B9" s="964"/>
      <c r="C9" s="964"/>
      <c r="D9" s="964"/>
      <c r="E9" s="964"/>
      <c r="F9" s="964"/>
      <c r="G9" s="964"/>
      <c r="H9" s="5"/>
      <c r="I9" s="5"/>
      <c r="J9" s="86"/>
      <c r="K9"/>
      <c r="L9"/>
      <c r="M9"/>
      <c r="N9"/>
      <c r="O9"/>
      <c r="P9"/>
      <c r="Q9"/>
      <c r="R9"/>
      <c r="S9"/>
    </row>
    <row r="10" spans="1:19" ht="13.8" thickBot="1">
      <c r="A10" s="143"/>
      <c r="B10" s="1029" t="s">
        <v>51</v>
      </c>
      <c r="C10" s="1030"/>
      <c r="D10" s="1030"/>
      <c r="E10" s="1098" t="s">
        <v>52</v>
      </c>
      <c r="F10" s="1028"/>
      <c r="G10" s="1028"/>
      <c r="H10" s="5"/>
      <c r="I10" s="5"/>
      <c r="J10" s="317"/>
      <c r="K10"/>
      <c r="L10"/>
      <c r="M10"/>
      <c r="N10"/>
      <c r="O10"/>
      <c r="P10"/>
      <c r="Q10"/>
      <c r="R10"/>
      <c r="S10"/>
    </row>
    <row r="11" spans="1:19" ht="29.25" customHeight="1" thickBot="1">
      <c r="A11" s="142"/>
      <c r="B11" s="347" t="s">
        <v>173</v>
      </c>
      <c r="C11" s="347" t="s">
        <v>174</v>
      </c>
      <c r="D11" s="388" t="s">
        <v>175</v>
      </c>
      <c r="E11" s="389" t="s">
        <v>176</v>
      </c>
      <c r="F11" s="347" t="s">
        <v>174</v>
      </c>
      <c r="G11" s="347" t="s">
        <v>57</v>
      </c>
      <c r="H11" s="5"/>
      <c r="I11" s="5"/>
      <c r="J11" s="318"/>
      <c r="K11"/>
      <c r="L11"/>
      <c r="M11"/>
      <c r="N11"/>
      <c r="O11"/>
      <c r="P11"/>
      <c r="Q11"/>
      <c r="R11"/>
      <c r="S11"/>
    </row>
    <row r="12" spans="1:19" ht="13.5" customHeight="1">
      <c r="A12" s="357" t="s">
        <v>177</v>
      </c>
      <c r="B12" s="61">
        <v>15858510</v>
      </c>
      <c r="C12" s="61">
        <v>15858510</v>
      </c>
      <c r="D12" s="139">
        <v>1</v>
      </c>
      <c r="E12" s="268">
        <v>13861941</v>
      </c>
      <c r="F12" s="61">
        <v>15858510</v>
      </c>
      <c r="G12" s="138">
        <v>1.1399999999999999</v>
      </c>
      <c r="H12" s="5"/>
      <c r="I12" s="5"/>
      <c r="J12" s="87"/>
      <c r="K12"/>
      <c r="L12"/>
      <c r="M12"/>
      <c r="N12"/>
      <c r="O12"/>
      <c r="P12"/>
      <c r="Q12"/>
      <c r="R12"/>
      <c r="S12"/>
    </row>
    <row r="13" spans="1:19">
      <c r="A13" s="357" t="s">
        <v>178</v>
      </c>
      <c r="B13" s="61">
        <v>3462</v>
      </c>
      <c r="C13" s="61">
        <f>1.5*(1720407/(24*31))</f>
        <v>3468.5625</v>
      </c>
      <c r="D13" s="137">
        <f>C13/B13</f>
        <v>1.0018955805892549</v>
      </c>
      <c r="E13" s="268">
        <v>2866</v>
      </c>
      <c r="F13" s="61">
        <f>C13</f>
        <v>3468.5625</v>
      </c>
      <c r="G13" s="65">
        <f>F13/E13</f>
        <v>1.2102451151430564</v>
      </c>
      <c r="H13" s="5"/>
      <c r="I13" s="5"/>
      <c r="J13" s="318"/>
      <c r="K13"/>
      <c r="L13"/>
      <c r="M13"/>
      <c r="N13"/>
      <c r="O13"/>
      <c r="P13"/>
      <c r="Q13"/>
      <c r="R13"/>
      <c r="S13"/>
    </row>
    <row r="14" spans="1:19" ht="13.5" customHeight="1">
      <c r="A14" s="122"/>
      <c r="B14" s="61"/>
      <c r="C14" s="61"/>
      <c r="D14" s="65"/>
      <c r="E14" s="5"/>
      <c r="F14" s="5"/>
      <c r="G14" s="5"/>
      <c r="H14" s="5"/>
      <c r="I14" s="5"/>
      <c r="J14" s="317"/>
      <c r="K14"/>
      <c r="L14"/>
      <c r="M14"/>
      <c r="N14"/>
      <c r="O14"/>
      <c r="P14"/>
      <c r="Q14"/>
      <c r="R14"/>
      <c r="S14"/>
    </row>
    <row r="15" spans="1:19" ht="13.5" customHeight="1">
      <c r="A15" s="327" t="s">
        <v>179</v>
      </c>
      <c r="B15" s="61"/>
      <c r="C15" s="61"/>
      <c r="D15" s="65"/>
      <c r="E15" s="5"/>
      <c r="F15" s="5"/>
      <c r="G15" s="5"/>
      <c r="H15" s="5"/>
      <c r="I15" s="5"/>
      <c r="J15" s="317"/>
      <c r="K15"/>
      <c r="L15"/>
      <c r="M15"/>
      <c r="N15"/>
      <c r="O15"/>
      <c r="P15"/>
      <c r="Q15"/>
      <c r="R15"/>
      <c r="S15"/>
    </row>
    <row r="16" spans="1:19" ht="13.5" customHeight="1">
      <c r="A16" s="985"/>
      <c r="B16" s="985"/>
      <c r="C16" s="985"/>
      <c r="D16" s="985"/>
      <c r="E16" s="985"/>
      <c r="F16" s="985"/>
      <c r="G16" s="985"/>
      <c r="H16" s="5"/>
      <c r="I16" s="5"/>
      <c r="J16" s="86"/>
      <c r="K16"/>
      <c r="L16" s="5"/>
      <c r="M16" s="5"/>
      <c r="N16" s="5"/>
      <c r="O16" s="5"/>
      <c r="P16" s="5"/>
      <c r="Q16" s="5"/>
      <c r="R16" s="5"/>
      <c r="S16"/>
    </row>
    <row r="17" spans="1:22" ht="13.5" customHeight="1">
      <c r="A17" s="964" t="s">
        <v>181</v>
      </c>
      <c r="B17" s="964"/>
      <c r="C17" s="964"/>
      <c r="D17" s="964"/>
      <c r="E17" s="964"/>
      <c r="F17" s="964"/>
      <c r="G17" s="964"/>
      <c r="H17" s="5"/>
      <c r="I17" s="5"/>
      <c r="J17" s="86"/>
      <c r="K17"/>
      <c r="L17"/>
      <c r="M17"/>
      <c r="N17"/>
      <c r="O17"/>
      <c r="P17"/>
      <c r="Q17"/>
      <c r="R17"/>
      <c r="S17"/>
    </row>
    <row r="18" spans="1:22" ht="13.8" thickBot="1">
      <c r="A18" s="143"/>
      <c r="B18" s="1029" t="s">
        <v>51</v>
      </c>
      <c r="C18" s="1030"/>
      <c r="D18" s="1030"/>
      <c r="E18" s="1098" t="s">
        <v>52</v>
      </c>
      <c r="F18" s="1028"/>
      <c r="G18" s="1028"/>
      <c r="H18" s="5"/>
      <c r="I18" s="5"/>
      <c r="J18" s="317"/>
      <c r="K18"/>
      <c r="L18"/>
      <c r="M18"/>
      <c r="N18"/>
      <c r="O18"/>
      <c r="P18"/>
      <c r="Q18"/>
      <c r="R18"/>
      <c r="S18"/>
    </row>
    <row r="19" spans="1:22" ht="29.25" customHeight="1" thickBot="1">
      <c r="A19" s="142"/>
      <c r="B19" s="347" t="s">
        <v>173</v>
      </c>
      <c r="C19" s="347" t="s">
        <v>174</v>
      </c>
      <c r="D19" s="388" t="s">
        <v>175</v>
      </c>
      <c r="E19" s="389" t="s">
        <v>176</v>
      </c>
      <c r="F19" s="347" t="s">
        <v>174</v>
      </c>
      <c r="G19" s="347" t="s">
        <v>57</v>
      </c>
      <c r="H19" s="5"/>
      <c r="I19" s="5"/>
      <c r="J19" s="318"/>
      <c r="K19"/>
      <c r="L19"/>
      <c r="M19"/>
      <c r="N19"/>
      <c r="O19"/>
      <c r="P19"/>
      <c r="Q19"/>
      <c r="R19"/>
      <c r="S19"/>
    </row>
    <row r="20" spans="1:22" ht="13.5" customHeight="1">
      <c r="A20" s="357" t="s">
        <v>177</v>
      </c>
      <c r="B20" s="61">
        <v>15858510</v>
      </c>
      <c r="C20" s="61">
        <v>15858510</v>
      </c>
      <c r="D20" s="139">
        <v>1</v>
      </c>
      <c r="E20" s="268">
        <f>E12</f>
        <v>13861941</v>
      </c>
      <c r="F20" s="61">
        <f>C20</f>
        <v>15858510</v>
      </c>
      <c r="G20" s="138">
        <f>F20/E20</f>
        <v>1.1440324266276996</v>
      </c>
      <c r="H20" s="5"/>
      <c r="I20" s="5"/>
      <c r="J20" s="87"/>
      <c r="K20"/>
      <c r="L20"/>
      <c r="M20"/>
      <c r="N20"/>
      <c r="O20"/>
      <c r="P20"/>
      <c r="Q20"/>
      <c r="R20"/>
      <c r="S20"/>
    </row>
    <row r="21" spans="1:22">
      <c r="A21" s="357" t="s">
        <v>178</v>
      </c>
      <c r="B21" s="61">
        <v>3462</v>
      </c>
      <c r="C21" s="61">
        <f>1.5*(1720407/(24*31))</f>
        <v>3468.5625</v>
      </c>
      <c r="D21" s="137">
        <f>C21/B21</f>
        <v>1.0018955805892549</v>
      </c>
      <c r="E21" s="268">
        <f>E13</f>
        <v>2866</v>
      </c>
      <c r="F21" s="61">
        <f>C21</f>
        <v>3468.5625</v>
      </c>
      <c r="G21" s="65">
        <f>F21/E21</f>
        <v>1.2102451151430564</v>
      </c>
      <c r="H21" s="5"/>
      <c r="I21" s="5"/>
      <c r="J21" s="318"/>
      <c r="K21"/>
      <c r="L21"/>
      <c r="M21"/>
      <c r="N21"/>
      <c r="O21"/>
      <c r="P21"/>
      <c r="Q21"/>
      <c r="R21"/>
      <c r="S21"/>
    </row>
    <row r="22" spans="1:22" ht="13.5" customHeight="1">
      <c r="A22" s="122"/>
      <c r="B22" s="61"/>
      <c r="C22" s="61"/>
      <c r="D22" s="65"/>
      <c r="E22" s="5"/>
      <c r="F22" s="5"/>
      <c r="G22" s="5"/>
      <c r="H22" s="5"/>
      <c r="I22" s="5"/>
      <c r="J22" s="317"/>
      <c r="K22"/>
      <c r="L22"/>
      <c r="M22"/>
      <c r="N22"/>
      <c r="O22"/>
      <c r="P22"/>
      <c r="Q22"/>
      <c r="R22"/>
      <c r="S22"/>
    </row>
    <row r="23" spans="1:22" ht="13.5" customHeight="1">
      <c r="A23" s="327" t="s">
        <v>179</v>
      </c>
      <c r="B23" s="61"/>
      <c r="C23" s="61"/>
      <c r="D23" s="65"/>
      <c r="E23" s="5"/>
      <c r="F23" s="5"/>
      <c r="G23" s="5"/>
      <c r="H23" s="5"/>
      <c r="I23" s="5"/>
      <c r="J23" s="317"/>
      <c r="K23"/>
      <c r="L23"/>
      <c r="M23"/>
      <c r="N23"/>
      <c r="O23"/>
      <c r="P23"/>
      <c r="Q23"/>
      <c r="R23"/>
      <c r="S23"/>
    </row>
    <row r="24" spans="1:22" ht="13.5" customHeight="1">
      <c r="A24" s="327"/>
      <c r="B24" s="61"/>
      <c r="C24" s="61"/>
      <c r="D24" s="65"/>
      <c r="E24" s="5"/>
      <c r="F24" s="5"/>
      <c r="G24" s="5"/>
      <c r="H24" s="5"/>
      <c r="I24" s="5"/>
      <c r="J24" s="317"/>
      <c r="K24"/>
      <c r="L24"/>
      <c r="M24"/>
      <c r="N24"/>
      <c r="O24"/>
      <c r="P24"/>
      <c r="Q24"/>
      <c r="R24"/>
      <c r="S24"/>
    </row>
    <row r="25" spans="1:22" ht="13.5" customHeight="1">
      <c r="A25" s="122"/>
      <c r="B25" s="61"/>
      <c r="C25" s="61"/>
      <c r="D25" s="65"/>
      <c r="E25" s="5"/>
      <c r="F25" s="5"/>
      <c r="G25" s="5"/>
      <c r="H25" s="5"/>
      <c r="I25" s="5"/>
      <c r="J25" s="317"/>
      <c r="K25"/>
      <c r="L25"/>
      <c r="M25"/>
      <c r="N25"/>
      <c r="O25"/>
      <c r="P25"/>
      <c r="Q25"/>
      <c r="R25"/>
      <c r="S25"/>
    </row>
    <row r="26" spans="1:22" ht="13.5" customHeight="1">
      <c r="A26" s="964" t="s">
        <v>182</v>
      </c>
      <c r="B26" s="964"/>
      <c r="C26" s="964"/>
      <c r="D26" s="964"/>
      <c r="E26" s="5"/>
      <c r="F26" s="5"/>
      <c r="G26" s="5"/>
      <c r="H26" s="5"/>
      <c r="I26" s="5"/>
      <c r="K26"/>
      <c r="L26" s="987" t="s">
        <v>376</v>
      </c>
      <c r="M26" s="987"/>
      <c r="N26" s="987"/>
      <c r="O26" s="987"/>
      <c r="P26" s="987"/>
      <c r="Q26" s="987"/>
      <c r="R26" s="987"/>
      <c r="S26"/>
    </row>
    <row r="27" spans="1:22" ht="27" thickBot="1">
      <c r="A27" s="124" t="s">
        <v>104</v>
      </c>
      <c r="B27" s="109" t="s">
        <v>105</v>
      </c>
      <c r="C27" s="109" t="s">
        <v>106</v>
      </c>
      <c r="D27" s="109" t="s">
        <v>107</v>
      </c>
      <c r="E27" s="5"/>
      <c r="F27" s="5"/>
      <c r="G27" s="5"/>
      <c r="H27" s="5"/>
      <c r="I27" s="5"/>
      <c r="K27"/>
      <c r="L27"/>
      <c r="M27"/>
      <c r="N27"/>
      <c r="O27"/>
      <c r="P27"/>
      <c r="Q27"/>
      <c r="R27"/>
      <c r="S27"/>
      <c r="V27" s="1"/>
    </row>
    <row r="28" spans="1:22" ht="13.8" thickTop="1">
      <c r="A28" s="1095" t="s">
        <v>742</v>
      </c>
      <c r="B28" s="1095"/>
      <c r="C28" s="1095"/>
      <c r="D28" s="331">
        <v>1</v>
      </c>
      <c r="E28" s="5"/>
      <c r="F28" s="5"/>
      <c r="G28" s="5"/>
      <c r="H28" s="5"/>
      <c r="I28" s="5"/>
      <c r="J28" s="89"/>
      <c r="K28"/>
      <c r="L28"/>
      <c r="M28"/>
      <c r="N28"/>
      <c r="O28"/>
      <c r="P28"/>
      <c r="Q28"/>
      <c r="R28"/>
      <c r="S28"/>
      <c r="V28" s="1"/>
    </row>
    <row r="29" spans="1:22">
      <c r="A29" s="197"/>
      <c r="B29" s="197"/>
      <c r="C29" s="197"/>
      <c r="D29" s="197"/>
      <c r="E29" s="5"/>
      <c r="F29" s="5"/>
      <c r="G29" s="5"/>
      <c r="H29" s="5"/>
      <c r="I29" s="5"/>
      <c r="J29" s="89"/>
      <c r="K29"/>
      <c r="L29"/>
      <c r="M29"/>
      <c r="N29"/>
      <c r="O29"/>
      <c r="P29"/>
      <c r="Q29"/>
      <c r="R29"/>
      <c r="S29"/>
      <c r="V29" s="1"/>
    </row>
    <row r="30" spans="1:22">
      <c r="A30" s="197"/>
      <c r="B30" s="197"/>
      <c r="C30" s="197"/>
      <c r="D30" s="197"/>
      <c r="E30" s="5"/>
      <c r="F30" s="387"/>
      <c r="G30" s="5"/>
      <c r="H30" s="5"/>
      <c r="I30" s="5"/>
      <c r="J30" s="89"/>
      <c r="K30"/>
      <c r="L30"/>
      <c r="M30"/>
      <c r="N30"/>
      <c r="O30"/>
      <c r="P30"/>
      <c r="Q30"/>
      <c r="R30"/>
      <c r="S30"/>
      <c r="V30" s="1"/>
    </row>
    <row r="31" spans="1:22">
      <c r="A31" s="197"/>
      <c r="B31" s="197"/>
      <c r="C31" s="197"/>
      <c r="D31" s="197"/>
      <c r="E31" s="5"/>
      <c r="F31" s="5"/>
      <c r="G31" s="5"/>
      <c r="H31" s="5"/>
      <c r="I31" s="5"/>
      <c r="J31" s="89"/>
      <c r="K31"/>
      <c r="L31"/>
      <c r="M31"/>
      <c r="N31"/>
      <c r="O31"/>
      <c r="P31"/>
      <c r="Q31"/>
      <c r="R31"/>
      <c r="S31"/>
      <c r="V31" s="1"/>
    </row>
    <row r="32" spans="1:22" ht="13.5" customHeight="1">
      <c r="A32" s="1105" t="s">
        <v>743</v>
      </c>
      <c r="B32" s="1105"/>
      <c r="C32" s="1105"/>
      <c r="D32" s="1105"/>
      <c r="E32" s="1105"/>
      <c r="F32" s="1105"/>
      <c r="G32" s="1105"/>
      <c r="H32" s="5"/>
      <c r="I32" s="5"/>
      <c r="J32" s="89"/>
      <c r="K32"/>
      <c r="L32"/>
      <c r="M32"/>
      <c r="N32"/>
      <c r="O32"/>
      <c r="P32"/>
      <c r="Q32"/>
      <c r="R32"/>
      <c r="S32"/>
      <c r="V32" s="1"/>
    </row>
    <row r="33" spans="1:22" ht="39.6">
      <c r="A33" s="269" t="s">
        <v>744</v>
      </c>
      <c r="B33" s="257" t="s">
        <v>745</v>
      </c>
      <c r="C33" s="257" t="s">
        <v>746</v>
      </c>
      <c r="D33" s="257" t="s">
        <v>747</v>
      </c>
      <c r="E33" s="5"/>
      <c r="F33" s="5"/>
      <c r="G33" s="5"/>
      <c r="H33" s="5"/>
      <c r="I33" s="5"/>
      <c r="J33" s="89"/>
      <c r="K33"/>
      <c r="L33"/>
      <c r="M33"/>
      <c r="N33"/>
      <c r="O33"/>
      <c r="P33"/>
      <c r="Q33"/>
      <c r="R33"/>
      <c r="S33"/>
      <c r="V33" s="1"/>
    </row>
    <row r="34" spans="1:22">
      <c r="A34" s="51" t="s">
        <v>748</v>
      </c>
      <c r="B34" s="690">
        <v>1.7999999999999999E-2</v>
      </c>
      <c r="C34" s="202">
        <v>13606131</v>
      </c>
      <c r="D34" s="202">
        <f>1.5*(1535033/(24*31))</f>
        <v>3094.8245967741932</v>
      </c>
      <c r="E34" s="5"/>
      <c r="F34" s="5"/>
      <c r="G34" s="5"/>
      <c r="H34" s="5"/>
      <c r="I34" s="5"/>
      <c r="J34" s="89"/>
      <c r="K34"/>
      <c r="L34"/>
      <c r="M34"/>
      <c r="N34"/>
      <c r="O34"/>
      <c r="P34"/>
      <c r="Q34"/>
      <c r="R34"/>
      <c r="S34"/>
      <c r="V34" s="1"/>
    </row>
    <row r="35" spans="1:22">
      <c r="A35" s="51" t="s">
        <v>749</v>
      </c>
      <c r="B35" s="690">
        <v>1.4E-2</v>
      </c>
      <c r="C35" s="202">
        <v>877113</v>
      </c>
      <c r="D35" s="202">
        <f>1.5*(62046/(24*31))</f>
        <v>125.09274193548387</v>
      </c>
      <c r="E35" s="5"/>
      <c r="F35" s="5"/>
      <c r="G35" s="5"/>
      <c r="H35" s="5"/>
      <c r="I35" s="5"/>
      <c r="J35" s="89"/>
      <c r="K35"/>
      <c r="L35"/>
      <c r="M35"/>
      <c r="N35"/>
      <c r="O35"/>
      <c r="P35"/>
      <c r="Q35"/>
      <c r="R35"/>
      <c r="S35"/>
      <c r="V35" s="1"/>
    </row>
    <row r="36" spans="1:22">
      <c r="A36" s="196" t="s">
        <v>750</v>
      </c>
      <c r="B36" s="691">
        <v>1.2E-2</v>
      </c>
      <c r="C36" s="203">
        <v>1375266</v>
      </c>
      <c r="D36" s="203">
        <f>1.5*(123328/(24*31))</f>
        <v>248.64516129032256</v>
      </c>
      <c r="E36" s="5"/>
      <c r="F36" s="5"/>
      <c r="G36" s="5"/>
      <c r="H36" s="5"/>
      <c r="I36" s="5"/>
      <c r="J36" s="89"/>
      <c r="K36"/>
      <c r="L36" s="987"/>
      <c r="M36" s="987"/>
      <c r="N36" s="987"/>
      <c r="O36" s="987"/>
      <c r="P36" s="987"/>
      <c r="Q36" s="987"/>
      <c r="R36" s="987"/>
      <c r="S36"/>
      <c r="V36" s="1"/>
    </row>
    <row r="37" spans="1:22">
      <c r="A37" s="193" t="s">
        <v>34</v>
      </c>
      <c r="B37" s="192"/>
      <c r="C37" s="192">
        <v>15858510</v>
      </c>
      <c r="D37" s="192">
        <f>SUM(D34:D36)</f>
        <v>3468.5624999999995</v>
      </c>
      <c r="E37" s="5"/>
      <c r="F37" s="5"/>
      <c r="G37" s="5"/>
      <c r="H37" s="5"/>
      <c r="I37" s="5"/>
      <c r="J37" s="89"/>
      <c r="K37"/>
      <c r="L37"/>
      <c r="M37"/>
      <c r="N37"/>
      <c r="O37"/>
      <c r="P37"/>
      <c r="Q37"/>
      <c r="R37"/>
      <c r="S37"/>
    </row>
    <row r="38" spans="1:22">
      <c r="A38" s="270"/>
      <c r="B38" s="132"/>
      <c r="C38" s="26"/>
      <c r="D38" s="132"/>
      <c r="E38" s="132"/>
      <c r="F38" s="132"/>
      <c r="G38" s="208"/>
      <c r="H38" s="5"/>
      <c r="I38" s="5"/>
      <c r="J38" s="89"/>
      <c r="K38"/>
      <c r="L38"/>
      <c r="M38"/>
      <c r="N38"/>
      <c r="O38"/>
      <c r="P38"/>
      <c r="Q38"/>
      <c r="R38"/>
      <c r="S38"/>
    </row>
    <row r="39" spans="1:22">
      <c r="A39" s="44" t="s">
        <v>751</v>
      </c>
      <c r="B39" s="197"/>
      <c r="C39" s="197"/>
      <c r="D39" s="197"/>
      <c r="E39" s="5"/>
      <c r="F39" s="5"/>
      <c r="G39" s="5"/>
      <c r="H39" s="5"/>
      <c r="I39" s="5"/>
      <c r="J39" s="89"/>
      <c r="K39"/>
      <c r="L39"/>
      <c r="M39"/>
      <c r="N39"/>
      <c r="O39"/>
      <c r="P39"/>
      <c r="Q39"/>
      <c r="R39"/>
      <c r="S39"/>
    </row>
    <row r="40" spans="1:22">
      <c r="A40" s="44"/>
      <c r="B40" s="197"/>
      <c r="C40" s="197"/>
      <c r="D40" s="197"/>
      <c r="E40" s="5"/>
      <c r="F40" s="5"/>
      <c r="G40" s="5"/>
      <c r="H40" s="5"/>
      <c r="I40" s="5"/>
      <c r="J40" s="89"/>
      <c r="K40"/>
      <c r="L40"/>
      <c r="M40"/>
      <c r="N40"/>
      <c r="O40"/>
      <c r="P40"/>
      <c r="Q40"/>
      <c r="R40"/>
      <c r="S40"/>
    </row>
    <row r="41" spans="1:22">
      <c r="A41" s="227"/>
      <c r="B41" s="197"/>
      <c r="C41" s="197"/>
      <c r="D41" s="197"/>
      <c r="E41" s="5"/>
      <c r="F41" s="5"/>
      <c r="G41" s="5"/>
      <c r="H41" s="5"/>
      <c r="I41" s="5"/>
      <c r="J41" s="89"/>
      <c r="K41"/>
      <c r="L41"/>
      <c r="M41"/>
      <c r="N41"/>
      <c r="O41"/>
      <c r="P41"/>
      <c r="Q41"/>
      <c r="R41"/>
      <c r="S41"/>
    </row>
    <row r="42" spans="1:22" ht="13.5" customHeight="1">
      <c r="A42" s="197"/>
      <c r="B42" s="197"/>
      <c r="C42" s="197"/>
      <c r="D42" s="197"/>
      <c r="E42" s="5"/>
      <c r="F42" s="5"/>
      <c r="G42" s="5"/>
      <c r="H42" s="5"/>
      <c r="I42" s="5"/>
      <c r="J42" s="89"/>
      <c r="K42"/>
      <c r="L42"/>
      <c r="M42"/>
      <c r="N42"/>
      <c r="O42"/>
      <c r="P42"/>
      <c r="Q42"/>
      <c r="R42"/>
      <c r="S42"/>
    </row>
    <row r="43" spans="1:22" ht="13.5" customHeight="1">
      <c r="A43" s="197"/>
      <c r="B43" s="197"/>
      <c r="C43" s="197"/>
      <c r="D43" s="197"/>
      <c r="E43" s="5"/>
      <c r="F43" s="5"/>
      <c r="G43" s="5"/>
      <c r="H43" s="5"/>
      <c r="I43" s="5"/>
      <c r="J43" s="317"/>
      <c r="K43"/>
      <c r="L43"/>
      <c r="M43"/>
      <c r="N43"/>
      <c r="O43"/>
      <c r="P43"/>
      <c r="Q43"/>
      <c r="R43"/>
      <c r="S43"/>
    </row>
    <row r="44" spans="1:22" ht="13.5" customHeight="1">
      <c r="A44" s="110"/>
      <c r="B44" s="110"/>
      <c r="C44" s="110"/>
      <c r="D44" s="110"/>
      <c r="E44" s="5"/>
      <c r="F44" s="5"/>
      <c r="G44" s="5"/>
      <c r="H44" s="5"/>
      <c r="I44" s="5"/>
      <c r="J44" s="154"/>
      <c r="K44"/>
      <c r="L44"/>
      <c r="M44"/>
      <c r="N44"/>
      <c r="O44"/>
      <c r="P44"/>
      <c r="Q44"/>
      <c r="R44"/>
      <c r="S44"/>
    </row>
    <row r="45" spans="1:22" ht="5.25" customHeight="1">
      <c r="A45" s="1020"/>
      <c r="B45" s="1020"/>
      <c r="C45" s="1020"/>
      <c r="D45" s="1020"/>
      <c r="E45" s="1020"/>
      <c r="F45" s="1020"/>
      <c r="G45" s="1020"/>
      <c r="H45" s="1020"/>
      <c r="I45" s="1020"/>
      <c r="J45" s="86"/>
      <c r="K45"/>
      <c r="L45"/>
      <c r="M45"/>
      <c r="N45"/>
      <c r="O45"/>
      <c r="P45"/>
      <c r="Q45"/>
      <c r="R45"/>
      <c r="S45"/>
    </row>
    <row r="46" spans="1:22">
      <c r="B46"/>
      <c r="C46"/>
      <c r="D46"/>
      <c r="E46"/>
      <c r="F46"/>
      <c r="G46"/>
      <c r="H46"/>
      <c r="I46"/>
      <c r="J46" s="317"/>
      <c r="K46"/>
      <c r="L46"/>
      <c r="M46"/>
      <c r="N46"/>
      <c r="O46"/>
      <c r="P46"/>
      <c r="Q46"/>
      <c r="R46"/>
      <c r="S46"/>
    </row>
    <row r="47" spans="1:22" ht="13.5" customHeight="1">
      <c r="A47" s="985" t="s">
        <v>198</v>
      </c>
      <c r="B47" s="985"/>
      <c r="C47" s="985"/>
      <c r="D47" s="985"/>
      <c r="E47" s="985"/>
      <c r="F47" s="985"/>
      <c r="G47" s="5"/>
      <c r="H47" s="5"/>
      <c r="I47" s="5"/>
      <c r="J47" s="318"/>
      <c r="K47"/>
      <c r="L47"/>
      <c r="M47"/>
      <c r="N47"/>
      <c r="O47"/>
      <c r="P47"/>
      <c r="Q47"/>
      <c r="R47"/>
      <c r="S47"/>
    </row>
    <row r="48" spans="1:22" ht="13.5" customHeight="1">
      <c r="H48" s="5"/>
      <c r="I48" s="5"/>
      <c r="J48" s="318"/>
      <c r="K48"/>
      <c r="L48"/>
      <c r="M48"/>
      <c r="N48"/>
      <c r="O48"/>
      <c r="P48"/>
      <c r="Q48"/>
      <c r="R48"/>
      <c r="S48"/>
    </row>
    <row r="49" spans="1:19" ht="13.5" customHeight="1">
      <c r="A49" s="987" t="s">
        <v>752</v>
      </c>
      <c r="B49" s="987"/>
      <c r="C49" s="987"/>
      <c r="E49" s="964"/>
      <c r="F49" s="964"/>
      <c r="G49" s="964"/>
      <c r="H49" s="5"/>
      <c r="I49" s="5"/>
      <c r="J49" s="87"/>
      <c r="K49"/>
      <c r="L49"/>
      <c r="M49"/>
      <c r="N49"/>
      <c r="O49"/>
      <c r="P49"/>
      <c r="Q49"/>
      <c r="R49"/>
      <c r="S49"/>
    </row>
    <row r="50" spans="1:19" ht="27.6" customHeight="1" thickBot="1">
      <c r="A50" s="735"/>
      <c r="B50" s="1103" t="s">
        <v>753</v>
      </c>
      <c r="C50" s="1103"/>
      <c r="D50" s="1103" t="s">
        <v>754</v>
      </c>
      <c r="E50" s="1103"/>
      <c r="F50" s="1103" t="s">
        <v>755</v>
      </c>
      <c r="G50" s="1103"/>
      <c r="H50" s="5"/>
      <c r="I50" s="5"/>
      <c r="J50" s="318"/>
      <c r="K50"/>
      <c r="L50"/>
      <c r="M50"/>
      <c r="N50"/>
      <c r="O50"/>
      <c r="P50"/>
      <c r="Q50"/>
      <c r="R50"/>
      <c r="S50"/>
    </row>
    <row r="51" spans="1:19" ht="13.35" customHeight="1" thickTop="1" thickBot="1">
      <c r="A51" s="195"/>
      <c r="B51" s="736" t="s">
        <v>709</v>
      </c>
      <c r="C51" s="736" t="s">
        <v>710</v>
      </c>
      <c r="D51" s="736" t="s">
        <v>709</v>
      </c>
      <c r="E51" s="736" t="s">
        <v>710</v>
      </c>
      <c r="F51" s="736" t="s">
        <v>709</v>
      </c>
      <c r="G51" s="736" t="s">
        <v>710</v>
      </c>
      <c r="H51" s="5"/>
      <c r="I51" s="5"/>
      <c r="J51" s="317"/>
      <c r="K51"/>
      <c r="L51"/>
      <c r="M51"/>
      <c r="N51"/>
      <c r="O51"/>
      <c r="P51"/>
      <c r="Q51"/>
      <c r="R51"/>
      <c r="S51"/>
    </row>
    <row r="52" spans="1:19" ht="13.35" customHeight="1">
      <c r="A52" s="1" t="s">
        <v>756</v>
      </c>
      <c r="B52" s="2">
        <v>71</v>
      </c>
      <c r="C52" s="732">
        <v>0.31555555555555553</v>
      </c>
      <c r="D52" s="2">
        <v>36</v>
      </c>
      <c r="E52" s="732">
        <v>0.35294117647058826</v>
      </c>
      <c r="F52" s="2">
        <v>39</v>
      </c>
      <c r="G52" s="732">
        <v>0.312</v>
      </c>
      <c r="H52" s="5"/>
      <c r="I52" s="5"/>
      <c r="K52"/>
      <c r="L52"/>
      <c r="M52"/>
      <c r="N52"/>
      <c r="O52"/>
      <c r="P52"/>
      <c r="Q52"/>
      <c r="R52"/>
      <c r="S52"/>
    </row>
    <row r="53" spans="1:19">
      <c r="A53" s="1" t="s">
        <v>757</v>
      </c>
      <c r="B53" s="2">
        <v>154</v>
      </c>
      <c r="C53" s="732">
        <v>0.68444444444444441</v>
      </c>
      <c r="D53" s="2">
        <v>66</v>
      </c>
      <c r="E53" s="732">
        <v>0.6470588235294118</v>
      </c>
      <c r="F53" s="2">
        <v>86</v>
      </c>
      <c r="G53" s="732">
        <v>0.68799999999999994</v>
      </c>
      <c r="H53" s="5"/>
      <c r="I53" s="5"/>
      <c r="K53"/>
      <c r="L53"/>
      <c r="M53"/>
      <c r="N53"/>
      <c r="O53"/>
      <c r="P53"/>
      <c r="Q53"/>
      <c r="R53"/>
      <c r="S53"/>
    </row>
    <row r="54" spans="1:19" ht="13.8" thickBot="1">
      <c r="A54" s="193" t="s">
        <v>34</v>
      </c>
      <c r="B54" s="192">
        <v>225</v>
      </c>
      <c r="C54" s="737">
        <v>1</v>
      </c>
      <c r="D54" s="192">
        <v>102</v>
      </c>
      <c r="E54" s="737">
        <v>1</v>
      </c>
      <c r="F54" s="192">
        <v>125</v>
      </c>
      <c r="G54" s="737">
        <v>1</v>
      </c>
      <c r="H54" s="5"/>
      <c r="I54" s="5"/>
      <c r="J54" s="90"/>
      <c r="K54"/>
      <c r="L54"/>
      <c r="M54"/>
      <c r="N54"/>
      <c r="O54"/>
      <c r="P54"/>
      <c r="Q54"/>
      <c r="R54"/>
      <c r="S54"/>
    </row>
    <row r="55" spans="1:19" ht="13.8" thickTop="1">
      <c r="A55" s="59" t="s">
        <v>758</v>
      </c>
      <c r="B55" s="3"/>
      <c r="C55" s="69"/>
      <c r="D55" s="69"/>
      <c r="E55" s="270"/>
      <c r="F55" s="132"/>
      <c r="G55" s="134"/>
      <c r="H55" s="5"/>
      <c r="I55" s="5"/>
      <c r="J55" s="90"/>
      <c r="K55"/>
      <c r="L55"/>
      <c r="M55"/>
      <c r="N55"/>
      <c r="O55"/>
      <c r="P55"/>
      <c r="Q55"/>
      <c r="R55"/>
      <c r="S55"/>
    </row>
    <row r="56" spans="1:19">
      <c r="A56" s="738" t="s">
        <v>759</v>
      </c>
      <c r="B56" s="3"/>
      <c r="C56" s="69"/>
      <c r="D56" s="69"/>
      <c r="E56" s="59"/>
      <c r="F56" s="3"/>
      <c r="G56" s="69"/>
      <c r="H56" s="5"/>
      <c r="I56" s="5"/>
      <c r="J56" s="90"/>
      <c r="K56"/>
      <c r="L56" s="987"/>
      <c r="M56" s="987"/>
      <c r="N56" s="987"/>
      <c r="O56" s="987"/>
      <c r="P56" s="987"/>
      <c r="Q56" s="987"/>
      <c r="R56" s="987"/>
      <c r="S56"/>
    </row>
    <row r="57" spans="1:19">
      <c r="A57" s="738" t="s">
        <v>760</v>
      </c>
      <c r="B57" s="3"/>
      <c r="C57" s="69"/>
      <c r="D57" s="69"/>
      <c r="E57" s="59"/>
      <c r="F57" s="3"/>
      <c r="G57" s="69"/>
      <c r="H57" s="5"/>
      <c r="I57" s="5"/>
      <c r="J57" s="90"/>
      <c r="K57"/>
      <c r="L57"/>
      <c r="M57"/>
      <c r="N57"/>
      <c r="O57"/>
      <c r="P57"/>
      <c r="Q57"/>
      <c r="R57"/>
      <c r="S57"/>
    </row>
    <row r="58" spans="1:19">
      <c r="A58" s="59" t="s">
        <v>761</v>
      </c>
      <c r="B58" s="3"/>
      <c r="C58" s="69"/>
      <c r="D58" s="69"/>
      <c r="E58" s="59"/>
      <c r="F58" s="69"/>
      <c r="G58" s="69"/>
      <c r="H58" s="5"/>
      <c r="I58" s="5"/>
      <c r="J58" s="90"/>
      <c r="K58"/>
      <c r="L58"/>
      <c r="M58"/>
      <c r="N58"/>
      <c r="O58"/>
      <c r="P58"/>
      <c r="Q58"/>
      <c r="R58"/>
      <c r="S58"/>
    </row>
    <row r="59" spans="1:19">
      <c r="A59" s="59" t="s">
        <v>762</v>
      </c>
      <c r="B59" s="3"/>
      <c r="C59" s="69"/>
      <c r="D59" s="69"/>
      <c r="E59" s="59"/>
      <c r="F59" s="69"/>
      <c r="G59" s="69"/>
      <c r="H59" s="5"/>
      <c r="I59" s="5"/>
      <c r="J59" s="90"/>
      <c r="K59"/>
      <c r="L59" s="5"/>
      <c r="M59" s="5"/>
      <c r="N59" s="5"/>
      <c r="O59" s="5"/>
      <c r="P59" s="5"/>
      <c r="Q59" s="5"/>
      <c r="R59" s="5"/>
      <c r="S59"/>
    </row>
    <row r="60" spans="1:19" ht="15.6">
      <c r="A60" s="121"/>
      <c r="B60" s="121"/>
      <c r="C60" s="121"/>
      <c r="D60" s="121"/>
      <c r="E60" s="121"/>
      <c r="F60" s="121"/>
      <c r="G60" s="5"/>
      <c r="H60" s="5"/>
      <c r="I60" s="5"/>
      <c r="J60" s="90"/>
      <c r="K60"/>
      <c r="L60"/>
      <c r="M60"/>
      <c r="N60"/>
      <c r="O60"/>
      <c r="P60"/>
      <c r="Q60"/>
      <c r="R60"/>
      <c r="S60"/>
    </row>
    <row r="61" spans="1:19">
      <c r="A61" s="1104" t="s">
        <v>763</v>
      </c>
      <c r="B61" s="1104"/>
      <c r="C61" s="1104"/>
      <c r="H61" s="5"/>
      <c r="I61" s="5"/>
      <c r="J61" s="90"/>
      <c r="K61"/>
      <c r="L61"/>
      <c r="M61"/>
      <c r="N61"/>
      <c r="O61"/>
      <c r="P61"/>
      <c r="Q61"/>
      <c r="R61"/>
      <c r="S61"/>
    </row>
    <row r="62" spans="1:19" ht="27" customHeight="1" thickBot="1">
      <c r="A62" s="735"/>
      <c r="B62" s="1103" t="s">
        <v>753</v>
      </c>
      <c r="C62" s="1103"/>
      <c r="D62" s="1103" t="s">
        <v>754</v>
      </c>
      <c r="E62" s="1103"/>
      <c r="F62" s="1103" t="s">
        <v>755</v>
      </c>
      <c r="G62" s="1103"/>
      <c r="H62" s="5"/>
      <c r="I62" s="5"/>
      <c r="J62" s="90"/>
      <c r="K62"/>
      <c r="L62"/>
      <c r="M62"/>
      <c r="N62"/>
      <c r="O62"/>
      <c r="P62"/>
      <c r="Q62"/>
      <c r="R62"/>
      <c r="S62"/>
    </row>
    <row r="63" spans="1:19" ht="14.4" thickTop="1" thickBot="1">
      <c r="A63" s="195"/>
      <c r="B63" s="736" t="s">
        <v>709</v>
      </c>
      <c r="C63" s="736" t="s">
        <v>710</v>
      </c>
      <c r="D63" s="736" t="s">
        <v>709</v>
      </c>
      <c r="E63" s="736" t="s">
        <v>710</v>
      </c>
      <c r="F63" s="736" t="s">
        <v>709</v>
      </c>
      <c r="G63" s="736" t="s">
        <v>710</v>
      </c>
      <c r="H63" s="5"/>
      <c r="I63" s="5"/>
      <c r="J63" s="90"/>
      <c r="K63"/>
      <c r="L63"/>
      <c r="M63"/>
      <c r="N63"/>
      <c r="O63"/>
      <c r="P63"/>
      <c r="Q63"/>
      <c r="R63"/>
      <c r="S63"/>
    </row>
    <row r="64" spans="1:19">
      <c r="A64" s="361" t="s">
        <v>764</v>
      </c>
      <c r="B64" s="2">
        <v>42</v>
      </c>
      <c r="C64" s="732">
        <v>0.28965517241379313</v>
      </c>
      <c r="D64" s="2">
        <v>21</v>
      </c>
      <c r="E64" s="732">
        <v>0.31818181818181818</v>
      </c>
      <c r="F64" s="2">
        <v>23</v>
      </c>
      <c r="G64" s="732">
        <v>0.2839506172839506</v>
      </c>
      <c r="H64" s="5"/>
      <c r="I64" s="5"/>
      <c r="J64" s="90"/>
      <c r="K64"/>
      <c r="L64"/>
      <c r="M64"/>
      <c r="N64"/>
      <c r="O64"/>
      <c r="P64"/>
      <c r="Q64"/>
      <c r="R64"/>
      <c r="S64"/>
    </row>
    <row r="65" spans="1:19">
      <c r="A65" s="717" t="s">
        <v>765</v>
      </c>
      <c r="B65" s="2">
        <v>58</v>
      </c>
      <c r="C65" s="732">
        <v>0.4</v>
      </c>
      <c r="D65" s="2">
        <v>23</v>
      </c>
      <c r="E65" s="732">
        <v>0.34848484848484851</v>
      </c>
      <c r="F65" s="2">
        <v>33</v>
      </c>
      <c r="G65" s="732">
        <v>0.40740740740740738</v>
      </c>
      <c r="H65" s="5"/>
      <c r="I65" s="5"/>
      <c r="J65" s="90"/>
      <c r="K65"/>
      <c r="L65"/>
      <c r="M65"/>
      <c r="N65"/>
      <c r="O65"/>
      <c r="P65"/>
      <c r="Q65"/>
      <c r="R65"/>
      <c r="S65"/>
    </row>
    <row r="66" spans="1:19" ht="26.4">
      <c r="A66" s="622" t="s">
        <v>766</v>
      </c>
      <c r="B66" s="2">
        <v>35</v>
      </c>
      <c r="C66" s="732">
        <v>0.2413793103448276</v>
      </c>
      <c r="D66" s="2">
        <v>19</v>
      </c>
      <c r="E66" s="732">
        <v>0.2878787878787879</v>
      </c>
      <c r="F66" s="2">
        <v>19</v>
      </c>
      <c r="G66" s="732">
        <v>0.23456790123456789</v>
      </c>
      <c r="H66" s="5"/>
      <c r="I66" s="5"/>
      <c r="J66" s="90"/>
      <c r="K66"/>
      <c r="L66"/>
      <c r="M66"/>
      <c r="N66"/>
      <c r="O66"/>
      <c r="P66"/>
      <c r="Q66"/>
      <c r="R66"/>
      <c r="S66"/>
    </row>
    <row r="67" spans="1:19">
      <c r="A67" s="622" t="s">
        <v>767</v>
      </c>
      <c r="B67" s="2">
        <v>10</v>
      </c>
      <c r="C67" s="732">
        <v>6.8965517241379309E-2</v>
      </c>
      <c r="D67" s="2">
        <v>3</v>
      </c>
      <c r="E67" s="732">
        <v>4.5454545454545456E-2</v>
      </c>
      <c r="F67" s="2">
        <v>6</v>
      </c>
      <c r="G67" s="732">
        <v>7.407407407407407E-2</v>
      </c>
      <c r="H67" s="5"/>
      <c r="I67" s="5"/>
      <c r="J67" s="90"/>
      <c r="K67"/>
      <c r="L67"/>
      <c r="M67"/>
      <c r="N67"/>
      <c r="O67"/>
      <c r="P67"/>
      <c r="Q67"/>
      <c r="R67"/>
      <c r="S67"/>
    </row>
    <row r="68" spans="1:19" ht="13.8" thickBot="1">
      <c r="A68" s="739" t="s">
        <v>34</v>
      </c>
      <c r="B68" s="740">
        <v>145</v>
      </c>
      <c r="C68" s="577"/>
      <c r="D68" s="740">
        <v>66</v>
      </c>
      <c r="E68" s="577"/>
      <c r="F68" s="740">
        <v>81</v>
      </c>
      <c r="G68" s="577"/>
      <c r="H68" s="5"/>
      <c r="I68" s="5"/>
      <c r="J68" s="90"/>
      <c r="K68"/>
      <c r="L68"/>
      <c r="M68"/>
      <c r="N68"/>
      <c r="O68"/>
      <c r="P68"/>
      <c r="Q68"/>
      <c r="R68"/>
      <c r="S68"/>
    </row>
    <row r="69" spans="1:19">
      <c r="A69" s="44" t="s">
        <v>758</v>
      </c>
      <c r="B69" s="3"/>
      <c r="C69" s="69"/>
      <c r="D69" s="69"/>
      <c r="E69" s="69"/>
      <c r="F69" s="69"/>
      <c r="H69" s="5"/>
      <c r="I69" s="5"/>
      <c r="J69" s="90"/>
      <c r="K69"/>
      <c r="L69"/>
      <c r="M69"/>
      <c r="N69"/>
      <c r="O69"/>
      <c r="P69"/>
      <c r="Q69"/>
      <c r="R69"/>
      <c r="S69"/>
    </row>
    <row r="70" spans="1:19">
      <c r="A70" s="59" t="s">
        <v>768</v>
      </c>
      <c r="B70" s="1"/>
      <c r="C70" s="1"/>
      <c r="D70" s="69"/>
      <c r="E70" s="69"/>
      <c r="F70" s="69"/>
      <c r="H70" s="5"/>
      <c r="I70" s="5"/>
      <c r="J70" s="90"/>
      <c r="K70"/>
      <c r="L70"/>
      <c r="M70"/>
      <c r="N70"/>
      <c r="O70"/>
      <c r="P70"/>
      <c r="Q70"/>
      <c r="R70"/>
      <c r="S70"/>
    </row>
    <row r="71" spans="1:19">
      <c r="A71" s="59" t="s">
        <v>769</v>
      </c>
      <c r="B71" s="1"/>
      <c r="C71" s="1"/>
      <c r="D71" s="69"/>
      <c r="E71" s="69"/>
      <c r="F71" s="69"/>
      <c r="H71" s="5"/>
      <c r="I71" s="5"/>
      <c r="J71" s="90"/>
      <c r="K71"/>
      <c r="L71"/>
      <c r="M71"/>
      <c r="N71"/>
      <c r="O71"/>
      <c r="P71"/>
      <c r="Q71"/>
      <c r="R71"/>
      <c r="S71"/>
    </row>
    <row r="72" spans="1:19">
      <c r="A72" s="59"/>
      <c r="B72"/>
      <c r="C72"/>
      <c r="H72" s="5"/>
      <c r="I72" s="5"/>
      <c r="J72" s="90"/>
      <c r="K72"/>
      <c r="L72"/>
      <c r="M72"/>
      <c r="N72"/>
      <c r="O72"/>
      <c r="P72"/>
      <c r="Q72"/>
      <c r="R72"/>
      <c r="S72"/>
    </row>
    <row r="73" spans="1:19">
      <c r="A73" s="59"/>
      <c r="B73"/>
      <c r="C73"/>
      <c r="H73" s="5"/>
      <c r="I73" s="5"/>
      <c r="J73" s="90"/>
      <c r="K73"/>
      <c r="L73" s="987"/>
      <c r="M73" s="987"/>
      <c r="N73" s="987"/>
      <c r="O73" s="987"/>
      <c r="P73" s="987"/>
      <c r="Q73" s="987"/>
      <c r="R73" s="987"/>
      <c r="S73"/>
    </row>
    <row r="74" spans="1:19">
      <c r="A74" s="741" t="s">
        <v>770</v>
      </c>
      <c r="B74" s="741"/>
      <c r="C74" s="741"/>
      <c r="H74" s="5"/>
      <c r="I74" s="5"/>
      <c r="J74" s="90"/>
      <c r="K74"/>
      <c r="L74"/>
      <c r="M74"/>
      <c r="N74"/>
      <c r="O74"/>
      <c r="P74"/>
      <c r="Q74"/>
      <c r="R74"/>
      <c r="S74"/>
    </row>
    <row r="75" spans="1:19" ht="33" customHeight="1" thickBot="1">
      <c r="A75" s="735"/>
      <c r="B75" s="1103" t="s">
        <v>753</v>
      </c>
      <c r="C75" s="1103"/>
      <c r="D75" s="1103" t="s">
        <v>754</v>
      </c>
      <c r="E75" s="1103"/>
      <c r="F75" s="1103" t="s">
        <v>755</v>
      </c>
      <c r="G75" s="1103"/>
      <c r="H75" s="5"/>
      <c r="I75" s="5"/>
      <c r="J75" s="90"/>
      <c r="K75"/>
      <c r="L75"/>
      <c r="M75"/>
      <c r="N75"/>
      <c r="O75"/>
      <c r="P75"/>
      <c r="Q75"/>
      <c r="R75"/>
      <c r="S75"/>
    </row>
    <row r="76" spans="1:19" ht="14.4" thickTop="1" thickBot="1">
      <c r="A76" s="195"/>
      <c r="B76" s="736" t="s">
        <v>709</v>
      </c>
      <c r="C76" s="736" t="s">
        <v>710</v>
      </c>
      <c r="D76" s="736" t="s">
        <v>709</v>
      </c>
      <c r="E76" s="736" t="s">
        <v>710</v>
      </c>
      <c r="F76" s="736" t="s">
        <v>709</v>
      </c>
      <c r="G76" s="736" t="s">
        <v>710</v>
      </c>
      <c r="H76" s="5"/>
      <c r="I76" s="5"/>
      <c r="J76" s="90"/>
      <c r="K76"/>
      <c r="L76" s="5"/>
      <c r="M76" s="5"/>
      <c r="N76" s="5"/>
      <c r="O76" s="5"/>
      <c r="P76" s="5"/>
      <c r="Q76" s="5"/>
      <c r="R76" s="5"/>
      <c r="S76"/>
    </row>
    <row r="77" spans="1:19">
      <c r="A77" s="81" t="s">
        <v>771</v>
      </c>
      <c r="B77" s="83">
        <v>48</v>
      </c>
      <c r="C77" s="135">
        <v>0.43636363636363634</v>
      </c>
      <c r="D77" s="83">
        <v>15</v>
      </c>
      <c r="E77" s="135">
        <v>0.29411764705882354</v>
      </c>
      <c r="F77" s="83">
        <v>28</v>
      </c>
      <c r="G77" s="135">
        <v>0.46666666666666667</v>
      </c>
      <c r="H77" s="5"/>
      <c r="I77" s="5"/>
      <c r="J77" s="90"/>
      <c r="K77"/>
      <c r="L77"/>
      <c r="M77"/>
      <c r="N77"/>
      <c r="O77"/>
      <c r="P77"/>
      <c r="Q77"/>
      <c r="R77"/>
      <c r="S77"/>
    </row>
    <row r="78" spans="1:19">
      <c r="A78" s="81" t="s">
        <v>772</v>
      </c>
      <c r="B78" s="83">
        <v>23</v>
      </c>
      <c r="C78" s="135">
        <v>0.20909090909090908</v>
      </c>
      <c r="D78" s="83">
        <v>9</v>
      </c>
      <c r="E78" s="135">
        <v>0.17647058823529413</v>
      </c>
      <c r="F78" s="83">
        <v>13</v>
      </c>
      <c r="G78" s="135">
        <v>0.21666666666666667</v>
      </c>
      <c r="H78" s="5"/>
      <c r="I78" s="5"/>
      <c r="J78" s="90"/>
      <c r="K78"/>
      <c r="L78"/>
      <c r="M78"/>
      <c r="N78"/>
      <c r="O78"/>
      <c r="P78"/>
      <c r="Q78"/>
      <c r="R78"/>
      <c r="S78"/>
    </row>
    <row r="79" spans="1:19">
      <c r="A79" s="81" t="s">
        <v>773</v>
      </c>
      <c r="B79" s="83">
        <v>17</v>
      </c>
      <c r="C79" s="135">
        <v>0.15454545454545454</v>
      </c>
      <c r="D79" s="83">
        <v>14</v>
      </c>
      <c r="E79" s="135">
        <v>0.27450980392156865</v>
      </c>
      <c r="F79" s="83">
        <v>8</v>
      </c>
      <c r="G79" s="135">
        <v>0.13333333333333333</v>
      </c>
      <c r="H79" s="5"/>
      <c r="I79" s="5"/>
      <c r="J79" s="90"/>
      <c r="K79"/>
      <c r="L79"/>
      <c r="M79"/>
      <c r="N79"/>
      <c r="O79"/>
      <c r="P79"/>
      <c r="Q79"/>
      <c r="R79"/>
      <c r="S79"/>
    </row>
    <row r="80" spans="1:19" ht="13.2" customHeight="1">
      <c r="A80" s="742" t="s">
        <v>774</v>
      </c>
      <c r="B80" s="83">
        <v>11</v>
      </c>
      <c r="C80" s="135">
        <v>0.1</v>
      </c>
      <c r="D80" s="2">
        <v>4</v>
      </c>
      <c r="E80" s="135">
        <v>7.8431372549019607E-2</v>
      </c>
      <c r="F80" s="2">
        <v>6</v>
      </c>
      <c r="G80" s="135">
        <v>0.1</v>
      </c>
      <c r="H80" s="5"/>
      <c r="I80" s="5"/>
      <c r="J80" s="90"/>
      <c r="K80"/>
      <c r="L80"/>
      <c r="M80"/>
      <c r="N80"/>
      <c r="O80"/>
      <c r="P80"/>
      <c r="Q80"/>
      <c r="R80"/>
      <c r="S80"/>
    </row>
    <row r="81" spans="1:21" ht="13.2" customHeight="1">
      <c r="A81" s="128" t="s">
        <v>775</v>
      </c>
      <c r="B81" s="83">
        <v>8</v>
      </c>
      <c r="C81" s="135">
        <v>7.2727272727272724E-2</v>
      </c>
      <c r="D81" s="2">
        <v>6</v>
      </c>
      <c r="E81" s="135">
        <v>0.11764705882352941</v>
      </c>
      <c r="F81" s="2">
        <v>4</v>
      </c>
      <c r="G81" s="135">
        <v>6.6666666666666666E-2</v>
      </c>
      <c r="H81" s="5"/>
      <c r="I81" s="5"/>
      <c r="J81" s="90"/>
      <c r="K81"/>
      <c r="L81"/>
      <c r="M81"/>
      <c r="N81"/>
      <c r="O81"/>
      <c r="P81"/>
      <c r="Q81"/>
      <c r="R81"/>
      <c r="S81"/>
    </row>
    <row r="82" spans="1:21" ht="13.8" thickBot="1">
      <c r="A82" s="743" t="s">
        <v>776</v>
      </c>
      <c r="B82" s="744">
        <v>3</v>
      </c>
      <c r="C82" s="745">
        <v>2.7272727272727271E-2</v>
      </c>
      <c r="D82" s="576">
        <v>3</v>
      </c>
      <c r="E82" s="745">
        <v>5.8823529411764705E-2</v>
      </c>
      <c r="F82" s="576">
        <v>1</v>
      </c>
      <c r="G82" s="745">
        <v>1.6666666666666666E-2</v>
      </c>
      <c r="H82" s="5"/>
      <c r="I82" s="5"/>
      <c r="J82" s="90"/>
      <c r="K82"/>
      <c r="L82"/>
      <c r="M82"/>
      <c r="N82"/>
      <c r="O82"/>
      <c r="P82"/>
      <c r="Q82"/>
      <c r="R82"/>
      <c r="S82"/>
    </row>
    <row r="83" spans="1:21" ht="13.2" customHeight="1">
      <c r="A83" s="228" t="s">
        <v>777</v>
      </c>
      <c r="B83" s="83"/>
      <c r="C83" s="135"/>
      <c r="D83" s="2"/>
      <c r="E83" s="135"/>
      <c r="F83" s="2"/>
      <c r="G83" s="135"/>
      <c r="H83" s="5"/>
      <c r="I83" s="5"/>
      <c r="K83"/>
      <c r="L83"/>
      <c r="M83"/>
      <c r="N83"/>
      <c r="O83"/>
      <c r="P83"/>
      <c r="Q83"/>
      <c r="R83"/>
      <c r="S83"/>
      <c r="T83" s="24"/>
      <c r="U83" s="15"/>
    </row>
    <row r="84" spans="1:21" ht="13.2" customHeight="1">
      <c r="A84" s="228" t="s">
        <v>778</v>
      </c>
      <c r="B84" s="83"/>
      <c r="C84" s="135"/>
      <c r="D84" s="2"/>
      <c r="E84" s="135"/>
      <c r="F84" s="2"/>
      <c r="G84" s="135"/>
      <c r="H84" s="5"/>
      <c r="I84" s="5"/>
      <c r="K84"/>
      <c r="L84" s="5"/>
      <c r="M84" s="5"/>
      <c r="N84" s="5"/>
      <c r="O84" s="5"/>
      <c r="P84" s="5"/>
      <c r="Q84" s="5"/>
      <c r="R84" s="5"/>
      <c r="S84"/>
      <c r="T84" s="24"/>
      <c r="U84" s="15"/>
    </row>
    <row r="85" spans="1:21" ht="13.95" customHeight="1">
      <c r="A85" s="44" t="s">
        <v>758</v>
      </c>
      <c r="B85" s="3"/>
      <c r="C85" s="69"/>
      <c r="D85" s="69"/>
      <c r="E85" s="69"/>
      <c r="F85" s="69"/>
      <c r="G85" s="69"/>
      <c r="H85" s="5"/>
      <c r="I85" s="5"/>
      <c r="K85"/>
      <c r="L85"/>
      <c r="M85"/>
      <c r="N85"/>
      <c r="O85"/>
      <c r="P85"/>
      <c r="Q85"/>
      <c r="R85"/>
      <c r="S85"/>
      <c r="T85" s="24"/>
      <c r="U85" s="15"/>
    </row>
    <row r="86" spans="1:21" ht="13.2" customHeight="1">
      <c r="A86" s="59" t="s">
        <v>779</v>
      </c>
      <c r="B86" s="1"/>
      <c r="C86" s="1"/>
      <c r="D86" s="69"/>
      <c r="E86" s="69"/>
      <c r="F86" s="69"/>
      <c r="G86" s="69"/>
      <c r="H86" s="5"/>
      <c r="I86" s="5"/>
      <c r="J86" s="90"/>
      <c r="K86"/>
      <c r="L86"/>
      <c r="M86"/>
      <c r="N86"/>
      <c r="O86"/>
      <c r="P86"/>
      <c r="Q86"/>
      <c r="R86"/>
      <c r="S86"/>
    </row>
    <row r="87" spans="1:21" ht="13.2" customHeight="1">
      <c r="A87" s="59" t="s">
        <v>769</v>
      </c>
      <c r="B87" s="1"/>
      <c r="C87" s="1"/>
      <c r="D87" s="69"/>
      <c r="E87" s="69"/>
      <c r="F87" s="69"/>
      <c r="G87" s="69"/>
      <c r="H87" s="5"/>
      <c r="I87" s="5"/>
      <c r="J87" s="90"/>
      <c r="K87"/>
      <c r="L87"/>
      <c r="M87"/>
      <c r="N87"/>
      <c r="O87"/>
      <c r="P87"/>
      <c r="Q87"/>
      <c r="R87"/>
      <c r="S87"/>
    </row>
    <row r="88" spans="1:21" ht="13.2" customHeight="1">
      <c r="A88" s="59"/>
      <c r="B88"/>
      <c r="C88"/>
      <c r="H88" s="5"/>
      <c r="I88" s="5"/>
      <c r="J88" s="90"/>
      <c r="K88"/>
      <c r="L88"/>
      <c r="M88"/>
      <c r="N88"/>
      <c r="O88"/>
      <c r="P88"/>
      <c r="Q88"/>
      <c r="R88"/>
      <c r="S88"/>
    </row>
    <row r="89" spans="1:21" ht="13.2" customHeight="1">
      <c r="A89" s="59"/>
      <c r="B89"/>
      <c r="C89"/>
      <c r="H89" s="5"/>
      <c r="I89" s="5"/>
      <c r="J89" s="90"/>
      <c r="K89"/>
      <c r="L89"/>
      <c r="M89"/>
      <c r="N89"/>
      <c r="O89"/>
      <c r="P89"/>
      <c r="Q89"/>
      <c r="R89"/>
      <c r="S89"/>
    </row>
    <row r="90" spans="1:21">
      <c r="A90" s="1104" t="s">
        <v>780</v>
      </c>
      <c r="B90" s="1104"/>
      <c r="C90" s="1104"/>
      <c r="H90" s="5"/>
      <c r="I90" s="5"/>
      <c r="J90" s="90"/>
      <c r="K90"/>
      <c r="L90"/>
      <c r="M90"/>
      <c r="N90"/>
      <c r="O90"/>
      <c r="P90"/>
      <c r="Q90"/>
      <c r="R90"/>
      <c r="S90"/>
    </row>
    <row r="91" spans="1:21" ht="33" customHeight="1" thickBot="1">
      <c r="A91" s="735"/>
      <c r="B91" s="1103" t="s">
        <v>753</v>
      </c>
      <c r="C91" s="1103"/>
      <c r="D91" s="1103" t="s">
        <v>754</v>
      </c>
      <c r="E91" s="1103"/>
      <c r="F91" s="1103" t="s">
        <v>755</v>
      </c>
      <c r="G91" s="1103"/>
      <c r="H91" s="5"/>
      <c r="I91" s="5"/>
      <c r="J91" s="90"/>
      <c r="K91"/>
      <c r="L91"/>
      <c r="M91"/>
      <c r="N91"/>
      <c r="O91"/>
      <c r="P91"/>
      <c r="Q91"/>
      <c r="R91"/>
      <c r="S91"/>
    </row>
    <row r="92" spans="1:21" ht="13.2" customHeight="1" thickTop="1" thickBot="1">
      <c r="A92" s="195"/>
      <c r="B92" s="736" t="s">
        <v>709</v>
      </c>
      <c r="C92" s="736" t="s">
        <v>710</v>
      </c>
      <c r="D92" s="736" t="s">
        <v>709</v>
      </c>
      <c r="E92" s="736" t="s">
        <v>710</v>
      </c>
      <c r="F92" s="736" t="s">
        <v>709</v>
      </c>
      <c r="G92" s="736" t="s">
        <v>710</v>
      </c>
      <c r="H92" s="5"/>
      <c r="I92" s="5"/>
      <c r="J92" s="90"/>
      <c r="K92"/>
      <c r="L92"/>
      <c r="M92"/>
      <c r="N92"/>
      <c r="O92"/>
      <c r="P92"/>
      <c r="Q92"/>
      <c r="R92"/>
      <c r="S92"/>
    </row>
    <row r="93" spans="1:21" ht="27" customHeight="1">
      <c r="A93" s="128" t="s">
        <v>781</v>
      </c>
      <c r="B93" s="83">
        <v>36</v>
      </c>
      <c r="C93" s="135">
        <v>0.2236024844720497</v>
      </c>
      <c r="D93" s="2">
        <v>16</v>
      </c>
      <c r="E93" s="135">
        <v>0.24242424242424243</v>
      </c>
      <c r="F93" s="2">
        <v>20</v>
      </c>
      <c r="G93" s="135">
        <v>0.21978021978021978</v>
      </c>
      <c r="H93" s="5"/>
      <c r="I93" s="5"/>
      <c r="J93" s="90"/>
      <c r="K93"/>
      <c r="L93"/>
      <c r="M93"/>
      <c r="N93"/>
      <c r="O93"/>
      <c r="P93"/>
      <c r="Q93"/>
      <c r="R93"/>
      <c r="S93"/>
    </row>
    <row r="94" spans="1:21" ht="21" customHeight="1">
      <c r="A94" s="81" t="s">
        <v>782</v>
      </c>
      <c r="B94" s="83">
        <v>36</v>
      </c>
      <c r="C94" s="135">
        <v>0.2236024844720497</v>
      </c>
      <c r="D94" s="2">
        <v>15</v>
      </c>
      <c r="E94" s="135">
        <v>0.22727272727272727</v>
      </c>
      <c r="F94" s="2">
        <v>20</v>
      </c>
      <c r="G94" s="135">
        <v>0.21978021978021978</v>
      </c>
      <c r="H94" s="5"/>
      <c r="I94" s="5"/>
      <c r="J94" s="90"/>
      <c r="K94"/>
      <c r="L94"/>
      <c r="M94"/>
      <c r="N94"/>
      <c r="O94"/>
      <c r="P94"/>
      <c r="Q94"/>
      <c r="R94"/>
      <c r="S94"/>
    </row>
    <row r="95" spans="1:21" ht="27" customHeight="1">
      <c r="A95" s="742" t="s">
        <v>783</v>
      </c>
      <c r="B95" s="83">
        <v>7</v>
      </c>
      <c r="C95" s="135">
        <v>4.3478260869565216E-2</v>
      </c>
      <c r="D95" s="2">
        <v>4</v>
      </c>
      <c r="E95" s="135">
        <v>6.0606060606060608E-2</v>
      </c>
      <c r="F95" s="2">
        <v>4</v>
      </c>
      <c r="G95" s="135">
        <v>4.3956043956043959E-2</v>
      </c>
      <c r="H95" s="5"/>
      <c r="I95" s="5"/>
      <c r="J95" s="90"/>
      <c r="K95"/>
      <c r="L95"/>
      <c r="M95"/>
      <c r="N95"/>
      <c r="O95"/>
      <c r="P95"/>
      <c r="Q95"/>
      <c r="R95"/>
      <c r="S95"/>
    </row>
    <row r="96" spans="1:21" ht="20.399999999999999" customHeight="1">
      <c r="A96" s="81" t="s">
        <v>784</v>
      </c>
      <c r="B96" s="83">
        <v>0</v>
      </c>
      <c r="C96" s="135">
        <v>0</v>
      </c>
      <c r="D96" s="83">
        <v>0</v>
      </c>
      <c r="E96" s="135">
        <v>0</v>
      </c>
      <c r="F96" s="83">
        <v>0</v>
      </c>
      <c r="G96" s="135">
        <v>0</v>
      </c>
      <c r="H96" s="5"/>
      <c r="I96" s="5"/>
      <c r="J96" s="90"/>
      <c r="K96"/>
      <c r="L96"/>
      <c r="M96"/>
      <c r="N96"/>
      <c r="O96"/>
      <c r="P96"/>
      <c r="Q96"/>
      <c r="R96"/>
      <c r="S96"/>
    </row>
    <row r="97" spans="1:32" ht="20.399999999999999" customHeight="1" thickBot="1">
      <c r="A97" s="743" t="s">
        <v>785</v>
      </c>
      <c r="B97" s="744">
        <v>82</v>
      </c>
      <c r="C97" s="745">
        <v>0.50931677018633537</v>
      </c>
      <c r="D97" s="744">
        <v>31</v>
      </c>
      <c r="E97" s="745">
        <v>0.46969696969696972</v>
      </c>
      <c r="F97" s="744">
        <v>47</v>
      </c>
      <c r="G97" s="745">
        <v>0.51648351648351654</v>
      </c>
      <c r="H97" s="5"/>
      <c r="I97" s="5"/>
      <c r="J97" s="90"/>
      <c r="K97"/>
      <c r="L97"/>
      <c r="M97"/>
      <c r="N97"/>
      <c r="O97"/>
      <c r="P97"/>
      <c r="Q97"/>
      <c r="R97"/>
      <c r="S97"/>
    </row>
    <row r="98" spans="1:32" ht="13.2" customHeight="1">
      <c r="A98" s="44" t="s">
        <v>758</v>
      </c>
      <c r="B98" s="3"/>
      <c r="C98" s="69"/>
      <c r="D98" s="69"/>
      <c r="E98" s="69"/>
      <c r="H98" s="5"/>
      <c r="I98" s="5"/>
      <c r="J98" s="90"/>
      <c r="K98"/>
      <c r="L98"/>
      <c r="M98"/>
      <c r="N98"/>
      <c r="O98"/>
      <c r="P98"/>
      <c r="Q98"/>
      <c r="R98"/>
      <c r="S98"/>
    </row>
    <row r="99" spans="1:32" ht="13.2" customHeight="1">
      <c r="A99" s="59" t="s">
        <v>786</v>
      </c>
      <c r="B99" s="1"/>
      <c r="C99" s="1"/>
      <c r="D99" s="69"/>
      <c r="E99" s="69"/>
      <c r="H99" s="5"/>
      <c r="I99" s="5"/>
      <c r="J99" s="90"/>
      <c r="K99"/>
      <c r="L99"/>
      <c r="M99"/>
      <c r="N99"/>
      <c r="O99"/>
      <c r="P99"/>
      <c r="Q99"/>
      <c r="R99"/>
      <c r="S99"/>
    </row>
    <row r="100" spans="1:32" ht="13.2" customHeight="1">
      <c r="A100" s="59" t="s">
        <v>787</v>
      </c>
      <c r="B100" s="1"/>
      <c r="C100" s="1"/>
      <c r="D100" s="69"/>
      <c r="E100" s="69"/>
      <c r="H100" s="5"/>
      <c r="I100" s="5"/>
      <c r="J100" s="90"/>
      <c r="K100"/>
      <c r="L100"/>
      <c r="M100"/>
      <c r="N100"/>
      <c r="O100"/>
      <c r="P100"/>
      <c r="Q100"/>
      <c r="R100"/>
      <c r="S100"/>
    </row>
    <row r="101" spans="1:32" ht="13.2" customHeight="1">
      <c r="A101" s="59"/>
      <c r="B101"/>
      <c r="C101"/>
      <c r="H101" s="5"/>
      <c r="I101" s="5"/>
      <c r="J101" s="90"/>
      <c r="K101"/>
      <c r="L101"/>
      <c r="M101"/>
      <c r="N101"/>
      <c r="O101"/>
      <c r="P101"/>
      <c r="Q101"/>
      <c r="R101"/>
      <c r="S101"/>
    </row>
    <row r="102" spans="1:32" ht="13.95" customHeight="1">
      <c r="H102" s="5"/>
      <c r="I102" s="5"/>
      <c r="J102" s="90"/>
      <c r="K102"/>
      <c r="L102"/>
      <c r="M102"/>
      <c r="N102"/>
      <c r="O102"/>
      <c r="P102"/>
      <c r="Q102"/>
      <c r="R102"/>
      <c r="S102"/>
    </row>
    <row r="103" spans="1:32" ht="13.2" customHeight="1">
      <c r="A103" s="5" t="s">
        <v>788</v>
      </c>
      <c r="H103" s="5"/>
      <c r="I103" s="5"/>
      <c r="J103" s="90"/>
      <c r="K103"/>
      <c r="L103"/>
      <c r="M103"/>
      <c r="N103"/>
      <c r="O103"/>
      <c r="P103"/>
      <c r="Q103"/>
      <c r="R103"/>
      <c r="S103"/>
    </row>
    <row r="104" spans="1:32" ht="33.6" customHeight="1" thickBot="1">
      <c r="A104" s="746"/>
      <c r="B104" s="1103" t="s">
        <v>753</v>
      </c>
      <c r="C104" s="1103"/>
      <c r="D104" s="1103" t="s">
        <v>754</v>
      </c>
      <c r="E104" s="1103"/>
      <c r="F104" s="1103" t="s">
        <v>755</v>
      </c>
      <c r="G104" s="1103"/>
      <c r="H104" s="5"/>
      <c r="I104" s="5"/>
      <c r="J104" s="90"/>
      <c r="K104"/>
      <c r="L104"/>
      <c r="M104"/>
      <c r="N104"/>
      <c r="O104"/>
      <c r="P104"/>
      <c r="Q104"/>
      <c r="R104"/>
      <c r="S104"/>
    </row>
    <row r="105" spans="1:32" ht="13.2" customHeight="1" thickTop="1" thickBot="1">
      <c r="A105" s="195"/>
      <c r="B105" s="736" t="s">
        <v>709</v>
      </c>
      <c r="C105" s="736" t="s">
        <v>710</v>
      </c>
      <c r="D105" s="736" t="s">
        <v>709</v>
      </c>
      <c r="E105" s="736" t="s">
        <v>710</v>
      </c>
      <c r="F105" s="736" t="s">
        <v>709</v>
      </c>
      <c r="G105" s="736" t="s">
        <v>710</v>
      </c>
      <c r="H105" s="5"/>
      <c r="I105" s="5"/>
      <c r="J105" s="91"/>
      <c r="K105"/>
      <c r="L105"/>
      <c r="M105"/>
      <c r="N105"/>
      <c r="O105"/>
      <c r="P105"/>
      <c r="Q105"/>
      <c r="R105"/>
      <c r="S105"/>
    </row>
    <row r="106" spans="1:32" ht="13.2" customHeight="1">
      <c r="A106">
        <v>1</v>
      </c>
      <c r="B106" s="427">
        <v>3.74</v>
      </c>
      <c r="C106" s="277">
        <v>2.808018620016518E-2</v>
      </c>
      <c r="D106" s="3">
        <v>2</v>
      </c>
      <c r="E106" s="277">
        <v>3.3333333333333333E-2</v>
      </c>
      <c r="F106" s="3">
        <v>2</v>
      </c>
      <c r="G106" s="277">
        <v>2.7027027027027029E-2</v>
      </c>
      <c r="H106" s="5"/>
      <c r="I106" s="5"/>
      <c r="J106" s="89"/>
      <c r="K106"/>
      <c r="L106"/>
      <c r="M106"/>
      <c r="N106"/>
      <c r="O106"/>
      <c r="P106"/>
      <c r="Q106"/>
      <c r="R106"/>
      <c r="S106"/>
    </row>
    <row r="107" spans="1:32" ht="13.2" customHeight="1">
      <c r="A107">
        <v>2</v>
      </c>
      <c r="B107" s="427">
        <v>3.41</v>
      </c>
      <c r="C107" s="277">
        <v>2.5602522711915311E-2</v>
      </c>
      <c r="D107" s="3">
        <v>1</v>
      </c>
      <c r="E107" s="277">
        <v>1.6666666666666666E-2</v>
      </c>
      <c r="F107" s="3">
        <v>2</v>
      </c>
      <c r="G107" s="277">
        <v>2.7027027027027029E-2</v>
      </c>
      <c r="H107" s="5"/>
      <c r="I107" s="5"/>
      <c r="J107" s="89"/>
      <c r="K107"/>
      <c r="L107"/>
      <c r="M107"/>
      <c r="N107"/>
      <c r="O107"/>
      <c r="P107"/>
      <c r="Q107"/>
      <c r="R107"/>
      <c r="S107"/>
    </row>
    <row r="108" spans="1:32" ht="13.2" customHeight="1">
      <c r="A108">
        <v>3</v>
      </c>
      <c r="B108" s="427">
        <v>3.71</v>
      </c>
      <c r="C108" s="277">
        <v>2.7854944064869734E-2</v>
      </c>
      <c r="D108" s="3">
        <v>2</v>
      </c>
      <c r="E108" s="277">
        <v>3.3333333333333333E-2</v>
      </c>
      <c r="F108" s="3">
        <v>2</v>
      </c>
      <c r="G108" s="277">
        <v>2.7027027027027029E-2</v>
      </c>
      <c r="H108" s="5"/>
      <c r="I108" s="5"/>
      <c r="J108" s="89"/>
      <c r="K108"/>
      <c r="L108"/>
      <c r="M108"/>
      <c r="N108"/>
      <c r="O108"/>
      <c r="P108"/>
      <c r="Q108"/>
      <c r="R108"/>
      <c r="S108"/>
    </row>
    <row r="109" spans="1:32" ht="13.2" customHeight="1">
      <c r="A109">
        <v>4</v>
      </c>
      <c r="B109" s="427">
        <v>4.07</v>
      </c>
      <c r="C109" s="277">
        <v>3.0557849688415049E-2</v>
      </c>
      <c r="D109" s="3">
        <v>3</v>
      </c>
      <c r="E109" s="277">
        <v>0.05</v>
      </c>
      <c r="F109" s="3">
        <v>2</v>
      </c>
      <c r="G109" s="277">
        <v>2.7027027027027029E-2</v>
      </c>
      <c r="H109" s="5"/>
      <c r="I109" s="5"/>
      <c r="K109"/>
      <c r="L109"/>
      <c r="M109"/>
      <c r="N109"/>
      <c r="O109"/>
      <c r="P109"/>
      <c r="Q109"/>
      <c r="R109"/>
      <c r="S109"/>
    </row>
    <row r="110" spans="1:32" ht="13.2" customHeight="1">
      <c r="A110">
        <v>5</v>
      </c>
      <c r="B110" s="427">
        <v>28.76</v>
      </c>
      <c r="C110" s="277">
        <v>0.21593212703656431</v>
      </c>
      <c r="D110" s="3">
        <v>8</v>
      </c>
      <c r="E110" s="277">
        <v>0.13333333333333333</v>
      </c>
      <c r="F110" s="3">
        <v>17</v>
      </c>
      <c r="G110" s="277">
        <v>0.22972972972972974</v>
      </c>
      <c r="H110" s="5"/>
      <c r="I110" s="5"/>
      <c r="K110"/>
      <c r="L110"/>
      <c r="M110"/>
      <c r="N110"/>
      <c r="O110"/>
      <c r="P110"/>
      <c r="Q110"/>
      <c r="R110"/>
      <c r="S110"/>
      <c r="V110" s="5"/>
      <c r="W110" s="5"/>
    </row>
    <row r="111" spans="1:32">
      <c r="A111">
        <v>6</v>
      </c>
      <c r="B111" s="427">
        <v>6.82</v>
      </c>
      <c r="C111" s="277">
        <v>5.1205045423830621E-2</v>
      </c>
      <c r="D111" s="3">
        <v>2</v>
      </c>
      <c r="E111" s="277">
        <v>3.3333333333333333E-2</v>
      </c>
      <c r="F111" s="3">
        <v>4</v>
      </c>
      <c r="G111" s="277">
        <v>5.4054054054054057E-2</v>
      </c>
      <c r="H111" s="5"/>
      <c r="I111" s="5"/>
      <c r="J111" s="90"/>
      <c r="K111"/>
      <c r="L111"/>
      <c r="M111"/>
      <c r="N111"/>
      <c r="O111"/>
      <c r="P111"/>
      <c r="Q111"/>
      <c r="R111"/>
      <c r="S111"/>
      <c r="T111" s="5"/>
      <c r="U111" s="5"/>
      <c r="X111" s="5"/>
      <c r="Y111" s="5"/>
      <c r="Z111" s="5"/>
      <c r="AA111" s="5"/>
      <c r="AB111" s="5"/>
      <c r="AC111" s="5"/>
      <c r="AD111" s="5"/>
      <c r="AE111" s="5"/>
      <c r="AF111" s="5"/>
    </row>
    <row r="112" spans="1:32" ht="14.4" customHeight="1">
      <c r="A112">
        <v>7</v>
      </c>
      <c r="B112" s="427">
        <v>15.75</v>
      </c>
      <c r="C112" s="277">
        <v>0.11825212103010736</v>
      </c>
      <c r="D112" s="3">
        <v>6</v>
      </c>
      <c r="E112" s="277">
        <v>0.1</v>
      </c>
      <c r="F112" s="3">
        <v>9</v>
      </c>
      <c r="G112" s="277">
        <v>0.12162162162162163</v>
      </c>
      <c r="H112" s="5"/>
      <c r="I112" s="5"/>
      <c r="J112" s="90"/>
      <c r="K112"/>
      <c r="L112"/>
      <c r="M112"/>
      <c r="N112"/>
      <c r="O112"/>
      <c r="P112"/>
      <c r="Q112"/>
      <c r="R112"/>
      <c r="S112"/>
    </row>
    <row r="113" spans="1:19" ht="13.2" customHeight="1">
      <c r="A113">
        <v>8</v>
      </c>
      <c r="B113" s="427">
        <v>19.93</v>
      </c>
      <c r="C113" s="277">
        <v>0.14963585854793904</v>
      </c>
      <c r="D113" s="3">
        <v>14</v>
      </c>
      <c r="E113" s="277">
        <v>0.23333333333333334</v>
      </c>
      <c r="F113" s="3">
        <v>10</v>
      </c>
      <c r="G113" s="277">
        <v>0.13513513513513514</v>
      </c>
      <c r="H113" s="5"/>
      <c r="I113" s="5"/>
      <c r="J113" s="90"/>
      <c r="K113"/>
      <c r="L113"/>
      <c r="M113"/>
      <c r="N113"/>
      <c r="O113"/>
      <c r="P113"/>
      <c r="Q113"/>
      <c r="R113"/>
      <c r="S113"/>
    </row>
    <row r="114" spans="1:19" ht="13.2" customHeight="1">
      <c r="A114">
        <v>9</v>
      </c>
      <c r="B114" s="427">
        <v>11.41</v>
      </c>
      <c r="C114" s="277">
        <v>8.5667092124033339E-2</v>
      </c>
      <c r="D114" s="3">
        <v>2</v>
      </c>
      <c r="E114" s="277">
        <v>3.3333333333333333E-2</v>
      </c>
      <c r="F114" s="3">
        <v>7</v>
      </c>
      <c r="G114" s="277">
        <v>9.45945945945946E-2</v>
      </c>
      <c r="H114" s="5"/>
      <c r="I114" s="5"/>
      <c r="J114" s="90"/>
      <c r="K114"/>
      <c r="L114"/>
      <c r="M114"/>
      <c r="N114"/>
      <c r="O114"/>
      <c r="P114"/>
      <c r="Q114"/>
      <c r="R114"/>
      <c r="S114"/>
    </row>
    <row r="115" spans="1:19" ht="13.2" customHeight="1">
      <c r="A115">
        <v>10</v>
      </c>
      <c r="B115" s="427">
        <v>35.590000000000003</v>
      </c>
      <c r="C115" s="277">
        <v>0.26721225317216007</v>
      </c>
      <c r="D115" s="3">
        <v>20</v>
      </c>
      <c r="E115" s="277">
        <v>0.33333333333333331</v>
      </c>
      <c r="F115" s="3">
        <v>19</v>
      </c>
      <c r="G115" s="277">
        <v>0.25675675675675674</v>
      </c>
      <c r="H115" s="5"/>
      <c r="I115" s="5"/>
      <c r="J115" s="90"/>
      <c r="K115"/>
      <c r="L115"/>
      <c r="M115"/>
      <c r="N115"/>
      <c r="O115"/>
      <c r="P115"/>
      <c r="Q115"/>
      <c r="R115"/>
      <c r="S115"/>
    </row>
    <row r="116" spans="1:19" ht="13.2" customHeight="1" thickBot="1">
      <c r="A116" s="747" t="s">
        <v>789</v>
      </c>
      <c r="B116" s="576">
        <v>7.25</v>
      </c>
      <c r="C116" s="577"/>
      <c r="D116" s="576">
        <v>7.43</v>
      </c>
      <c r="E116" s="576"/>
      <c r="F116" s="748">
        <v>7.1</v>
      </c>
      <c r="G116" s="576"/>
      <c r="H116" s="5"/>
      <c r="I116" s="5"/>
      <c r="J116" s="90"/>
      <c r="K116"/>
      <c r="L116"/>
      <c r="M116"/>
      <c r="N116"/>
      <c r="O116"/>
      <c r="P116"/>
      <c r="Q116"/>
      <c r="R116"/>
      <c r="S116"/>
    </row>
    <row r="117" spans="1:19" ht="13.2" customHeight="1">
      <c r="A117" s="44" t="s">
        <v>758</v>
      </c>
      <c r="B117" s="3"/>
      <c r="C117" s="69"/>
      <c r="D117" s="69"/>
      <c r="E117" s="69"/>
      <c r="F117" s="69"/>
      <c r="H117" s="5"/>
      <c r="I117" s="5"/>
      <c r="J117" s="90"/>
      <c r="K117"/>
      <c r="L117"/>
      <c r="M117"/>
      <c r="N117"/>
      <c r="O117"/>
      <c r="P117"/>
      <c r="Q117"/>
      <c r="R117"/>
      <c r="S117"/>
    </row>
    <row r="118" spans="1:19" ht="13.2" customHeight="1">
      <c r="A118" s="59" t="s">
        <v>790</v>
      </c>
      <c r="B118" s="1"/>
      <c r="C118" s="1"/>
      <c r="D118" s="69"/>
      <c r="E118" s="69"/>
      <c r="F118" s="69"/>
      <c r="H118" s="5"/>
      <c r="I118" s="5"/>
      <c r="J118" s="90"/>
      <c r="K118"/>
      <c r="L118"/>
      <c r="M118"/>
      <c r="N118"/>
      <c r="O118"/>
      <c r="P118"/>
      <c r="Q118"/>
      <c r="R118"/>
      <c r="S118"/>
    </row>
    <row r="119" spans="1:19">
      <c r="A119" s="59" t="s">
        <v>787</v>
      </c>
      <c r="B119" s="1"/>
      <c r="C119" s="1"/>
      <c r="D119" s="69"/>
      <c r="E119" s="69"/>
      <c r="F119" s="69"/>
      <c r="H119" s="5"/>
      <c r="I119" s="5"/>
      <c r="J119" s="90"/>
      <c r="K119"/>
      <c r="L119"/>
      <c r="M119"/>
      <c r="N119"/>
      <c r="O119"/>
      <c r="P119"/>
      <c r="Q119"/>
      <c r="R119"/>
      <c r="S119"/>
    </row>
    <row r="120" spans="1:19">
      <c r="B120"/>
      <c r="C120"/>
      <c r="D120"/>
      <c r="E120"/>
      <c r="H120" s="5"/>
      <c r="I120" s="5"/>
      <c r="J120" s="90"/>
      <c r="K120"/>
      <c r="L120"/>
      <c r="M120"/>
      <c r="N120"/>
      <c r="O120"/>
      <c r="P120"/>
      <c r="Q120"/>
      <c r="R120"/>
      <c r="S120"/>
    </row>
    <row r="121" spans="1:19" ht="14.4" customHeight="1">
      <c r="A121" s="59"/>
      <c r="B121"/>
      <c r="C121"/>
      <c r="H121" s="5"/>
      <c r="I121" s="5"/>
      <c r="J121" s="90"/>
      <c r="K121"/>
      <c r="L121"/>
      <c r="M121"/>
      <c r="N121"/>
      <c r="O121"/>
      <c r="P121"/>
      <c r="Q121"/>
      <c r="R121"/>
      <c r="S121"/>
    </row>
    <row r="122" spans="1:19">
      <c r="A122" s="5" t="s">
        <v>791</v>
      </c>
      <c r="H122" s="5"/>
      <c r="I122" s="5"/>
      <c r="J122" s="90"/>
      <c r="K122"/>
      <c r="L122"/>
      <c r="M122"/>
      <c r="N122"/>
      <c r="O122"/>
      <c r="P122"/>
      <c r="Q122"/>
      <c r="R122"/>
      <c r="S122"/>
    </row>
    <row r="123" spans="1:19" ht="15.6">
      <c r="A123" s="121"/>
      <c r="B123" s="121"/>
      <c r="C123" s="121"/>
      <c r="D123" s="121"/>
      <c r="E123" s="121"/>
      <c r="F123" s="121"/>
      <c r="G123" s="5"/>
      <c r="H123" s="5"/>
      <c r="I123" s="5"/>
      <c r="J123" s="90"/>
      <c r="K123"/>
      <c r="L123"/>
      <c r="M123"/>
      <c r="N123"/>
      <c r="O123"/>
      <c r="P123"/>
      <c r="Q123"/>
      <c r="R123"/>
      <c r="S123"/>
    </row>
    <row r="124" spans="1:19">
      <c r="A124" s="987" t="s">
        <v>792</v>
      </c>
      <c r="B124" s="987"/>
      <c r="C124" s="987"/>
      <c r="H124" s="5"/>
      <c r="I124" s="5"/>
      <c r="J124" s="90"/>
      <c r="K124"/>
      <c r="L124"/>
      <c r="M124"/>
      <c r="N124"/>
      <c r="O124"/>
      <c r="P124"/>
      <c r="Q124"/>
      <c r="R124"/>
      <c r="S124"/>
    </row>
    <row r="125" spans="1:19" ht="32.1" customHeight="1" thickBot="1">
      <c r="A125" s="746"/>
      <c r="B125" s="1103" t="s">
        <v>753</v>
      </c>
      <c r="C125" s="1103"/>
      <c r="D125" s="1103" t="s">
        <v>754</v>
      </c>
      <c r="E125" s="1103"/>
      <c r="F125" s="1103" t="s">
        <v>755</v>
      </c>
      <c r="G125" s="1103"/>
      <c r="H125" s="5"/>
      <c r="I125" s="5"/>
      <c r="J125" s="90"/>
      <c r="K125"/>
      <c r="L125"/>
      <c r="M125"/>
      <c r="N125"/>
      <c r="O125"/>
      <c r="P125"/>
      <c r="Q125"/>
      <c r="R125"/>
      <c r="S125"/>
    </row>
    <row r="126" spans="1:19" ht="14.4" thickTop="1" thickBot="1">
      <c r="A126" s="195"/>
      <c r="B126" s="736" t="s">
        <v>709</v>
      </c>
      <c r="C126" s="736" t="s">
        <v>793</v>
      </c>
      <c r="D126" s="736" t="s">
        <v>709</v>
      </c>
      <c r="E126" s="736" t="s">
        <v>793</v>
      </c>
      <c r="F126" s="736" t="s">
        <v>709</v>
      </c>
      <c r="G126" s="736" t="s">
        <v>793</v>
      </c>
      <c r="H126" s="5"/>
      <c r="I126" s="5"/>
      <c r="J126" s="90"/>
      <c r="K126"/>
      <c r="L126"/>
      <c r="M126"/>
      <c r="N126"/>
      <c r="O126"/>
      <c r="P126"/>
      <c r="Q126"/>
      <c r="R126"/>
      <c r="S126"/>
    </row>
    <row r="127" spans="1:19">
      <c r="A127" s="1" t="s">
        <v>794</v>
      </c>
      <c r="B127" s="2">
        <v>124</v>
      </c>
      <c r="C127" s="65">
        <v>0.89</v>
      </c>
      <c r="D127" s="2">
        <v>51</v>
      </c>
      <c r="E127" s="732">
        <v>0.81</v>
      </c>
      <c r="F127" s="2">
        <v>70</v>
      </c>
      <c r="G127" s="732">
        <v>0.91</v>
      </c>
      <c r="H127" s="5"/>
      <c r="I127" s="5"/>
      <c r="J127" s="90"/>
      <c r="K127"/>
      <c r="L127"/>
      <c r="M127"/>
      <c r="N127"/>
      <c r="O127"/>
      <c r="P127"/>
      <c r="Q127"/>
      <c r="R127"/>
      <c r="S127"/>
    </row>
    <row r="128" spans="1:19">
      <c r="A128" s="1" t="s">
        <v>795</v>
      </c>
      <c r="B128" s="2">
        <v>51</v>
      </c>
      <c r="C128" s="65">
        <v>0.37</v>
      </c>
      <c r="D128" s="2">
        <v>21</v>
      </c>
      <c r="E128" s="732">
        <v>0.33</v>
      </c>
      <c r="F128" s="2">
        <v>29</v>
      </c>
      <c r="G128" s="732">
        <v>0.38</v>
      </c>
      <c r="H128" s="5"/>
      <c r="I128" s="5"/>
      <c r="J128" s="90"/>
      <c r="K128"/>
      <c r="L128"/>
      <c r="M128"/>
      <c r="N128"/>
      <c r="O128"/>
      <c r="P128"/>
      <c r="Q128"/>
      <c r="R128"/>
      <c r="S128"/>
    </row>
    <row r="129" spans="1:19" ht="13.8" thickBot="1">
      <c r="A129" s="747" t="s">
        <v>796</v>
      </c>
      <c r="B129" s="576">
        <v>69</v>
      </c>
      <c r="C129" s="577">
        <v>0.5</v>
      </c>
      <c r="D129" s="576">
        <v>33</v>
      </c>
      <c r="E129" s="577">
        <v>0.52</v>
      </c>
      <c r="F129" s="576">
        <v>38</v>
      </c>
      <c r="G129" s="577">
        <v>0.49</v>
      </c>
      <c r="H129" s="5"/>
      <c r="I129" s="5"/>
      <c r="J129" s="90"/>
      <c r="K129"/>
      <c r="L129"/>
      <c r="M129"/>
      <c r="N129"/>
      <c r="O129"/>
      <c r="P129"/>
      <c r="Q129"/>
      <c r="R129"/>
      <c r="S129"/>
    </row>
    <row r="130" spans="1:19">
      <c r="A130" s="228" t="s">
        <v>797</v>
      </c>
      <c r="B130" s="749"/>
      <c r="C130" s="750"/>
      <c r="D130" s="749"/>
      <c r="E130" s="750"/>
      <c r="H130" s="5"/>
      <c r="I130" s="5"/>
      <c r="J130" s="90"/>
      <c r="K130"/>
      <c r="L130"/>
      <c r="M130"/>
      <c r="N130"/>
      <c r="O130"/>
      <c r="P130"/>
      <c r="Q130"/>
      <c r="R130"/>
      <c r="S130"/>
    </row>
    <row r="131" spans="1:19">
      <c r="A131" s="44" t="s">
        <v>758</v>
      </c>
      <c r="B131" s="3"/>
      <c r="C131" s="69"/>
      <c r="D131" s="69"/>
      <c r="E131" s="69"/>
      <c r="H131" s="5"/>
      <c r="I131" s="5"/>
      <c r="J131" s="90"/>
      <c r="K131"/>
      <c r="L131"/>
      <c r="M131"/>
      <c r="N131"/>
      <c r="O131"/>
      <c r="P131"/>
      <c r="Q131"/>
      <c r="R131"/>
      <c r="S131"/>
    </row>
    <row r="132" spans="1:19">
      <c r="A132" s="59" t="s">
        <v>798</v>
      </c>
      <c r="B132" s="1"/>
      <c r="C132" s="1"/>
      <c r="D132" s="69"/>
      <c r="E132" s="69"/>
      <c r="H132" s="5"/>
      <c r="I132" s="5"/>
      <c r="J132" s="90"/>
      <c r="K132"/>
      <c r="L132"/>
      <c r="M132"/>
      <c r="N132"/>
      <c r="O132"/>
      <c r="P132"/>
      <c r="Q132"/>
      <c r="R132"/>
      <c r="S132"/>
    </row>
    <row r="133" spans="1:19" ht="13.95" customHeight="1">
      <c r="A133" s="59" t="s">
        <v>799</v>
      </c>
      <c r="B133" s="1"/>
      <c r="C133" s="1"/>
      <c r="D133" s="69"/>
      <c r="E133" s="69"/>
      <c r="H133" s="5"/>
      <c r="I133" s="5"/>
      <c r="J133" s="90"/>
      <c r="K133"/>
      <c r="L133"/>
      <c r="M133"/>
      <c r="N133"/>
      <c r="O133"/>
      <c r="P133"/>
      <c r="Q133"/>
      <c r="R133"/>
      <c r="S133"/>
    </row>
    <row r="134" spans="1:19">
      <c r="A134" s="59" t="s">
        <v>800</v>
      </c>
      <c r="B134" s="1"/>
      <c r="C134" s="1"/>
      <c r="D134" s="69"/>
      <c r="E134" s="69"/>
      <c r="H134" s="5"/>
      <c r="I134" s="5"/>
      <c r="J134" s="90"/>
      <c r="K134"/>
      <c r="L134"/>
      <c r="M134"/>
      <c r="N134"/>
      <c r="O134"/>
      <c r="P134"/>
      <c r="Q134"/>
      <c r="R134"/>
      <c r="S134"/>
    </row>
    <row r="135" spans="1:19">
      <c r="A135" s="59" t="s">
        <v>787</v>
      </c>
      <c r="B135" s="1"/>
      <c r="C135" s="1"/>
      <c r="D135" s="69"/>
      <c r="E135" s="69"/>
      <c r="H135" s="5"/>
      <c r="I135" s="5"/>
      <c r="J135" s="90"/>
      <c r="K135"/>
      <c r="L135"/>
      <c r="M135"/>
      <c r="N135"/>
      <c r="O135"/>
      <c r="P135"/>
      <c r="Q135"/>
      <c r="R135"/>
      <c r="S135"/>
    </row>
    <row r="136" spans="1:19">
      <c r="A136" s="59"/>
      <c r="B136" s="1"/>
      <c r="C136" s="1"/>
      <c r="D136" s="69"/>
      <c r="E136" s="69"/>
      <c r="H136" s="5"/>
      <c r="I136" s="5"/>
      <c r="J136" s="90"/>
      <c r="K136"/>
      <c r="L136"/>
      <c r="M136"/>
      <c r="N136"/>
      <c r="O136"/>
      <c r="P136"/>
      <c r="Q136"/>
      <c r="R136"/>
      <c r="S136"/>
    </row>
    <row r="137" spans="1:19">
      <c r="A137" s="987" t="s">
        <v>801</v>
      </c>
      <c r="B137" s="987"/>
      <c r="C137" s="987"/>
      <c r="H137" s="5"/>
      <c r="I137" s="5"/>
      <c r="J137" s="90"/>
      <c r="K137"/>
      <c r="L137"/>
      <c r="M137"/>
      <c r="N137"/>
      <c r="O137"/>
      <c r="P137"/>
      <c r="Q137"/>
      <c r="R137"/>
      <c r="S137"/>
    </row>
    <row r="138" spans="1:19" ht="33" customHeight="1" thickBot="1">
      <c r="A138" s="746"/>
      <c r="B138" s="1103" t="s">
        <v>753</v>
      </c>
      <c r="C138" s="1103"/>
      <c r="D138" s="1103" t="s">
        <v>754</v>
      </c>
      <c r="E138" s="1103"/>
      <c r="F138" s="1103" t="s">
        <v>755</v>
      </c>
      <c r="G138" s="1103"/>
      <c r="H138" s="5"/>
      <c r="I138" s="5"/>
      <c r="J138" s="90"/>
      <c r="K138"/>
      <c r="L138"/>
      <c r="M138"/>
      <c r="N138"/>
      <c r="O138"/>
      <c r="P138"/>
      <c r="Q138"/>
      <c r="R138"/>
      <c r="S138"/>
    </row>
    <row r="139" spans="1:19" ht="14.4" thickTop="1" thickBot="1">
      <c r="A139" s="195"/>
      <c r="B139" s="736" t="s">
        <v>709</v>
      </c>
      <c r="C139" s="736" t="s">
        <v>793</v>
      </c>
      <c r="D139" s="736" t="s">
        <v>709</v>
      </c>
      <c r="E139" s="736" t="s">
        <v>793</v>
      </c>
      <c r="F139" s="736" t="s">
        <v>709</v>
      </c>
      <c r="G139" s="736" t="s">
        <v>793</v>
      </c>
      <c r="H139" s="5"/>
      <c r="I139" s="5"/>
      <c r="J139" s="90"/>
      <c r="K139"/>
      <c r="L139"/>
      <c r="M139"/>
      <c r="N139"/>
      <c r="O139"/>
      <c r="P139"/>
      <c r="Q139"/>
      <c r="R139"/>
      <c r="S139"/>
    </row>
    <row r="140" spans="1:19" ht="26.4">
      <c r="A140" s="258" t="s">
        <v>802</v>
      </c>
      <c r="B140" s="2">
        <v>104</v>
      </c>
      <c r="C140" s="65">
        <v>0.78195488721804507</v>
      </c>
      <c r="D140" s="2">
        <v>47</v>
      </c>
      <c r="E140" s="65">
        <v>0.74603174603174605</v>
      </c>
      <c r="F140" s="2">
        <v>58</v>
      </c>
      <c r="G140" s="65">
        <v>0.78378378378378377</v>
      </c>
      <c r="H140" s="5"/>
      <c r="I140" s="5"/>
      <c r="J140" s="90"/>
      <c r="K140"/>
      <c r="L140"/>
      <c r="M140"/>
      <c r="N140"/>
      <c r="O140"/>
      <c r="P140"/>
      <c r="Q140"/>
      <c r="R140"/>
      <c r="S140"/>
    </row>
    <row r="141" spans="1:19">
      <c r="A141" s="1" t="s">
        <v>803</v>
      </c>
      <c r="B141" s="2">
        <v>20</v>
      </c>
      <c r="C141" s="65">
        <v>0.15037593984962405</v>
      </c>
      <c r="D141" s="2">
        <v>10</v>
      </c>
      <c r="E141" s="65">
        <v>0.15873015873015872</v>
      </c>
      <c r="F141" s="2">
        <v>11</v>
      </c>
      <c r="G141" s="65">
        <v>0.14864864864864866</v>
      </c>
      <c r="H141" s="5"/>
      <c r="I141" s="5"/>
      <c r="J141" s="90"/>
      <c r="K141"/>
      <c r="L141"/>
      <c r="M141"/>
      <c r="N141"/>
      <c r="O141"/>
      <c r="P141"/>
      <c r="Q141"/>
      <c r="R141"/>
      <c r="S141"/>
    </row>
    <row r="142" spans="1:19">
      <c r="A142" s="1" t="s">
        <v>804</v>
      </c>
      <c r="B142" s="2">
        <v>4</v>
      </c>
      <c r="C142" s="65">
        <v>3.007518796992481E-2</v>
      </c>
      <c r="D142" s="2">
        <v>3</v>
      </c>
      <c r="E142" s="65">
        <v>4.7619047619047616E-2</v>
      </c>
      <c r="F142" s="2">
        <v>2</v>
      </c>
      <c r="G142" s="65">
        <v>2.7027027027027029E-2</v>
      </c>
      <c r="H142" s="5"/>
      <c r="I142" s="5"/>
      <c r="J142" s="90"/>
      <c r="K142"/>
      <c r="L142"/>
      <c r="M142"/>
      <c r="N142"/>
      <c r="O142"/>
      <c r="P142"/>
      <c r="Q142"/>
      <c r="R142"/>
      <c r="S142"/>
    </row>
    <row r="143" spans="1:19">
      <c r="A143" s="1" t="s">
        <v>805</v>
      </c>
      <c r="B143" s="2">
        <v>3</v>
      </c>
      <c r="C143" s="65">
        <v>2.2556390977443608E-2</v>
      </c>
      <c r="D143" s="2">
        <v>0</v>
      </c>
      <c r="E143" s="65">
        <v>0</v>
      </c>
      <c r="F143" s="2">
        <v>2</v>
      </c>
      <c r="G143" s="65">
        <v>2.7027027027027029E-2</v>
      </c>
      <c r="H143" s="5"/>
      <c r="I143" s="5"/>
      <c r="J143" s="90"/>
      <c r="K143"/>
      <c r="L143"/>
      <c r="M143"/>
      <c r="N143"/>
      <c r="O143"/>
      <c r="P143"/>
      <c r="Q143"/>
      <c r="R143"/>
      <c r="S143"/>
    </row>
    <row r="144" spans="1:19">
      <c r="A144" s="1" t="s">
        <v>213</v>
      </c>
      <c r="B144" s="2">
        <v>2</v>
      </c>
      <c r="C144" s="65">
        <v>1.5037593984962405E-2</v>
      </c>
      <c r="D144" s="2">
        <v>2</v>
      </c>
      <c r="E144" s="65">
        <v>3.1746031746031744E-2</v>
      </c>
      <c r="F144" s="2">
        <v>1</v>
      </c>
      <c r="G144" s="65">
        <v>1.3513513513513514E-2</v>
      </c>
      <c r="H144" s="5"/>
      <c r="I144" s="5"/>
      <c r="J144" s="90"/>
      <c r="K144"/>
      <c r="L144"/>
      <c r="M144"/>
      <c r="N144"/>
      <c r="O144"/>
      <c r="P144"/>
      <c r="Q144"/>
      <c r="R144"/>
      <c r="S144"/>
    </row>
    <row r="145" spans="1:32" ht="13.95" customHeight="1">
      <c r="A145" s="1" t="s">
        <v>806</v>
      </c>
      <c r="B145" s="2">
        <v>0</v>
      </c>
      <c r="C145" s="65">
        <v>0</v>
      </c>
      <c r="D145" s="2">
        <v>1</v>
      </c>
      <c r="E145" s="65">
        <v>1.5873015873015872E-2</v>
      </c>
      <c r="F145" s="2">
        <v>0</v>
      </c>
      <c r="G145" s="65">
        <v>0</v>
      </c>
      <c r="H145" s="5"/>
      <c r="I145" s="5"/>
      <c r="J145" s="90"/>
      <c r="K145"/>
      <c r="L145"/>
      <c r="M145"/>
      <c r="N145"/>
      <c r="O145"/>
      <c r="P145"/>
      <c r="Q145"/>
      <c r="R145"/>
      <c r="S145"/>
    </row>
    <row r="146" spans="1:32" ht="13.8" thickBot="1">
      <c r="A146" s="739" t="s">
        <v>34</v>
      </c>
      <c r="B146" s="740">
        <f>SUM(B140:B145)</f>
        <v>133</v>
      </c>
      <c r="C146" s="751"/>
      <c r="D146" s="740">
        <v>63</v>
      </c>
      <c r="E146" s="751"/>
      <c r="F146" s="740">
        <v>74</v>
      </c>
      <c r="G146" s="751"/>
      <c r="H146" s="5"/>
      <c r="I146" s="5"/>
      <c r="J146" s="90"/>
      <c r="K146"/>
      <c r="L146"/>
      <c r="M146"/>
      <c r="N146"/>
      <c r="O146"/>
      <c r="P146"/>
      <c r="Q146"/>
      <c r="R146"/>
      <c r="S146"/>
    </row>
    <row r="147" spans="1:32">
      <c r="A147" s="44" t="s">
        <v>758</v>
      </c>
      <c r="B147" s="3"/>
      <c r="C147" s="69"/>
      <c r="D147" s="69"/>
      <c r="E147" s="69"/>
      <c r="H147" s="5"/>
      <c r="I147" s="5"/>
      <c r="J147" s="90"/>
      <c r="K147"/>
      <c r="L147"/>
      <c r="M147"/>
      <c r="N147"/>
      <c r="O147"/>
      <c r="P147"/>
      <c r="Q147"/>
      <c r="R147"/>
      <c r="S147"/>
    </row>
    <row r="148" spans="1:32">
      <c r="A148" s="59" t="s">
        <v>807</v>
      </c>
      <c r="B148" s="1"/>
      <c r="C148" s="1"/>
      <c r="D148" s="69"/>
      <c r="E148" s="69"/>
      <c r="H148" s="5"/>
      <c r="I148" s="5"/>
      <c r="J148" s="90"/>
      <c r="K148"/>
      <c r="L148"/>
      <c r="M148"/>
      <c r="N148"/>
      <c r="O148"/>
      <c r="P148"/>
      <c r="Q148"/>
      <c r="R148"/>
      <c r="S148"/>
    </row>
    <row r="149" spans="1:32">
      <c r="A149" s="59" t="s">
        <v>787</v>
      </c>
      <c r="B149" s="1"/>
      <c r="C149" s="1"/>
      <c r="D149" s="69"/>
      <c r="E149" s="69"/>
      <c r="H149" s="5"/>
      <c r="I149" s="5"/>
      <c r="J149" s="90"/>
      <c r="K149"/>
      <c r="L149"/>
      <c r="M149"/>
      <c r="N149"/>
      <c r="O149"/>
      <c r="P149"/>
      <c r="Q149"/>
      <c r="R149"/>
      <c r="S149"/>
    </row>
    <row r="150" spans="1:32">
      <c r="A150" s="59"/>
      <c r="B150" s="1"/>
      <c r="C150" s="1"/>
      <c r="D150" s="69"/>
      <c r="E150" s="69"/>
      <c r="H150" s="5"/>
      <c r="I150" s="5"/>
      <c r="J150" s="90"/>
      <c r="K150"/>
      <c r="L150"/>
      <c r="M150"/>
      <c r="N150"/>
      <c r="O150"/>
      <c r="P150"/>
      <c r="Q150"/>
      <c r="R150"/>
      <c r="S150"/>
    </row>
    <row r="151" spans="1:32">
      <c r="A151" s="987" t="s">
        <v>808</v>
      </c>
      <c r="B151" s="987"/>
      <c r="C151" s="987"/>
      <c r="H151" s="5"/>
      <c r="I151" s="5"/>
      <c r="J151" s="90"/>
      <c r="K151"/>
      <c r="L151"/>
      <c r="M151"/>
      <c r="N151"/>
      <c r="O151"/>
      <c r="P151"/>
      <c r="Q151"/>
      <c r="R151"/>
      <c r="S151"/>
    </row>
    <row r="152" spans="1:32" ht="36.9" customHeight="1" thickBot="1">
      <c r="A152" s="746"/>
      <c r="B152" s="1103" t="s">
        <v>753</v>
      </c>
      <c r="C152" s="1103"/>
      <c r="D152" s="1103" t="s">
        <v>754</v>
      </c>
      <c r="E152" s="1103"/>
      <c r="F152" s="1103" t="s">
        <v>755</v>
      </c>
      <c r="G152" s="1103"/>
      <c r="H152" s="5"/>
      <c r="I152" s="5"/>
      <c r="J152" s="90"/>
      <c r="K152"/>
      <c r="L152"/>
      <c r="M152"/>
      <c r="N152"/>
      <c r="O152"/>
      <c r="P152"/>
      <c r="Q152"/>
      <c r="R152"/>
      <c r="S152"/>
    </row>
    <row r="153" spans="1:32" ht="14.4" thickTop="1" thickBot="1">
      <c r="A153" s="195"/>
      <c r="B153" s="736" t="s">
        <v>709</v>
      </c>
      <c r="C153" s="736" t="s">
        <v>809</v>
      </c>
      <c r="D153" s="736" t="s">
        <v>709</v>
      </c>
      <c r="E153" s="736" t="s">
        <v>809</v>
      </c>
      <c r="F153" s="736" t="s">
        <v>709</v>
      </c>
      <c r="G153" s="736" t="s">
        <v>809</v>
      </c>
      <c r="H153" s="5"/>
      <c r="I153" s="5"/>
      <c r="J153" s="90"/>
      <c r="K153"/>
      <c r="L153"/>
      <c r="M153"/>
      <c r="N153"/>
      <c r="O153"/>
      <c r="P153"/>
      <c r="Q153"/>
      <c r="R153"/>
      <c r="S153"/>
    </row>
    <row r="154" spans="1:32">
      <c r="A154" s="1" t="s">
        <v>810</v>
      </c>
      <c r="B154" s="2">
        <v>124</v>
      </c>
      <c r="C154" s="752">
        <v>6.3</v>
      </c>
      <c r="D154" s="2">
        <v>51</v>
      </c>
      <c r="E154" s="2">
        <v>6.58</v>
      </c>
      <c r="F154" s="2">
        <v>70</v>
      </c>
      <c r="G154" s="753">
        <v>6.09</v>
      </c>
      <c r="H154" s="5"/>
      <c r="I154" s="5"/>
      <c r="J154" s="90"/>
      <c r="K154"/>
      <c r="L154"/>
      <c r="M154"/>
      <c r="N154"/>
      <c r="O154"/>
      <c r="P154"/>
      <c r="Q154"/>
      <c r="R154"/>
      <c r="S154"/>
    </row>
    <row r="155" spans="1:32">
      <c r="A155" s="1" t="s">
        <v>795</v>
      </c>
      <c r="B155" s="2">
        <v>51</v>
      </c>
      <c r="C155" s="752">
        <v>6.22</v>
      </c>
      <c r="D155" s="2">
        <v>21</v>
      </c>
      <c r="E155" s="2">
        <v>6.52</v>
      </c>
      <c r="F155" s="2">
        <v>29</v>
      </c>
      <c r="G155" s="753">
        <v>6</v>
      </c>
      <c r="H155" s="5"/>
      <c r="I155" s="5"/>
      <c r="J155" s="90"/>
      <c r="K155"/>
      <c r="L155"/>
      <c r="M155"/>
      <c r="N155"/>
      <c r="O155"/>
      <c r="P155"/>
      <c r="Q155"/>
      <c r="R155"/>
      <c r="S155"/>
    </row>
    <row r="156" spans="1:32" ht="13.8" thickBot="1">
      <c r="A156" s="747" t="s">
        <v>796</v>
      </c>
      <c r="B156" s="576">
        <v>69</v>
      </c>
      <c r="C156" s="754">
        <v>6.8</v>
      </c>
      <c r="D156" s="576">
        <v>33</v>
      </c>
      <c r="E156" s="755">
        <v>6.82</v>
      </c>
      <c r="F156" s="576">
        <v>38</v>
      </c>
      <c r="G156" s="754">
        <v>6.78</v>
      </c>
      <c r="H156" s="5"/>
      <c r="I156" s="5"/>
      <c r="J156" s="91"/>
      <c r="K156"/>
      <c r="L156"/>
      <c r="M156"/>
      <c r="N156"/>
      <c r="O156"/>
      <c r="P156"/>
      <c r="Q156"/>
      <c r="R156"/>
      <c r="S156"/>
      <c r="V156" s="1"/>
      <c r="W156" s="1"/>
    </row>
    <row r="157" spans="1:32" ht="15" customHeight="1">
      <c r="A157" s="44" t="s">
        <v>758</v>
      </c>
      <c r="B157" s="3"/>
      <c r="C157" s="69"/>
      <c r="D157" s="69"/>
      <c r="E157" s="69"/>
      <c r="H157" s="5"/>
      <c r="I157" s="5"/>
      <c r="J157" s="95"/>
      <c r="K157"/>
      <c r="L157"/>
      <c r="M157"/>
      <c r="N157"/>
      <c r="O157"/>
      <c r="P157"/>
      <c r="Q157"/>
      <c r="R157"/>
      <c r="S157"/>
      <c r="T157" s="1"/>
      <c r="U157" s="1"/>
      <c r="V157" s="1"/>
      <c r="W157" s="1"/>
      <c r="X157" s="1"/>
      <c r="Y157" s="1"/>
      <c r="Z157" s="1"/>
      <c r="AA157" s="1"/>
      <c r="AB157" s="1"/>
      <c r="AC157" s="1"/>
      <c r="AD157" s="1"/>
      <c r="AE157" s="1"/>
      <c r="AF157" s="1"/>
    </row>
    <row r="158" spans="1:32" ht="15" customHeight="1">
      <c r="A158" s="59" t="s">
        <v>811</v>
      </c>
      <c r="B158" s="1"/>
      <c r="C158" s="1"/>
      <c r="D158" s="69"/>
      <c r="E158" s="69"/>
      <c r="H158" s="5"/>
      <c r="I158" s="5"/>
      <c r="J158" s="95"/>
      <c r="K158"/>
      <c r="L158"/>
      <c r="M158"/>
      <c r="N158"/>
      <c r="O158"/>
      <c r="P158"/>
      <c r="Q158"/>
      <c r="R158"/>
      <c r="S158"/>
      <c r="T158" s="1"/>
      <c r="U158" s="1"/>
      <c r="V158" s="1"/>
      <c r="W158" s="1"/>
      <c r="X158" s="1"/>
      <c r="Y158" s="1"/>
      <c r="Z158" s="1"/>
      <c r="AA158" s="1"/>
      <c r="AB158" s="1"/>
      <c r="AC158" s="1"/>
      <c r="AD158" s="1"/>
      <c r="AE158" s="1"/>
      <c r="AF158" s="1"/>
    </row>
    <row r="159" spans="1:32" ht="15" customHeight="1">
      <c r="A159" s="59" t="s">
        <v>812</v>
      </c>
      <c r="B159" s="1"/>
      <c r="C159" s="1"/>
      <c r="D159" s="69"/>
      <c r="E159" s="69"/>
      <c r="H159" s="5"/>
      <c r="I159" s="5"/>
      <c r="J159" s="95"/>
      <c r="K159"/>
      <c r="L159"/>
      <c r="M159"/>
      <c r="N159"/>
      <c r="O159"/>
      <c r="P159"/>
      <c r="Q159"/>
      <c r="R159"/>
      <c r="S159"/>
      <c r="T159" s="1"/>
      <c r="U159" s="1"/>
      <c r="V159" s="1"/>
      <c r="W159" s="1"/>
      <c r="X159" s="1"/>
      <c r="Y159" s="1"/>
      <c r="Z159" s="1"/>
      <c r="AA159" s="1"/>
      <c r="AB159" s="1"/>
      <c r="AC159" s="1"/>
      <c r="AD159" s="1"/>
      <c r="AE159" s="1"/>
      <c r="AF159" s="1"/>
    </row>
    <row r="160" spans="1:32" ht="13.2" customHeight="1">
      <c r="A160" s="59" t="s">
        <v>813</v>
      </c>
      <c r="B160" s="1"/>
      <c r="C160" s="1"/>
      <c r="D160" s="69"/>
      <c r="E160" s="69"/>
      <c r="H160" s="5"/>
      <c r="I160" s="5"/>
      <c r="J160" s="93"/>
      <c r="K160"/>
      <c r="L160"/>
      <c r="M160"/>
      <c r="N160"/>
      <c r="O160"/>
      <c r="P160"/>
      <c r="Q160"/>
      <c r="R160"/>
      <c r="S160"/>
      <c r="T160" s="1"/>
      <c r="U160" s="1"/>
      <c r="V160" s="1"/>
      <c r="W160" s="1"/>
      <c r="X160" s="1"/>
      <c r="Y160" s="1"/>
      <c r="Z160" s="1"/>
      <c r="AA160" s="1"/>
      <c r="AB160" s="1"/>
      <c r="AC160" s="1"/>
      <c r="AD160" s="1"/>
      <c r="AE160" s="1"/>
      <c r="AF160" s="1"/>
    </row>
    <row r="161" spans="1:32" ht="13.2" customHeight="1">
      <c r="A161" s="59" t="s">
        <v>787</v>
      </c>
      <c r="B161" s="1"/>
      <c r="C161" s="1"/>
      <c r="D161" s="69"/>
      <c r="E161" s="69"/>
      <c r="H161" s="5"/>
      <c r="I161" s="5"/>
      <c r="J161" s="91"/>
      <c r="K161"/>
      <c r="L161"/>
      <c r="M161"/>
      <c r="N161"/>
      <c r="O161"/>
      <c r="P161"/>
      <c r="Q161"/>
      <c r="R161"/>
      <c r="S161"/>
      <c r="T161" s="1"/>
      <c r="U161" s="1"/>
      <c r="V161" s="1"/>
      <c r="W161" s="1"/>
      <c r="X161" s="1"/>
      <c r="Y161" s="1"/>
      <c r="Z161" s="1"/>
      <c r="AA161" s="1"/>
      <c r="AB161" s="1"/>
      <c r="AC161" s="1"/>
      <c r="AD161" s="1"/>
      <c r="AE161" s="1"/>
      <c r="AF161" s="1"/>
    </row>
    <row r="162" spans="1:32">
      <c r="A162" s="59"/>
      <c r="B162" s="1"/>
      <c r="C162" s="1"/>
      <c r="D162" s="69"/>
      <c r="E162" s="69"/>
      <c r="H162" s="5"/>
      <c r="I162" s="5"/>
      <c r="J162" s="91"/>
      <c r="K162"/>
      <c r="L162"/>
      <c r="M162"/>
      <c r="N162"/>
      <c r="O162"/>
      <c r="P162"/>
      <c r="Q162"/>
      <c r="R162"/>
      <c r="S162"/>
      <c r="T162" s="1"/>
      <c r="U162" s="1"/>
      <c r="V162" s="1"/>
      <c r="W162" s="1"/>
      <c r="X162" s="1"/>
      <c r="Y162" s="1"/>
      <c r="Z162" s="1"/>
      <c r="AA162" s="1"/>
      <c r="AB162" s="1"/>
      <c r="AC162" s="1"/>
      <c r="AD162" s="1"/>
      <c r="AE162" s="1"/>
      <c r="AF162" s="1"/>
    </row>
    <row r="163" spans="1:32" ht="14.4" customHeight="1">
      <c r="A163" s="5" t="s">
        <v>814</v>
      </c>
      <c r="B163"/>
      <c r="C163"/>
      <c r="D163" s="69"/>
      <c r="E163" s="69"/>
      <c r="H163" s="5"/>
      <c r="I163" s="5"/>
      <c r="K163"/>
      <c r="L163"/>
      <c r="M163"/>
      <c r="N163"/>
      <c r="O163"/>
      <c r="P163"/>
      <c r="Q163"/>
      <c r="R163"/>
      <c r="S163"/>
      <c r="T163" s="1"/>
      <c r="U163" s="1"/>
      <c r="V163" s="1"/>
      <c r="W163" s="1"/>
      <c r="X163" s="1"/>
      <c r="Y163" s="1"/>
      <c r="Z163" s="1"/>
      <c r="AA163" s="1"/>
      <c r="AB163" s="1"/>
      <c r="AC163" s="1"/>
      <c r="AD163" s="1"/>
      <c r="AE163" s="1"/>
      <c r="AF163" s="1"/>
    </row>
    <row r="164" spans="1:32" ht="13.2" customHeight="1" thickBot="1">
      <c r="A164" s="746"/>
      <c r="B164" s="1103" t="s">
        <v>753</v>
      </c>
      <c r="C164" s="1103"/>
      <c r="D164" s="69"/>
      <c r="E164" s="69"/>
      <c r="H164" s="5"/>
      <c r="I164" s="5"/>
      <c r="J164" s="93"/>
      <c r="K164"/>
      <c r="L164"/>
      <c r="M164"/>
      <c r="N164"/>
      <c r="O164"/>
      <c r="P164"/>
      <c r="Q164"/>
      <c r="R164"/>
      <c r="S164"/>
      <c r="T164" s="1"/>
      <c r="U164" s="1"/>
      <c r="V164" s="1"/>
      <c r="W164" s="1"/>
      <c r="X164" s="1"/>
      <c r="Y164" s="1"/>
      <c r="Z164" s="1"/>
      <c r="AA164" s="1"/>
      <c r="AB164" s="1"/>
      <c r="AC164" s="1"/>
      <c r="AD164" s="1"/>
      <c r="AE164" s="1"/>
      <c r="AF164" s="1"/>
    </row>
    <row r="165" spans="1:32" ht="13.2" customHeight="1" thickTop="1" thickBot="1">
      <c r="A165" s="195" t="s">
        <v>815</v>
      </c>
      <c r="B165" s="736" t="s">
        <v>709</v>
      </c>
      <c r="C165" s="736" t="s">
        <v>710</v>
      </c>
      <c r="D165" s="69"/>
      <c r="E165" s="69"/>
      <c r="H165" s="5"/>
      <c r="I165" s="5"/>
      <c r="J165" s="94"/>
      <c r="K165"/>
      <c r="L165"/>
      <c r="M165"/>
      <c r="N165"/>
      <c r="O165"/>
      <c r="P165"/>
      <c r="Q165"/>
      <c r="R165"/>
      <c r="S165"/>
      <c r="T165" s="1"/>
      <c r="U165" s="1"/>
      <c r="V165" s="1"/>
      <c r="W165" s="1"/>
      <c r="X165" s="1"/>
      <c r="Y165" s="1"/>
      <c r="Z165" s="1"/>
      <c r="AA165" s="1"/>
      <c r="AB165" s="1"/>
      <c r="AC165" s="1"/>
      <c r="AD165" s="1"/>
      <c r="AE165" s="1"/>
      <c r="AF165" s="1"/>
    </row>
    <row r="166" spans="1:32" ht="12.75" customHeight="1">
      <c r="A166" s="204" t="s">
        <v>810</v>
      </c>
      <c r="B166" s="756"/>
      <c r="C166" s="756"/>
      <c r="D166" s="69"/>
      <c r="E166" s="69"/>
      <c r="H166" s="5"/>
      <c r="I166" s="5"/>
      <c r="J166" s="94"/>
      <c r="K166"/>
      <c r="L166"/>
      <c r="M166"/>
      <c r="N166"/>
      <c r="O166"/>
      <c r="P166"/>
      <c r="Q166"/>
      <c r="R166"/>
      <c r="S166"/>
      <c r="T166" s="1"/>
      <c r="U166" s="1"/>
      <c r="V166" s="1"/>
      <c r="W166" s="1"/>
      <c r="X166" s="1"/>
      <c r="Y166" s="1"/>
      <c r="Z166" s="1"/>
      <c r="AA166" s="1"/>
      <c r="AB166" s="1"/>
      <c r="AC166" s="1"/>
      <c r="AD166" s="1"/>
      <c r="AE166" s="1"/>
      <c r="AF166" s="1"/>
    </row>
    <row r="167" spans="1:32" ht="13.2" customHeight="1">
      <c r="A167" s="131" t="s">
        <v>816</v>
      </c>
      <c r="B167" s="704">
        <v>9</v>
      </c>
      <c r="C167" s="757">
        <v>0.39130434782608697</v>
      </c>
      <c r="D167" s="69"/>
      <c r="E167" s="69"/>
      <c r="H167" s="5"/>
      <c r="I167" s="5"/>
      <c r="J167" s="94"/>
      <c r="K167"/>
      <c r="L167"/>
      <c r="M167"/>
      <c r="N167"/>
      <c r="O167"/>
      <c r="P167"/>
      <c r="Q167"/>
      <c r="R167"/>
      <c r="S167"/>
      <c r="T167" s="1"/>
      <c r="U167" s="1"/>
      <c r="V167" s="1"/>
      <c r="W167" s="1"/>
      <c r="X167" s="1"/>
      <c r="Y167" s="1"/>
      <c r="Z167" s="1"/>
      <c r="AA167" s="1"/>
      <c r="AB167" s="1"/>
      <c r="AC167" s="1"/>
      <c r="AD167" s="1"/>
      <c r="AE167" s="1"/>
      <c r="AF167" s="1"/>
    </row>
    <row r="168" spans="1:32" s="1" customFormat="1" ht="13.2" customHeight="1">
      <c r="A168" s="131" t="s">
        <v>817</v>
      </c>
      <c r="B168" s="704">
        <v>6</v>
      </c>
      <c r="C168" s="757">
        <v>0.2608695652173913</v>
      </c>
      <c r="D168" s="69"/>
      <c r="E168" s="69"/>
      <c r="F168" s="30"/>
      <c r="G168" s="30"/>
      <c r="H168" s="5"/>
      <c r="I168" s="5"/>
      <c r="J168" s="96"/>
      <c r="K168"/>
      <c r="L168"/>
      <c r="M168"/>
      <c r="N168"/>
      <c r="O168"/>
      <c r="P168"/>
      <c r="Q168"/>
      <c r="R168"/>
      <c r="S168"/>
    </row>
    <row r="169" spans="1:32" s="1" customFormat="1" ht="26.4">
      <c r="A169" s="131" t="s">
        <v>818</v>
      </c>
      <c r="B169" s="704">
        <v>5</v>
      </c>
      <c r="C169" s="757">
        <v>0.21739130434782608</v>
      </c>
      <c r="D169" s="69"/>
      <c r="E169" s="69"/>
      <c r="F169" s="30"/>
      <c r="G169" s="30"/>
      <c r="H169" s="5"/>
      <c r="I169" s="5"/>
      <c r="J169" s="95"/>
      <c r="K169"/>
      <c r="L169"/>
      <c r="M169"/>
      <c r="N169"/>
      <c r="O169"/>
      <c r="P169"/>
      <c r="Q169"/>
      <c r="R169"/>
      <c r="S169"/>
    </row>
    <row r="170" spans="1:32" s="1" customFormat="1" ht="27" thickBot="1">
      <c r="A170" s="758" t="s">
        <v>819</v>
      </c>
      <c r="B170" s="759">
        <v>3</v>
      </c>
      <c r="C170" s="760">
        <v>0.13043478260869565</v>
      </c>
      <c r="D170" s="69"/>
      <c r="E170" s="69"/>
      <c r="F170" s="30"/>
      <c r="G170" s="30"/>
      <c r="H170" s="5"/>
      <c r="I170" s="5"/>
      <c r="J170" s="95"/>
      <c r="K170"/>
      <c r="L170"/>
      <c r="M170"/>
      <c r="N170"/>
      <c r="O170"/>
      <c r="P170"/>
      <c r="Q170"/>
      <c r="R170"/>
      <c r="S170"/>
    </row>
    <row r="171" spans="1:32" s="1" customFormat="1" ht="13.95" customHeight="1" thickTop="1">
      <c r="A171" s="761" t="s">
        <v>795</v>
      </c>
      <c r="B171" s="756"/>
      <c r="C171" s="757"/>
      <c r="D171" s="69"/>
      <c r="E171" s="69"/>
      <c r="F171" s="30"/>
      <c r="G171" s="30"/>
      <c r="H171" s="5"/>
      <c r="I171" s="5"/>
      <c r="J171" s="97"/>
      <c r="K171"/>
      <c r="L171"/>
      <c r="M171"/>
      <c r="N171"/>
      <c r="O171"/>
      <c r="P171"/>
      <c r="Q171"/>
      <c r="R171"/>
      <c r="S171"/>
    </row>
    <row r="172" spans="1:32" s="1" customFormat="1">
      <c r="A172" s="131" t="s">
        <v>820</v>
      </c>
      <c r="B172" s="704">
        <v>8</v>
      </c>
      <c r="C172" s="757">
        <v>0.72727272727272729</v>
      </c>
      <c r="D172" s="69"/>
      <c r="E172" s="69"/>
      <c r="F172" s="30"/>
      <c r="G172" s="30"/>
      <c r="H172" s="5"/>
      <c r="I172" s="5"/>
      <c r="J172" s="97"/>
      <c r="K172"/>
      <c r="L172"/>
      <c r="M172"/>
      <c r="N172"/>
      <c r="O172"/>
      <c r="P172"/>
      <c r="Q172"/>
      <c r="R172"/>
      <c r="S172"/>
      <c r="V172" s="5"/>
      <c r="W172" s="5"/>
    </row>
    <row r="173" spans="1:32" s="1" customFormat="1">
      <c r="A173" s="131" t="s">
        <v>821</v>
      </c>
      <c r="B173" s="704">
        <v>2</v>
      </c>
      <c r="C173" s="757">
        <v>0.18181818181818182</v>
      </c>
      <c r="D173" s="69"/>
      <c r="E173" s="69"/>
      <c r="F173" s="30"/>
      <c r="G173" s="30"/>
      <c r="H173" s="5"/>
      <c r="I173" s="5"/>
      <c r="J173" s="98"/>
      <c r="K173"/>
      <c r="L173"/>
      <c r="M173"/>
      <c r="N173"/>
      <c r="O173"/>
      <c r="P173"/>
      <c r="Q173"/>
      <c r="R173"/>
      <c r="S173"/>
      <c r="T173" s="5"/>
      <c r="U173" s="5"/>
      <c r="V173"/>
      <c r="W173"/>
      <c r="X173" s="5"/>
      <c r="Y173" s="5"/>
      <c r="Z173" s="5"/>
      <c r="AA173" s="5"/>
      <c r="AB173" s="5"/>
      <c r="AC173" s="5"/>
      <c r="AD173" s="5"/>
      <c r="AE173" s="5"/>
      <c r="AF173" s="5"/>
    </row>
    <row r="174" spans="1:32" s="1" customFormat="1" ht="13.2" customHeight="1" thickBot="1">
      <c r="A174" s="758" t="s">
        <v>822</v>
      </c>
      <c r="B174" s="759">
        <v>1</v>
      </c>
      <c r="C174" s="760">
        <v>9.0909090909090912E-2</v>
      </c>
      <c r="D174" s="69"/>
      <c r="E174" s="69"/>
      <c r="F174" s="30"/>
      <c r="G174" s="30"/>
      <c r="H174" s="5"/>
      <c r="I174" s="5"/>
      <c r="J174" s="99"/>
      <c r="K174"/>
      <c r="L174"/>
      <c r="M174"/>
      <c r="N174"/>
      <c r="O174"/>
      <c r="P174"/>
      <c r="Q174"/>
      <c r="R174"/>
      <c r="S174"/>
      <c r="T174"/>
      <c r="U174"/>
      <c r="V174"/>
      <c r="W174"/>
      <c r="X174"/>
      <c r="Y174"/>
      <c r="Z174"/>
      <c r="AA174"/>
      <c r="AB174"/>
      <c r="AC174"/>
      <c r="AD174"/>
      <c r="AE174"/>
      <c r="AF174"/>
    </row>
    <row r="175" spans="1:32" s="1" customFormat="1" ht="13.8" thickTop="1">
      <c r="A175" s="204" t="s">
        <v>823</v>
      </c>
      <c r="B175" s="756"/>
      <c r="C175" s="756"/>
      <c r="D175" s="69"/>
      <c r="E175" s="69"/>
      <c r="F175" s="30"/>
      <c r="G175" s="30"/>
      <c r="H175" s="5"/>
      <c r="I175" s="5"/>
      <c r="J175" s="96"/>
      <c r="K175"/>
      <c r="L175"/>
      <c r="M175"/>
      <c r="N175"/>
      <c r="O175"/>
      <c r="P175"/>
      <c r="Q175"/>
      <c r="R175"/>
      <c r="S175"/>
      <c r="T175"/>
      <c r="U175"/>
      <c r="V175"/>
      <c r="W175"/>
      <c r="X175"/>
      <c r="Y175"/>
      <c r="Z175"/>
      <c r="AA175"/>
      <c r="AB175"/>
      <c r="AC175"/>
      <c r="AD175"/>
      <c r="AE175"/>
      <c r="AF175"/>
    </row>
    <row r="176" spans="1:32" s="1" customFormat="1">
      <c r="A176" s="191" t="s">
        <v>824</v>
      </c>
      <c r="B176" s="704">
        <v>8</v>
      </c>
      <c r="C176" s="757">
        <v>0.88888888888888884</v>
      </c>
      <c r="D176" s="69"/>
      <c r="E176" s="69"/>
      <c r="F176" s="30"/>
      <c r="G176" s="30"/>
      <c r="H176" s="5"/>
      <c r="I176" s="5"/>
      <c r="J176" s="96"/>
      <c r="K176"/>
      <c r="L176"/>
      <c r="M176"/>
      <c r="N176"/>
      <c r="O176"/>
      <c r="P176"/>
      <c r="Q176"/>
      <c r="R176"/>
      <c r="S176"/>
      <c r="T176"/>
      <c r="U176"/>
      <c r="V176"/>
      <c r="W176"/>
      <c r="X176"/>
      <c r="Y176"/>
      <c r="Z176"/>
      <c r="AA176"/>
      <c r="AB176"/>
      <c r="AC176"/>
      <c r="AD176"/>
      <c r="AE176"/>
      <c r="AF176"/>
    </row>
    <row r="177" spans="1:32" s="1" customFormat="1" ht="13.8" thickBot="1">
      <c r="A177" s="762" t="s">
        <v>825</v>
      </c>
      <c r="B177" s="759">
        <v>1</v>
      </c>
      <c r="C177" s="760">
        <v>0.1111111111111111</v>
      </c>
      <c r="D177" s="69"/>
      <c r="E177" s="69"/>
      <c r="F177" s="30"/>
      <c r="G177" s="30"/>
      <c r="H177" s="5"/>
      <c r="I177" s="5"/>
      <c r="J177" s="96"/>
      <c r="K177"/>
      <c r="L177"/>
      <c r="M177"/>
      <c r="N177"/>
      <c r="O177"/>
      <c r="P177"/>
      <c r="Q177"/>
      <c r="R177"/>
      <c r="S177"/>
      <c r="T177"/>
      <c r="U177"/>
      <c r="V177"/>
      <c r="W177"/>
      <c r="X177"/>
      <c r="Y177"/>
      <c r="Z177"/>
      <c r="AA177"/>
      <c r="AB177"/>
      <c r="AC177"/>
      <c r="AD177"/>
      <c r="AE177"/>
      <c r="AF177"/>
    </row>
    <row r="178" spans="1:32" s="1" customFormat="1" ht="15.6" thickTop="1">
      <c r="A178" s="59" t="s">
        <v>826</v>
      </c>
      <c r="B178" s="704"/>
      <c r="C178" s="757"/>
      <c r="D178" s="69"/>
      <c r="E178" s="69"/>
      <c r="F178" s="30"/>
      <c r="G178" s="30"/>
      <c r="H178" s="5"/>
      <c r="I178" s="5"/>
      <c r="J178" s="95"/>
      <c r="K178"/>
      <c r="L178"/>
      <c r="M178"/>
      <c r="N178"/>
      <c r="O178"/>
      <c r="P178"/>
      <c r="Q178"/>
      <c r="R178"/>
      <c r="S178"/>
      <c r="T178"/>
      <c r="U178"/>
      <c r="V178"/>
      <c r="W178"/>
      <c r="X178"/>
      <c r="Y178"/>
      <c r="Z178"/>
      <c r="AA178"/>
      <c r="AB178"/>
      <c r="AC178"/>
      <c r="AD178"/>
      <c r="AE178"/>
      <c r="AF178"/>
    </row>
    <row r="179" spans="1:32" s="1" customFormat="1" ht="13.95" customHeight="1">
      <c r="A179" s="59" t="s">
        <v>827</v>
      </c>
      <c r="B179" s="704"/>
      <c r="C179" s="757"/>
      <c r="D179" s="69"/>
      <c r="E179" s="69"/>
      <c r="F179" s="30"/>
      <c r="G179" s="30"/>
      <c r="H179" s="5"/>
      <c r="I179" s="5"/>
      <c r="J179" s="97"/>
      <c r="K179"/>
      <c r="L179"/>
      <c r="M179"/>
      <c r="N179"/>
      <c r="O179"/>
      <c r="P179"/>
      <c r="Q179"/>
      <c r="R179"/>
      <c r="S179"/>
      <c r="T179"/>
      <c r="U179"/>
      <c r="V179"/>
      <c r="W179"/>
      <c r="X179"/>
      <c r="Y179"/>
      <c r="Z179"/>
      <c r="AA179"/>
      <c r="AB179"/>
      <c r="AC179"/>
      <c r="AD179"/>
      <c r="AE179"/>
      <c r="AF179"/>
    </row>
    <row r="180" spans="1:32" s="1" customFormat="1">
      <c r="A180" s="59" t="s">
        <v>828</v>
      </c>
      <c r="B180" s="704"/>
      <c r="C180" s="757"/>
      <c r="D180" s="69"/>
      <c r="E180" s="69"/>
      <c r="F180" s="30"/>
      <c r="G180" s="30"/>
      <c r="H180" s="5"/>
      <c r="I180" s="5"/>
      <c r="J180" s="97"/>
      <c r="K180"/>
      <c r="L180"/>
      <c r="M180"/>
      <c r="N180"/>
      <c r="O180"/>
      <c r="P180"/>
      <c r="Q180"/>
      <c r="R180"/>
      <c r="S180"/>
      <c r="T180"/>
      <c r="U180"/>
      <c r="V180"/>
      <c r="W180"/>
      <c r="X180"/>
      <c r="Y180"/>
      <c r="Z180"/>
      <c r="AA180"/>
      <c r="AB180"/>
      <c r="AC180"/>
      <c r="AD180"/>
      <c r="AE180"/>
      <c r="AF180"/>
    </row>
    <row r="181" spans="1:32" s="5" customFormat="1">
      <c r="A181" s="59"/>
      <c r="B181" s="1"/>
      <c r="C181" s="1"/>
      <c r="D181" s="69"/>
      <c r="E181" s="69"/>
      <c r="F181" s="30"/>
      <c r="G181" s="30"/>
      <c r="J181" s="100"/>
      <c r="K181"/>
      <c r="L181"/>
      <c r="M181"/>
      <c r="N181"/>
      <c r="O181"/>
      <c r="P181"/>
      <c r="Q181"/>
      <c r="R181"/>
      <c r="S181"/>
      <c r="T181"/>
      <c r="U181"/>
      <c r="V181"/>
      <c r="W181"/>
      <c r="X181"/>
      <c r="Y181"/>
      <c r="Z181"/>
      <c r="AA181"/>
      <c r="AB181"/>
      <c r="AC181"/>
      <c r="AD181"/>
      <c r="AE181"/>
      <c r="AF181"/>
    </row>
    <row r="182" spans="1:32" s="5" customFormat="1" ht="13.2" customHeight="1">
      <c r="A182" s="59"/>
      <c r="B182" s="1"/>
      <c r="C182" s="1"/>
      <c r="D182" s="69"/>
      <c r="E182" s="69"/>
      <c r="F182" s="30"/>
      <c r="G182" s="30"/>
      <c r="J182" s="100"/>
      <c r="K182"/>
      <c r="L182"/>
      <c r="M182"/>
      <c r="N182"/>
      <c r="O182"/>
      <c r="P182"/>
      <c r="Q182"/>
      <c r="R182"/>
      <c r="S182"/>
      <c r="T182"/>
      <c r="U182"/>
      <c r="V182"/>
      <c r="W182"/>
      <c r="X182"/>
      <c r="Y182"/>
      <c r="Z182"/>
      <c r="AA182"/>
      <c r="AB182"/>
      <c r="AC182"/>
      <c r="AD182"/>
      <c r="AE182"/>
      <c r="AF182"/>
    </row>
    <row r="183" spans="1:32" s="5" customFormat="1" ht="13.2" customHeight="1">
      <c r="A183" s="59"/>
      <c r="B183"/>
      <c r="C183"/>
      <c r="D183" s="30"/>
      <c r="E183" s="30"/>
      <c r="F183" s="30"/>
      <c r="G183" s="30"/>
      <c r="J183" s="100"/>
      <c r="K183"/>
      <c r="L183"/>
      <c r="M183"/>
      <c r="N183"/>
      <c r="O183"/>
      <c r="P183"/>
      <c r="Q183"/>
      <c r="R183"/>
      <c r="S183"/>
      <c r="T183"/>
      <c r="U183"/>
      <c r="V183"/>
      <c r="W183"/>
      <c r="X183"/>
      <c r="Y183"/>
      <c r="Z183"/>
      <c r="AA183"/>
      <c r="AB183"/>
      <c r="AC183"/>
      <c r="AD183"/>
      <c r="AE183"/>
      <c r="AF183"/>
    </row>
    <row r="184" spans="1:32" ht="13.2" customHeight="1">
      <c r="A184" s="5" t="s">
        <v>829</v>
      </c>
      <c r="B184"/>
      <c r="C184"/>
      <c r="H184" s="5"/>
      <c r="I184" s="5"/>
      <c r="K184"/>
      <c r="L184"/>
      <c r="M184"/>
      <c r="N184"/>
      <c r="O184"/>
      <c r="P184"/>
      <c r="Q184"/>
      <c r="R184"/>
      <c r="S184"/>
    </row>
    <row r="185" spans="1:32" ht="31.5" customHeight="1" thickBot="1">
      <c r="A185" s="746"/>
      <c r="B185" s="1103" t="s">
        <v>753</v>
      </c>
      <c r="C185" s="1103"/>
      <c r="D185" s="1103" t="s">
        <v>754</v>
      </c>
      <c r="E185" s="1103"/>
      <c r="F185" s="1103" t="s">
        <v>755</v>
      </c>
      <c r="G185" s="1103"/>
      <c r="H185" s="5"/>
      <c r="I185" s="5"/>
      <c r="K185"/>
      <c r="L185"/>
      <c r="M185"/>
      <c r="N185"/>
      <c r="O185"/>
      <c r="P185"/>
      <c r="Q185"/>
      <c r="R185"/>
      <c r="S185"/>
    </row>
    <row r="186" spans="1:32" ht="13.5" customHeight="1" thickTop="1" thickBot="1">
      <c r="A186" s="195"/>
      <c r="B186" s="736" t="s">
        <v>709</v>
      </c>
      <c r="C186" s="736" t="s">
        <v>710</v>
      </c>
      <c r="D186" s="736" t="s">
        <v>709</v>
      </c>
      <c r="E186" s="736" t="s">
        <v>710</v>
      </c>
      <c r="F186" s="736" t="s">
        <v>709</v>
      </c>
      <c r="G186" s="736" t="s">
        <v>710</v>
      </c>
      <c r="H186" s="5"/>
      <c r="I186" s="5"/>
      <c r="K186"/>
      <c r="L186"/>
      <c r="M186"/>
      <c r="N186"/>
      <c r="O186"/>
      <c r="P186"/>
      <c r="Q186"/>
      <c r="R186"/>
      <c r="S186"/>
    </row>
    <row r="187" spans="1:32" ht="27.6" customHeight="1">
      <c r="A187" s="258" t="s">
        <v>830</v>
      </c>
      <c r="B187" s="2">
        <v>59</v>
      </c>
      <c r="C187" s="65">
        <v>0.47580645161290325</v>
      </c>
      <c r="D187" s="2">
        <v>21</v>
      </c>
      <c r="E187" s="65">
        <v>0.41176470588235292</v>
      </c>
      <c r="F187" s="2">
        <v>34</v>
      </c>
      <c r="G187" s="65">
        <v>0.48571428571428571</v>
      </c>
      <c r="H187" s="5"/>
      <c r="I187" s="5"/>
      <c r="K187"/>
      <c r="L187"/>
      <c r="M187"/>
      <c r="N187"/>
      <c r="O187"/>
      <c r="P187"/>
      <c r="Q187"/>
      <c r="R187"/>
      <c r="S187"/>
    </row>
    <row r="188" spans="1:32" ht="27" customHeight="1">
      <c r="A188" s="258" t="s">
        <v>831</v>
      </c>
      <c r="B188" s="2">
        <v>19</v>
      </c>
      <c r="C188" s="65">
        <v>0.15322580645161291</v>
      </c>
      <c r="D188" s="2">
        <v>10</v>
      </c>
      <c r="E188" s="65">
        <v>0.19607843137254902</v>
      </c>
      <c r="F188" s="2">
        <v>10</v>
      </c>
      <c r="G188" s="65">
        <v>0.14285714285714285</v>
      </c>
      <c r="H188" s="5"/>
      <c r="I188" s="5"/>
      <c r="K188"/>
      <c r="L188"/>
      <c r="M188"/>
      <c r="N188"/>
      <c r="O188"/>
      <c r="P188"/>
      <c r="Q188"/>
      <c r="R188"/>
      <c r="S188"/>
    </row>
    <row r="189" spans="1:32" ht="26.4">
      <c r="A189" s="258" t="s">
        <v>832</v>
      </c>
      <c r="B189" s="2">
        <v>42</v>
      </c>
      <c r="C189" s="65">
        <v>0.33870967741935482</v>
      </c>
      <c r="D189" s="2">
        <v>16</v>
      </c>
      <c r="E189" s="65">
        <v>0.31372549019607843</v>
      </c>
      <c r="F189" s="2">
        <v>24</v>
      </c>
      <c r="G189" s="65">
        <v>0.34285714285714286</v>
      </c>
      <c r="H189" s="5"/>
      <c r="I189" s="5"/>
      <c r="K189"/>
      <c r="L189"/>
      <c r="M189"/>
      <c r="N189"/>
      <c r="O189"/>
      <c r="P189"/>
      <c r="Q189"/>
      <c r="R189"/>
      <c r="S189"/>
    </row>
    <row r="190" spans="1:32" ht="14.4" customHeight="1">
      <c r="A190" s="1" t="s">
        <v>833</v>
      </c>
      <c r="B190" s="2">
        <v>4</v>
      </c>
      <c r="C190" s="65">
        <v>3.2258064516129031E-2</v>
      </c>
      <c r="D190" s="2">
        <v>4</v>
      </c>
      <c r="E190" s="65">
        <v>7.8431372549019607E-2</v>
      </c>
      <c r="F190" s="2">
        <v>2</v>
      </c>
      <c r="G190" s="65">
        <v>2.8571428571428571E-2</v>
      </c>
      <c r="H190" s="5"/>
      <c r="I190" s="5"/>
      <c r="K190"/>
      <c r="L190"/>
      <c r="M190"/>
      <c r="N190"/>
      <c r="O190"/>
      <c r="P190"/>
      <c r="Q190"/>
      <c r="R190"/>
      <c r="S190"/>
    </row>
    <row r="191" spans="1:32" ht="12.75" customHeight="1" thickBot="1">
      <c r="A191" s="193" t="s">
        <v>34</v>
      </c>
      <c r="B191" s="192">
        <v>124</v>
      </c>
      <c r="C191" s="737"/>
      <c r="D191" s="192">
        <v>51</v>
      </c>
      <c r="E191" s="737"/>
      <c r="F191" s="192">
        <v>70</v>
      </c>
      <c r="G191" s="737"/>
      <c r="H191" s="5"/>
      <c r="I191" s="5"/>
      <c r="K191"/>
      <c r="L191"/>
      <c r="M191"/>
      <c r="N191"/>
      <c r="O191"/>
      <c r="P191"/>
      <c r="Q191"/>
      <c r="R191"/>
      <c r="S191"/>
    </row>
    <row r="192" spans="1:32" ht="13.8" thickTop="1">
      <c r="A192" s="44" t="s">
        <v>758</v>
      </c>
      <c r="B192" s="132"/>
      <c r="C192" s="13"/>
      <c r="D192" s="132"/>
      <c r="E192" s="13"/>
      <c r="F192" s="132"/>
      <c r="G192" s="13"/>
      <c r="H192" s="5"/>
      <c r="I192" s="5"/>
      <c r="K192"/>
      <c r="L192"/>
      <c r="M192"/>
      <c r="N192"/>
      <c r="O192"/>
      <c r="P192"/>
      <c r="Q192"/>
      <c r="R192"/>
      <c r="S192"/>
    </row>
    <row r="193" spans="1:19">
      <c r="A193" s="59" t="s">
        <v>834</v>
      </c>
      <c r="B193" s="132"/>
      <c r="C193" s="13"/>
      <c r="D193" s="132"/>
      <c r="E193" s="13"/>
      <c r="F193" s="132"/>
      <c r="G193" s="13"/>
      <c r="H193" s="5"/>
      <c r="I193" s="5"/>
      <c r="K193"/>
      <c r="L193"/>
      <c r="M193"/>
      <c r="N193"/>
      <c r="O193"/>
      <c r="P193"/>
      <c r="Q193"/>
      <c r="R193"/>
      <c r="S193"/>
    </row>
    <row r="194" spans="1:19" ht="25.5" customHeight="1">
      <c r="A194" s="59" t="s">
        <v>787</v>
      </c>
      <c r="B194" s="132"/>
      <c r="C194" s="13"/>
      <c r="D194" s="132"/>
      <c r="E194" s="13"/>
      <c r="F194" s="132"/>
      <c r="G194" s="13"/>
      <c r="H194" s="5"/>
      <c r="I194" s="5"/>
      <c r="K194"/>
      <c r="L194"/>
      <c r="M194"/>
      <c r="N194"/>
      <c r="O194"/>
      <c r="P194"/>
      <c r="Q194"/>
      <c r="R194"/>
      <c r="S194"/>
    </row>
    <row r="195" spans="1:19" ht="25.5" customHeight="1">
      <c r="A195" s="59"/>
      <c r="B195" s="132"/>
      <c r="C195" s="13"/>
      <c r="D195" s="132"/>
      <c r="E195" s="13"/>
      <c r="F195" s="132"/>
      <c r="G195" s="13"/>
      <c r="H195" s="5"/>
      <c r="I195" s="5"/>
      <c r="K195"/>
      <c r="L195"/>
      <c r="M195"/>
      <c r="N195"/>
      <c r="O195"/>
      <c r="P195"/>
      <c r="Q195"/>
      <c r="R195"/>
      <c r="S195"/>
    </row>
    <row r="196" spans="1:19" ht="13.5" customHeight="1">
      <c r="A196" s="59"/>
      <c r="B196"/>
      <c r="C196"/>
      <c r="H196" s="5"/>
      <c r="I196" s="5"/>
      <c r="K196"/>
      <c r="L196"/>
      <c r="M196"/>
      <c r="N196"/>
      <c r="O196"/>
      <c r="P196"/>
      <c r="Q196"/>
      <c r="R196"/>
      <c r="S196"/>
    </row>
    <row r="197" spans="1:19" ht="13.2" customHeight="1">
      <c r="A197" s="5" t="s">
        <v>835</v>
      </c>
      <c r="B197"/>
      <c r="C197"/>
      <c r="H197" s="5"/>
      <c r="I197" s="5"/>
      <c r="K197"/>
      <c r="L197"/>
      <c r="M197"/>
      <c r="N197"/>
      <c r="O197"/>
      <c r="P197"/>
      <c r="Q197"/>
      <c r="R197"/>
      <c r="S197"/>
    </row>
    <row r="198" spans="1:19" ht="13.2" customHeight="1" thickBot="1">
      <c r="A198" s="746"/>
      <c r="B198" s="1103" t="s">
        <v>836</v>
      </c>
      <c r="C198" s="1103"/>
      <c r="D198" s="1103" t="s">
        <v>837</v>
      </c>
      <c r="E198" s="1103"/>
      <c r="H198" s="5"/>
      <c r="I198" s="5"/>
      <c r="K198"/>
      <c r="L198"/>
      <c r="M198"/>
      <c r="N198"/>
      <c r="O198"/>
      <c r="P198"/>
      <c r="Q198"/>
      <c r="R198"/>
      <c r="S198"/>
    </row>
    <row r="199" spans="1:19" ht="13.2" customHeight="1" thickTop="1" thickBot="1">
      <c r="A199" s="195"/>
      <c r="B199" s="736" t="s">
        <v>709</v>
      </c>
      <c r="C199" s="736" t="s">
        <v>710</v>
      </c>
      <c r="D199" s="736" t="s">
        <v>709</v>
      </c>
      <c r="E199" s="736" t="s">
        <v>710</v>
      </c>
      <c r="H199" s="5"/>
      <c r="I199" s="5"/>
      <c r="K199"/>
      <c r="L199"/>
      <c r="M199"/>
      <c r="N199"/>
      <c r="O199"/>
      <c r="P199"/>
      <c r="Q199"/>
      <c r="R199"/>
      <c r="S199"/>
    </row>
    <row r="200" spans="1:19" ht="14.4" customHeight="1">
      <c r="A200" s="1" t="s">
        <v>838</v>
      </c>
      <c r="B200" s="2">
        <v>22</v>
      </c>
      <c r="C200" s="732">
        <v>0.31</v>
      </c>
      <c r="D200" s="2">
        <v>46</v>
      </c>
      <c r="E200" s="65">
        <v>0.78</v>
      </c>
      <c r="H200" s="5"/>
      <c r="I200" s="5"/>
      <c r="K200"/>
      <c r="L200"/>
      <c r="M200"/>
      <c r="N200"/>
      <c r="O200"/>
      <c r="P200"/>
      <c r="Q200"/>
      <c r="R200"/>
      <c r="S200"/>
    </row>
    <row r="201" spans="1:19" ht="14.4" customHeight="1" thickBot="1">
      <c r="A201" s="763" t="s">
        <v>839</v>
      </c>
      <c r="B201" s="692">
        <v>14</v>
      </c>
      <c r="C201" s="764">
        <v>0.45</v>
      </c>
      <c r="D201" s="692">
        <v>52</v>
      </c>
      <c r="E201" s="765">
        <v>0.85</v>
      </c>
      <c r="H201" s="5"/>
      <c r="I201" s="5"/>
      <c r="K201"/>
      <c r="L201"/>
      <c r="M201"/>
      <c r="N201"/>
      <c r="O201"/>
      <c r="P201"/>
      <c r="Q201"/>
      <c r="R201"/>
      <c r="S201"/>
    </row>
    <row r="202" spans="1:19" ht="13.8" thickTop="1">
      <c r="A202" s="44" t="s">
        <v>758</v>
      </c>
      <c r="B202" s="1"/>
      <c r="C202" s="1"/>
      <c r="H202" s="5"/>
      <c r="I202" s="5"/>
      <c r="K202"/>
      <c r="L202"/>
      <c r="M202"/>
      <c r="N202"/>
      <c r="O202"/>
      <c r="P202"/>
      <c r="Q202"/>
      <c r="R202"/>
      <c r="S202"/>
    </row>
    <row r="203" spans="1:19">
      <c r="A203" s="59" t="s">
        <v>834</v>
      </c>
      <c r="B203" s="1"/>
      <c r="C203" s="1"/>
      <c r="H203" s="5"/>
      <c r="I203" s="5"/>
      <c r="K203"/>
      <c r="L203"/>
      <c r="M203"/>
      <c r="N203"/>
      <c r="O203"/>
      <c r="P203"/>
      <c r="Q203"/>
      <c r="R203"/>
      <c r="S203"/>
    </row>
    <row r="204" spans="1:19">
      <c r="A204" s="59" t="s">
        <v>840</v>
      </c>
      <c r="B204" s="1"/>
      <c r="C204" s="1"/>
      <c r="H204" s="5"/>
      <c r="I204" s="5"/>
      <c r="K204"/>
      <c r="L204"/>
      <c r="M204"/>
      <c r="N204"/>
      <c r="O204"/>
      <c r="P204"/>
      <c r="Q204"/>
      <c r="R204"/>
      <c r="S204"/>
    </row>
    <row r="205" spans="1:19">
      <c r="A205" s="59" t="s">
        <v>841</v>
      </c>
      <c r="B205" s="1"/>
      <c r="C205" s="1"/>
      <c r="H205" s="5"/>
      <c r="I205" s="5"/>
      <c r="K205"/>
      <c r="L205"/>
      <c r="M205"/>
      <c r="N205"/>
      <c r="O205"/>
      <c r="P205"/>
      <c r="Q205"/>
      <c r="R205"/>
      <c r="S205"/>
    </row>
    <row r="206" spans="1:19">
      <c r="A206" s="59" t="s">
        <v>842</v>
      </c>
      <c r="B206" s="1"/>
      <c r="C206" s="1"/>
      <c r="H206" s="5"/>
      <c r="I206" s="5"/>
      <c r="K206"/>
      <c r="L206"/>
      <c r="M206"/>
      <c r="N206"/>
      <c r="O206"/>
      <c r="P206"/>
      <c r="Q206"/>
      <c r="R206"/>
      <c r="S206"/>
    </row>
    <row r="207" spans="1:19">
      <c r="A207" s="59"/>
      <c r="B207"/>
      <c r="C207"/>
      <c r="H207" s="5"/>
      <c r="I207" s="5"/>
      <c r="K207"/>
      <c r="L207"/>
      <c r="M207"/>
      <c r="N207"/>
      <c r="O207"/>
      <c r="P207"/>
      <c r="Q207"/>
      <c r="R207"/>
      <c r="S207"/>
    </row>
    <row r="208" spans="1:19">
      <c r="A208" s="1"/>
      <c r="B208"/>
      <c r="C208"/>
      <c r="H208" s="5"/>
      <c r="I208" s="5"/>
      <c r="K208"/>
      <c r="L208"/>
      <c r="M208"/>
      <c r="N208"/>
      <c r="O208"/>
      <c r="P208"/>
      <c r="Q208"/>
      <c r="R208"/>
      <c r="S208"/>
    </row>
    <row r="209" spans="1:19">
      <c r="A209" s="5" t="s">
        <v>843</v>
      </c>
      <c r="B209"/>
      <c r="C209"/>
      <c r="H209" s="5"/>
      <c r="I209" s="5"/>
      <c r="K209"/>
      <c r="L209"/>
      <c r="M209"/>
      <c r="N209"/>
      <c r="O209"/>
      <c r="P209"/>
      <c r="Q209"/>
      <c r="R209"/>
      <c r="S209"/>
    </row>
    <row r="210" spans="1:19" ht="13.8" thickBot="1">
      <c r="A210" s="746"/>
      <c r="B210" s="1103" t="s">
        <v>844</v>
      </c>
      <c r="C210" s="1103"/>
      <c r="D210" s="1103" t="s">
        <v>845</v>
      </c>
      <c r="E210" s="1103"/>
      <c r="H210" s="5"/>
      <c r="I210" s="5"/>
      <c r="K210"/>
      <c r="L210"/>
      <c r="M210"/>
      <c r="N210"/>
      <c r="O210"/>
      <c r="P210"/>
      <c r="Q210"/>
      <c r="R210"/>
      <c r="S210"/>
    </row>
    <row r="211" spans="1:19" ht="14.4" thickTop="1" thickBot="1">
      <c r="A211" s="195"/>
      <c r="B211" s="736" t="s">
        <v>709</v>
      </c>
      <c r="C211" s="736" t="s">
        <v>846</v>
      </c>
      <c r="D211" s="736" t="s">
        <v>709</v>
      </c>
      <c r="E211" s="736" t="s">
        <v>846</v>
      </c>
      <c r="H211" s="5"/>
      <c r="I211" s="5"/>
      <c r="K211"/>
      <c r="L211"/>
      <c r="M211"/>
      <c r="N211"/>
      <c r="O211"/>
      <c r="P211"/>
      <c r="Q211"/>
      <c r="R211"/>
      <c r="S211"/>
    </row>
    <row r="212" spans="1:19">
      <c r="A212" s="1" t="s">
        <v>838</v>
      </c>
      <c r="B212" s="2">
        <v>59</v>
      </c>
      <c r="C212" s="753">
        <v>6.9059999999999997</v>
      </c>
      <c r="D212" s="2">
        <v>59</v>
      </c>
      <c r="E212" s="766" t="s">
        <v>847</v>
      </c>
      <c r="H212" s="5"/>
      <c r="I212" s="5"/>
      <c r="K212"/>
      <c r="L212"/>
      <c r="M212"/>
      <c r="N212"/>
      <c r="O212"/>
      <c r="P212"/>
      <c r="Q212"/>
      <c r="R212"/>
      <c r="S212"/>
    </row>
    <row r="213" spans="1:19" ht="13.8" thickBot="1">
      <c r="A213" s="763" t="s">
        <v>839</v>
      </c>
      <c r="B213" s="692">
        <v>61</v>
      </c>
      <c r="C213" s="767">
        <v>7.5</v>
      </c>
      <c r="D213" s="692">
        <v>61</v>
      </c>
      <c r="E213" s="767">
        <v>7.05</v>
      </c>
      <c r="H213" s="5"/>
      <c r="I213" s="5"/>
      <c r="K213"/>
      <c r="L213"/>
      <c r="M213"/>
      <c r="N213"/>
      <c r="O213"/>
      <c r="P213"/>
      <c r="Q213"/>
      <c r="R213"/>
      <c r="S213"/>
    </row>
    <row r="214" spans="1:19" ht="13.8" thickTop="1">
      <c r="A214" s="228" t="s">
        <v>848</v>
      </c>
      <c r="B214" s="749"/>
      <c r="C214" s="750"/>
      <c r="D214" s="749"/>
      <c r="E214" s="750"/>
      <c r="H214" s="5"/>
      <c r="I214" s="5"/>
      <c r="K214"/>
      <c r="L214"/>
      <c r="M214"/>
      <c r="N214"/>
      <c r="O214"/>
      <c r="P214"/>
      <c r="Q214"/>
      <c r="R214"/>
      <c r="S214"/>
    </row>
    <row r="215" spans="1:19">
      <c r="A215" s="44" t="s">
        <v>758</v>
      </c>
      <c r="B215" s="59"/>
      <c r="C215" s="59"/>
      <c r="D215" s="768"/>
      <c r="E215" s="768"/>
      <c r="H215" s="5"/>
      <c r="I215" s="5"/>
      <c r="K215"/>
      <c r="L215"/>
      <c r="M215"/>
      <c r="N215"/>
      <c r="O215"/>
      <c r="P215"/>
      <c r="Q215"/>
      <c r="R215"/>
      <c r="S215"/>
    </row>
    <row r="216" spans="1:19">
      <c r="A216" s="59" t="s">
        <v>849</v>
      </c>
      <c r="B216" s="59"/>
      <c r="C216" s="59"/>
      <c r="D216" s="768"/>
      <c r="E216" s="768"/>
      <c r="H216" s="5"/>
      <c r="I216" s="5"/>
      <c r="K216"/>
      <c r="L216"/>
      <c r="M216"/>
      <c r="N216"/>
      <c r="O216"/>
      <c r="P216"/>
      <c r="Q216"/>
      <c r="R216"/>
      <c r="S216"/>
    </row>
    <row r="217" spans="1:19">
      <c r="A217" s="59" t="s">
        <v>850</v>
      </c>
      <c r="B217" s="59"/>
      <c r="C217" s="59"/>
      <c r="D217" s="768"/>
      <c r="E217" s="768"/>
      <c r="H217" s="5"/>
      <c r="I217" s="5"/>
      <c r="K217"/>
      <c r="L217"/>
      <c r="M217"/>
      <c r="N217"/>
      <c r="O217"/>
      <c r="P217"/>
      <c r="Q217"/>
      <c r="R217"/>
      <c r="S217"/>
    </row>
    <row r="218" spans="1:19">
      <c r="A218" s="59" t="s">
        <v>851</v>
      </c>
      <c r="B218" s="59"/>
      <c r="C218" s="59"/>
      <c r="D218" s="768"/>
      <c r="E218" s="768"/>
      <c r="H218" s="5"/>
      <c r="I218" s="5"/>
      <c r="K218"/>
      <c r="L218"/>
      <c r="M218"/>
      <c r="N218"/>
      <c r="O218"/>
      <c r="P218"/>
      <c r="Q218"/>
      <c r="R218"/>
      <c r="S218"/>
    </row>
    <row r="219" spans="1:19">
      <c r="A219" s="59"/>
      <c r="B219"/>
      <c r="C219"/>
      <c r="H219" s="5"/>
      <c r="I219" s="5"/>
      <c r="K219"/>
      <c r="L219"/>
      <c r="M219"/>
      <c r="N219"/>
      <c r="O219"/>
      <c r="P219"/>
      <c r="Q219"/>
      <c r="R219"/>
      <c r="S219"/>
    </row>
    <row r="220" spans="1:19">
      <c r="A220" s="1"/>
      <c r="B220"/>
      <c r="C220"/>
      <c r="H220" s="5"/>
      <c r="I220" s="5"/>
      <c r="K220"/>
      <c r="L220"/>
      <c r="M220"/>
      <c r="N220"/>
      <c r="O220"/>
      <c r="P220"/>
      <c r="Q220"/>
      <c r="R220"/>
      <c r="S220"/>
    </row>
    <row r="221" spans="1:19">
      <c r="A221" s="5" t="s">
        <v>852</v>
      </c>
      <c r="B221"/>
      <c r="C221"/>
      <c r="H221" s="5"/>
      <c r="I221" s="5"/>
      <c r="K221"/>
      <c r="L221"/>
      <c r="M221"/>
      <c r="N221"/>
      <c r="O221"/>
      <c r="P221"/>
      <c r="Q221"/>
      <c r="R221"/>
      <c r="S221"/>
    </row>
    <row r="222" spans="1:19" ht="33.6" customHeight="1" thickBot="1">
      <c r="A222" s="746"/>
      <c r="B222" s="1103" t="s">
        <v>754</v>
      </c>
      <c r="C222" s="1103"/>
      <c r="D222" s="1103" t="s">
        <v>853</v>
      </c>
      <c r="E222" s="1103"/>
      <c r="F222" s="1103" t="s">
        <v>755</v>
      </c>
      <c r="G222" s="1103"/>
      <c r="H222" s="5"/>
      <c r="I222" s="5"/>
      <c r="K222"/>
      <c r="L222"/>
      <c r="M222"/>
      <c r="N222"/>
      <c r="O222"/>
      <c r="P222"/>
      <c r="Q222"/>
      <c r="R222"/>
      <c r="S222"/>
    </row>
    <row r="223" spans="1:19" ht="14.4" thickTop="1" thickBot="1">
      <c r="A223" s="195"/>
      <c r="B223" s="736" t="s">
        <v>709</v>
      </c>
      <c r="C223" s="736" t="s">
        <v>710</v>
      </c>
      <c r="D223" s="736" t="s">
        <v>709</v>
      </c>
      <c r="E223" s="736" t="s">
        <v>710</v>
      </c>
      <c r="F223" s="736" t="s">
        <v>709</v>
      </c>
      <c r="G223" s="736" t="s">
        <v>710</v>
      </c>
      <c r="H223" s="5"/>
      <c r="I223" s="5"/>
      <c r="K223"/>
      <c r="L223"/>
      <c r="M223"/>
      <c r="N223"/>
      <c r="O223"/>
      <c r="P223"/>
      <c r="Q223"/>
      <c r="R223"/>
      <c r="S223"/>
    </row>
    <row r="224" spans="1:19">
      <c r="A224" s="1" t="s">
        <v>854</v>
      </c>
      <c r="B224" s="769">
        <v>38</v>
      </c>
      <c r="C224" s="770">
        <v>0.37254901960784315</v>
      </c>
      <c r="D224" s="769">
        <v>39</v>
      </c>
      <c r="E224" s="770">
        <v>0.39</v>
      </c>
      <c r="F224" s="769">
        <v>44</v>
      </c>
      <c r="G224" s="770">
        <v>0.35199999999999998</v>
      </c>
      <c r="H224" s="5"/>
      <c r="I224" s="5"/>
      <c r="K224"/>
      <c r="L224"/>
      <c r="M224"/>
      <c r="N224"/>
      <c r="O224"/>
      <c r="P224"/>
      <c r="Q224"/>
      <c r="R224"/>
      <c r="S224"/>
    </row>
    <row r="225" spans="1:19">
      <c r="A225" s="1" t="s">
        <v>855</v>
      </c>
      <c r="B225" s="2">
        <v>23</v>
      </c>
      <c r="C225" s="65">
        <v>0.22549019607843138</v>
      </c>
      <c r="D225" s="2">
        <v>17</v>
      </c>
      <c r="E225" s="65">
        <v>0.17</v>
      </c>
      <c r="F225" s="2">
        <v>28</v>
      </c>
      <c r="G225" s="65">
        <v>0.224</v>
      </c>
      <c r="H225" s="5"/>
      <c r="I225" s="5"/>
      <c r="K225"/>
      <c r="L225"/>
      <c r="M225"/>
      <c r="N225"/>
      <c r="O225"/>
      <c r="P225"/>
      <c r="Q225"/>
      <c r="R225"/>
      <c r="S225"/>
    </row>
    <row r="226" spans="1:19" ht="26.4">
      <c r="A226" s="258" t="s">
        <v>856</v>
      </c>
      <c r="B226" s="2">
        <v>23</v>
      </c>
      <c r="C226" s="65">
        <v>0.22549019607843138</v>
      </c>
      <c r="D226" s="2">
        <v>16</v>
      </c>
      <c r="E226" s="65">
        <v>0.16</v>
      </c>
      <c r="F226" s="2">
        <v>20</v>
      </c>
      <c r="G226" s="65">
        <v>0.16</v>
      </c>
      <c r="H226" s="5"/>
      <c r="I226" s="5"/>
      <c r="K226"/>
      <c r="L226"/>
      <c r="M226"/>
      <c r="N226"/>
      <c r="O226"/>
      <c r="P226"/>
      <c r="Q226"/>
      <c r="R226"/>
      <c r="S226"/>
    </row>
    <row r="227" spans="1:19" ht="13.2" customHeight="1">
      <c r="A227" s="1" t="s">
        <v>857</v>
      </c>
      <c r="B227" s="2">
        <v>22</v>
      </c>
      <c r="C227" s="65">
        <v>0.21568627450980393</v>
      </c>
      <c r="D227" s="2">
        <v>16</v>
      </c>
      <c r="E227" s="65">
        <v>0.16</v>
      </c>
      <c r="F227" s="2">
        <v>19</v>
      </c>
      <c r="G227" s="65">
        <v>0.152</v>
      </c>
      <c r="H227" s="5"/>
      <c r="I227" s="5"/>
      <c r="K227"/>
      <c r="L227"/>
      <c r="M227"/>
      <c r="N227"/>
      <c r="O227"/>
      <c r="P227"/>
      <c r="Q227"/>
      <c r="R227"/>
      <c r="S227"/>
    </row>
    <row r="228" spans="1:19" ht="13.2" customHeight="1">
      <c r="A228" s="258" t="s">
        <v>858</v>
      </c>
      <c r="B228" s="2">
        <v>20</v>
      </c>
      <c r="C228" s="65">
        <v>0.19607843137254902</v>
      </c>
      <c r="D228" s="2">
        <v>15</v>
      </c>
      <c r="E228" s="65">
        <v>0.15</v>
      </c>
      <c r="F228" s="2">
        <v>20</v>
      </c>
      <c r="G228" s="65">
        <v>0.16</v>
      </c>
      <c r="H228" s="5"/>
      <c r="I228" s="5"/>
      <c r="K228"/>
      <c r="L228"/>
      <c r="M228"/>
      <c r="N228"/>
      <c r="O228"/>
      <c r="P228"/>
      <c r="Q228"/>
      <c r="R228"/>
      <c r="S228"/>
    </row>
    <row r="229" spans="1:19" ht="13.2" customHeight="1">
      <c r="A229" s="1" t="s">
        <v>213</v>
      </c>
      <c r="B229" s="2">
        <v>12</v>
      </c>
      <c r="C229" s="65">
        <v>0.11764705882352941</v>
      </c>
      <c r="D229" s="2">
        <v>15</v>
      </c>
      <c r="E229" s="65">
        <v>0.15</v>
      </c>
      <c r="F229" s="2">
        <v>22</v>
      </c>
      <c r="G229" s="65">
        <v>0.17599999999999999</v>
      </c>
      <c r="H229" s="5"/>
      <c r="I229" s="5"/>
      <c r="K229"/>
      <c r="L229"/>
      <c r="M229"/>
      <c r="N229"/>
      <c r="O229"/>
      <c r="P229"/>
      <c r="Q229"/>
      <c r="R229"/>
      <c r="S229"/>
    </row>
    <row r="230" spans="1:19" ht="12.75" customHeight="1" thickBot="1">
      <c r="A230" s="193" t="s">
        <v>34</v>
      </c>
      <c r="B230" s="192">
        <v>100</v>
      </c>
      <c r="C230" s="737"/>
      <c r="D230" s="192">
        <v>79</v>
      </c>
      <c r="E230" s="737"/>
      <c r="F230" s="192">
        <v>109</v>
      </c>
      <c r="G230" s="737"/>
      <c r="H230" s="5"/>
      <c r="I230" s="5"/>
      <c r="K230"/>
      <c r="L230"/>
      <c r="M230"/>
      <c r="N230"/>
      <c r="O230"/>
      <c r="P230"/>
      <c r="Q230"/>
      <c r="R230"/>
      <c r="S230"/>
    </row>
    <row r="231" spans="1:19" ht="14.4" customHeight="1" thickTop="1">
      <c r="A231" s="44" t="s">
        <v>758</v>
      </c>
      <c r="B231" s="132"/>
      <c r="C231" s="13"/>
      <c r="D231" s="132"/>
      <c r="E231" s="13"/>
      <c r="F231" s="132"/>
      <c r="G231" s="13"/>
      <c r="H231" s="5"/>
      <c r="I231" s="5"/>
      <c r="K231"/>
      <c r="L231"/>
      <c r="M231"/>
      <c r="N231"/>
      <c r="O231"/>
      <c r="P231"/>
      <c r="Q231"/>
      <c r="R231"/>
      <c r="S231"/>
    </row>
    <row r="232" spans="1:19">
      <c r="A232" s="59" t="s">
        <v>859</v>
      </c>
      <c r="B232" s="132"/>
      <c r="C232" s="13"/>
      <c r="D232" s="132"/>
      <c r="E232" s="13"/>
      <c r="F232" s="132"/>
      <c r="G232" s="13"/>
      <c r="H232" s="5"/>
      <c r="I232" s="5"/>
      <c r="K232"/>
      <c r="L232"/>
      <c r="M232"/>
      <c r="N232"/>
      <c r="O232"/>
      <c r="P232"/>
      <c r="Q232"/>
      <c r="R232"/>
      <c r="S232"/>
    </row>
    <row r="233" spans="1:19">
      <c r="A233" s="59" t="s">
        <v>860</v>
      </c>
      <c r="B233" s="132"/>
      <c r="C233" s="13"/>
      <c r="D233" s="132"/>
      <c r="E233" s="13"/>
      <c r="F233" s="132"/>
      <c r="G233" s="13"/>
      <c r="H233" s="5"/>
      <c r="I233" s="5"/>
      <c r="K233"/>
      <c r="L233"/>
      <c r="M233"/>
      <c r="N233"/>
      <c r="O233"/>
      <c r="P233"/>
      <c r="Q233"/>
      <c r="R233"/>
      <c r="S233"/>
    </row>
    <row r="234" spans="1:19" ht="13.2" customHeight="1">
      <c r="A234" s="1"/>
      <c r="B234"/>
      <c r="C234"/>
      <c r="H234" s="5"/>
      <c r="I234" s="5"/>
      <c r="K234"/>
      <c r="L234"/>
      <c r="M234"/>
      <c r="N234"/>
      <c r="O234"/>
      <c r="P234"/>
      <c r="Q234"/>
      <c r="R234"/>
      <c r="S234"/>
    </row>
    <row r="235" spans="1:19" ht="13.2" customHeight="1">
      <c r="A235" s="1"/>
      <c r="B235"/>
      <c r="C235"/>
      <c r="H235" s="5"/>
      <c r="I235" s="5"/>
      <c r="K235"/>
      <c r="L235"/>
      <c r="M235"/>
      <c r="N235"/>
      <c r="O235"/>
      <c r="P235"/>
      <c r="Q235"/>
      <c r="R235"/>
      <c r="S235"/>
    </row>
    <row r="236" spans="1:19" ht="13.2" customHeight="1">
      <c r="A236" s="5" t="s">
        <v>861</v>
      </c>
      <c r="B236"/>
      <c r="C236"/>
      <c r="H236" s="5"/>
      <c r="I236" s="5"/>
      <c r="K236"/>
      <c r="L236"/>
      <c r="M236"/>
      <c r="N236"/>
      <c r="O236"/>
      <c r="P236"/>
      <c r="Q236"/>
      <c r="R236"/>
      <c r="S236"/>
    </row>
    <row r="237" spans="1:19" ht="33.9" customHeight="1" thickBot="1">
      <c r="A237" s="746"/>
      <c r="B237" s="1103" t="s">
        <v>754</v>
      </c>
      <c r="C237" s="1103"/>
      <c r="D237" s="1103" t="s">
        <v>853</v>
      </c>
      <c r="E237" s="1103"/>
      <c r="F237" s="1103" t="s">
        <v>755</v>
      </c>
      <c r="G237" s="1103"/>
      <c r="H237" s="5"/>
      <c r="I237" s="5"/>
      <c r="K237"/>
      <c r="L237"/>
      <c r="M237"/>
      <c r="N237"/>
      <c r="O237"/>
      <c r="P237"/>
      <c r="Q237"/>
      <c r="R237"/>
      <c r="S237"/>
    </row>
    <row r="238" spans="1:19" ht="13.2" customHeight="1" thickTop="1" thickBot="1">
      <c r="A238" s="195"/>
      <c r="B238" s="736" t="s">
        <v>709</v>
      </c>
      <c r="C238" s="736" t="s">
        <v>710</v>
      </c>
      <c r="D238" s="736" t="s">
        <v>709</v>
      </c>
      <c r="E238" s="736" t="s">
        <v>710</v>
      </c>
      <c r="F238" s="736" t="s">
        <v>709</v>
      </c>
      <c r="G238" s="736" t="s">
        <v>710</v>
      </c>
      <c r="H238" s="5"/>
      <c r="I238" s="5"/>
      <c r="K238"/>
      <c r="L238"/>
      <c r="M238"/>
      <c r="N238"/>
      <c r="O238"/>
      <c r="P238"/>
      <c r="Q238"/>
      <c r="R238"/>
      <c r="S238"/>
    </row>
    <row r="239" spans="1:19" ht="13.2" customHeight="1">
      <c r="A239" s="1" t="s">
        <v>862</v>
      </c>
      <c r="B239" s="2">
        <v>20</v>
      </c>
      <c r="C239" s="65">
        <v>0.19607843137254902</v>
      </c>
      <c r="D239" s="2">
        <v>30</v>
      </c>
      <c r="E239" s="65">
        <v>0.3</v>
      </c>
      <c r="F239" s="2">
        <v>32</v>
      </c>
      <c r="G239" s="65">
        <v>0.25600000000000001</v>
      </c>
      <c r="H239" s="5"/>
      <c r="I239" s="5"/>
      <c r="K239"/>
      <c r="L239"/>
      <c r="M239"/>
      <c r="N239"/>
      <c r="O239"/>
      <c r="P239"/>
      <c r="Q239"/>
      <c r="R239"/>
      <c r="S239"/>
    </row>
    <row r="240" spans="1:19">
      <c r="A240" s="1" t="s">
        <v>863</v>
      </c>
      <c r="C240" s="2"/>
      <c r="D240" s="2"/>
      <c r="E240" s="2"/>
      <c r="F240" s="2"/>
      <c r="G240" s="2"/>
      <c r="H240" s="5"/>
      <c r="I240" s="5"/>
      <c r="K240"/>
      <c r="L240"/>
      <c r="M240"/>
      <c r="N240"/>
      <c r="O240"/>
      <c r="P240"/>
      <c r="Q240"/>
      <c r="R240"/>
      <c r="S240"/>
    </row>
    <row r="241" spans="1:19">
      <c r="A241" s="771" t="s">
        <v>864</v>
      </c>
      <c r="B241" s="2">
        <v>36</v>
      </c>
      <c r="C241" s="65">
        <v>0.35294117647058826</v>
      </c>
      <c r="D241" s="2">
        <v>26</v>
      </c>
      <c r="E241" s="65">
        <v>0.26</v>
      </c>
      <c r="F241" s="2">
        <v>34</v>
      </c>
      <c r="G241" s="65">
        <v>0.27200000000000002</v>
      </c>
      <c r="H241" s="5"/>
      <c r="I241" s="5"/>
      <c r="K241"/>
      <c r="L241"/>
      <c r="M241"/>
      <c r="N241"/>
      <c r="O241"/>
      <c r="P241"/>
      <c r="Q241"/>
      <c r="R241"/>
      <c r="S241"/>
    </row>
    <row r="242" spans="1:19">
      <c r="A242" s="771" t="s">
        <v>865</v>
      </c>
      <c r="B242" s="2">
        <v>15</v>
      </c>
      <c r="C242" s="65">
        <v>0.14705882352941177</v>
      </c>
      <c r="D242" s="2">
        <v>24</v>
      </c>
      <c r="E242" s="65">
        <v>0.24</v>
      </c>
      <c r="F242" s="2">
        <v>20</v>
      </c>
      <c r="G242" s="65">
        <v>0.16</v>
      </c>
      <c r="H242" s="5"/>
      <c r="I242" s="5"/>
      <c r="K242"/>
      <c r="L242"/>
      <c r="M242"/>
      <c r="N242"/>
      <c r="O242"/>
      <c r="P242"/>
      <c r="Q242"/>
      <c r="R242"/>
      <c r="S242"/>
    </row>
    <row r="243" spans="1:19">
      <c r="A243" s="771" t="s">
        <v>213</v>
      </c>
      <c r="B243" s="2">
        <v>6</v>
      </c>
      <c r="C243" s="65">
        <v>5.8823529411764705E-2</v>
      </c>
      <c r="D243" s="2">
        <v>11</v>
      </c>
      <c r="E243" s="65">
        <v>0.11</v>
      </c>
      <c r="F243" s="2">
        <v>10</v>
      </c>
      <c r="G243" s="65">
        <v>0.08</v>
      </c>
      <c r="H243" s="5"/>
      <c r="I243" s="5"/>
      <c r="K243"/>
      <c r="L243"/>
      <c r="M243"/>
      <c r="N243"/>
      <c r="O243"/>
      <c r="P243"/>
      <c r="Q243"/>
      <c r="R243"/>
      <c r="S243"/>
    </row>
    <row r="244" spans="1:19">
      <c r="A244" s="771" t="s">
        <v>866</v>
      </c>
      <c r="B244" s="2">
        <v>12</v>
      </c>
      <c r="C244" s="65">
        <v>0.11764705882352941</v>
      </c>
      <c r="D244" s="2">
        <v>10</v>
      </c>
      <c r="E244" s="65">
        <v>0.1</v>
      </c>
      <c r="F244" s="2">
        <v>8</v>
      </c>
      <c r="G244" s="65">
        <v>6.4000000000000001E-2</v>
      </c>
      <c r="H244" s="5"/>
      <c r="I244" s="5"/>
      <c r="K244"/>
      <c r="L244" s="44"/>
      <c r="M244"/>
      <c r="N244"/>
      <c r="O244"/>
      <c r="P244"/>
      <c r="Q244"/>
      <c r="R244"/>
      <c r="S244"/>
    </row>
    <row r="245" spans="1:19" ht="14.4" customHeight="1">
      <c r="A245" s="771" t="s">
        <v>867</v>
      </c>
      <c r="B245" s="2">
        <v>3</v>
      </c>
      <c r="C245" s="65">
        <v>2.9411764705882353E-2</v>
      </c>
      <c r="D245" s="2">
        <v>2</v>
      </c>
      <c r="E245" s="65">
        <v>0.02</v>
      </c>
      <c r="F245" s="2">
        <v>1</v>
      </c>
      <c r="G245" s="65">
        <v>8.0000000000000002E-3</v>
      </c>
      <c r="H245" s="5"/>
      <c r="I245" s="5"/>
      <c r="K245"/>
      <c r="L245"/>
      <c r="M245"/>
      <c r="N245"/>
      <c r="O245"/>
      <c r="P245"/>
      <c r="Q245"/>
      <c r="R245"/>
      <c r="S245"/>
    </row>
    <row r="246" spans="1:19" ht="13.95" customHeight="1">
      <c r="A246" s="771" t="s">
        <v>868</v>
      </c>
      <c r="B246" s="2">
        <v>1</v>
      </c>
      <c r="C246" s="65">
        <v>9.8039215686274508E-3</v>
      </c>
      <c r="D246" s="2">
        <v>1</v>
      </c>
      <c r="E246" s="65">
        <v>0.01</v>
      </c>
      <c r="F246" s="2">
        <v>0</v>
      </c>
      <c r="G246" s="65">
        <v>0</v>
      </c>
      <c r="H246" s="5"/>
      <c r="I246" s="5"/>
      <c r="K246"/>
      <c r="L246"/>
      <c r="M246"/>
      <c r="N246"/>
      <c r="O246"/>
      <c r="P246"/>
      <c r="Q246"/>
      <c r="R246"/>
      <c r="S246"/>
    </row>
    <row r="247" spans="1:19">
      <c r="A247" s="771" t="s">
        <v>869</v>
      </c>
      <c r="B247" s="2">
        <v>0</v>
      </c>
      <c r="C247" s="65">
        <v>0</v>
      </c>
      <c r="D247" s="2">
        <v>0</v>
      </c>
      <c r="E247" s="65">
        <v>0</v>
      </c>
      <c r="F247" s="2">
        <v>1</v>
      </c>
      <c r="G247" s="65">
        <v>8.0000000000000002E-3</v>
      </c>
      <c r="H247" s="5"/>
      <c r="I247" s="5"/>
      <c r="K247"/>
      <c r="L247"/>
      <c r="M247"/>
      <c r="N247"/>
      <c r="O247"/>
      <c r="P247"/>
      <c r="Q247"/>
      <c r="R247"/>
      <c r="S247"/>
    </row>
    <row r="248" spans="1:19" ht="13.2" customHeight="1">
      <c r="A248" s="772" t="s">
        <v>870</v>
      </c>
      <c r="B248" s="2">
        <v>0</v>
      </c>
      <c r="C248" s="65">
        <v>0</v>
      </c>
      <c r="D248" s="2">
        <v>1</v>
      </c>
      <c r="E248" s="65">
        <v>0.01</v>
      </c>
      <c r="F248" s="2">
        <v>2</v>
      </c>
      <c r="G248" s="65">
        <v>1.6E-2</v>
      </c>
      <c r="H248" s="5"/>
      <c r="I248" s="5"/>
      <c r="K248"/>
      <c r="L248"/>
      <c r="M248"/>
      <c r="N248"/>
      <c r="O248"/>
      <c r="P248"/>
      <c r="Q248"/>
      <c r="R248"/>
      <c r="S248"/>
    </row>
    <row r="249" spans="1:19" ht="13.2" customHeight="1">
      <c r="A249" s="27" t="s">
        <v>871</v>
      </c>
      <c r="B249" s="26">
        <v>40</v>
      </c>
      <c r="C249" s="13">
        <v>0.39215686274509803</v>
      </c>
      <c r="D249" s="26">
        <v>39</v>
      </c>
      <c r="E249" s="13">
        <v>0.39</v>
      </c>
      <c r="F249" s="26">
        <v>40</v>
      </c>
      <c r="G249" s="13">
        <v>0.32</v>
      </c>
      <c r="H249" s="5"/>
      <c r="I249" s="5"/>
      <c r="K249"/>
      <c r="L249"/>
      <c r="M249"/>
      <c r="N249"/>
      <c r="O249"/>
      <c r="P249"/>
      <c r="Q249"/>
      <c r="R249"/>
      <c r="S249"/>
    </row>
    <row r="250" spans="1:19" ht="13.2" customHeight="1">
      <c r="A250" s="27"/>
      <c r="C250" s="65"/>
      <c r="D250" s="2"/>
      <c r="E250" s="65"/>
      <c r="F250" s="2"/>
      <c r="G250" s="65"/>
      <c r="H250" s="5"/>
      <c r="I250" s="5"/>
      <c r="K250"/>
      <c r="L250"/>
      <c r="M250"/>
      <c r="N250"/>
      <c r="O250"/>
      <c r="P250"/>
      <c r="Q250"/>
      <c r="R250"/>
      <c r="S250"/>
    </row>
    <row r="251" spans="1:19" ht="13.2" customHeight="1">
      <c r="A251" s="27" t="s">
        <v>872</v>
      </c>
      <c r="C251" s="65"/>
      <c r="D251" s="2"/>
      <c r="E251" s="65"/>
      <c r="F251" s="2"/>
      <c r="G251" s="65"/>
      <c r="H251" s="5"/>
      <c r="I251" s="5"/>
      <c r="K251"/>
      <c r="L251"/>
      <c r="M251"/>
      <c r="N251"/>
      <c r="O251"/>
      <c r="P251"/>
      <c r="Q251"/>
      <c r="R251"/>
      <c r="S251"/>
    </row>
    <row r="252" spans="1:19" ht="13.2" customHeight="1">
      <c r="A252" s="771" t="s">
        <v>873</v>
      </c>
      <c r="B252" s="2">
        <v>21</v>
      </c>
      <c r="C252" s="65">
        <v>0.20588235294117646</v>
      </c>
      <c r="D252" s="2">
        <v>15</v>
      </c>
      <c r="E252" s="65">
        <v>0.15</v>
      </c>
      <c r="F252" s="2">
        <v>29</v>
      </c>
      <c r="G252" s="65">
        <v>0.23200000000000001</v>
      </c>
      <c r="H252" s="5"/>
      <c r="I252" s="5"/>
      <c r="K252"/>
      <c r="L252"/>
      <c r="M252"/>
      <c r="N252"/>
      <c r="O252"/>
      <c r="P252"/>
      <c r="Q252"/>
      <c r="R252"/>
      <c r="S252"/>
    </row>
    <row r="253" spans="1:19" ht="13.2" customHeight="1">
      <c r="A253" s="771" t="s">
        <v>874</v>
      </c>
      <c r="B253" s="2">
        <v>15</v>
      </c>
      <c r="C253" s="65">
        <v>0.14705882352941177</v>
      </c>
      <c r="D253" s="2">
        <v>8</v>
      </c>
      <c r="E253" s="65">
        <v>0.08</v>
      </c>
      <c r="F253" s="2">
        <v>11</v>
      </c>
      <c r="G253" s="65">
        <v>8.7999999999999995E-2</v>
      </c>
      <c r="H253" s="5"/>
      <c r="I253" s="5"/>
      <c r="K253"/>
      <c r="L253"/>
      <c r="M253"/>
      <c r="N253"/>
      <c r="O253"/>
      <c r="P253"/>
      <c r="Q253"/>
      <c r="R253"/>
      <c r="S253"/>
    </row>
    <row r="254" spans="1:19" ht="13.2" customHeight="1">
      <c r="A254" s="771" t="s">
        <v>213</v>
      </c>
      <c r="B254" s="2">
        <v>7</v>
      </c>
      <c r="C254" s="65">
        <v>6.8627450980392163E-2</v>
      </c>
      <c r="D254" s="2">
        <v>9</v>
      </c>
      <c r="E254" s="65">
        <v>0.09</v>
      </c>
      <c r="F254" s="2">
        <v>8</v>
      </c>
      <c r="G254" s="65">
        <v>6.4000000000000001E-2</v>
      </c>
      <c r="H254" s="5"/>
      <c r="I254" s="5"/>
      <c r="K254"/>
      <c r="L254"/>
      <c r="M254"/>
      <c r="N254"/>
      <c r="O254"/>
      <c r="P254"/>
      <c r="Q254"/>
      <c r="R254"/>
      <c r="S254"/>
    </row>
    <row r="255" spans="1:19" ht="27" customHeight="1">
      <c r="A255" s="771" t="s">
        <v>875</v>
      </c>
      <c r="B255" s="2">
        <v>10</v>
      </c>
      <c r="C255" s="65">
        <v>9.8039215686274508E-2</v>
      </c>
      <c r="D255" s="2">
        <v>7</v>
      </c>
      <c r="E255" s="65">
        <v>7.0000000000000007E-2</v>
      </c>
      <c r="F255" s="2">
        <v>4</v>
      </c>
      <c r="G255" s="65">
        <v>3.2000000000000001E-2</v>
      </c>
      <c r="H255" s="5"/>
      <c r="I255" s="5"/>
      <c r="K255"/>
      <c r="L255"/>
      <c r="M255"/>
      <c r="N255"/>
      <c r="O255"/>
      <c r="P255"/>
      <c r="Q255"/>
      <c r="R255"/>
      <c r="S255"/>
    </row>
    <row r="256" spans="1:19">
      <c r="A256" s="771" t="s">
        <v>876</v>
      </c>
      <c r="B256" s="2">
        <v>10</v>
      </c>
      <c r="C256" s="65">
        <v>9.8039215686274508E-2</v>
      </c>
      <c r="D256" s="2">
        <v>8</v>
      </c>
      <c r="E256" s="65">
        <v>0.08</v>
      </c>
      <c r="F256" s="2">
        <v>13</v>
      </c>
      <c r="G256" s="65">
        <v>0.104</v>
      </c>
      <c r="H256" s="5"/>
      <c r="I256" s="5"/>
      <c r="K256"/>
      <c r="L256"/>
      <c r="M256"/>
      <c r="N256"/>
      <c r="O256"/>
      <c r="P256"/>
      <c r="Q256"/>
      <c r="R256"/>
      <c r="S256"/>
    </row>
    <row r="257" spans="1:19">
      <c r="A257" s="771" t="s">
        <v>877</v>
      </c>
      <c r="B257" s="2">
        <v>9</v>
      </c>
      <c r="C257" s="65">
        <v>8.8235294117647065E-2</v>
      </c>
      <c r="D257" s="2">
        <v>10</v>
      </c>
      <c r="E257" s="65">
        <v>0.1</v>
      </c>
      <c r="F257" s="2">
        <v>11</v>
      </c>
      <c r="G257" s="65">
        <v>8.7999999999999995E-2</v>
      </c>
      <c r="H257" s="5"/>
      <c r="I257" s="5"/>
      <c r="K257"/>
      <c r="L257"/>
      <c r="M257"/>
      <c r="N257"/>
      <c r="O257"/>
      <c r="P257"/>
      <c r="Q257"/>
      <c r="R257"/>
      <c r="S257"/>
    </row>
    <row r="258" spans="1:19">
      <c r="A258" s="771" t="s">
        <v>878</v>
      </c>
      <c r="B258" s="2">
        <v>9</v>
      </c>
      <c r="C258" s="65">
        <v>8.8235294117647065E-2</v>
      </c>
      <c r="D258" s="2">
        <v>8</v>
      </c>
      <c r="E258" s="65">
        <v>0.08</v>
      </c>
      <c r="F258" s="2">
        <v>9</v>
      </c>
      <c r="G258" s="65">
        <v>7.1999999999999995E-2</v>
      </c>
      <c r="H258" s="5"/>
      <c r="I258" s="5"/>
      <c r="K258"/>
      <c r="L258"/>
      <c r="M258"/>
      <c r="N258"/>
      <c r="O258"/>
      <c r="P258"/>
      <c r="Q258"/>
      <c r="R258"/>
      <c r="S258"/>
    </row>
    <row r="259" spans="1:19">
      <c r="A259" s="771" t="s">
        <v>879</v>
      </c>
      <c r="B259" s="2">
        <v>8</v>
      </c>
      <c r="C259" s="65">
        <v>7.8431372549019607E-2</v>
      </c>
      <c r="D259" s="2">
        <v>3</v>
      </c>
      <c r="E259" s="65">
        <v>0.03</v>
      </c>
      <c r="F259" s="2">
        <v>12</v>
      </c>
      <c r="G259" s="65">
        <v>9.6000000000000002E-2</v>
      </c>
      <c r="H259" s="5"/>
      <c r="I259" s="5"/>
      <c r="K259"/>
      <c r="L259"/>
      <c r="M259"/>
      <c r="N259"/>
      <c r="O259"/>
      <c r="P259"/>
      <c r="Q259"/>
      <c r="R259"/>
      <c r="S259"/>
    </row>
    <row r="260" spans="1:19">
      <c r="A260" s="771" t="s">
        <v>880</v>
      </c>
      <c r="B260" s="2">
        <v>4</v>
      </c>
      <c r="C260" s="65">
        <v>3.9215686274509803E-2</v>
      </c>
      <c r="D260" s="2">
        <v>2</v>
      </c>
      <c r="E260" s="65">
        <v>0.02</v>
      </c>
      <c r="F260" s="2">
        <v>4</v>
      </c>
      <c r="G260" s="65">
        <v>3.2000000000000001E-2</v>
      </c>
      <c r="H260" s="5"/>
      <c r="I260" s="5"/>
      <c r="K260"/>
      <c r="L260"/>
      <c r="M260"/>
      <c r="N260"/>
      <c r="O260"/>
      <c r="P260"/>
      <c r="Q260"/>
      <c r="R260"/>
      <c r="S260"/>
    </row>
    <row r="261" spans="1:19" ht="13.2" customHeight="1">
      <c r="A261" s="772" t="s">
        <v>881</v>
      </c>
      <c r="B261" s="2">
        <v>0</v>
      </c>
      <c r="C261" s="65">
        <v>0</v>
      </c>
      <c r="D261" s="2">
        <v>1</v>
      </c>
      <c r="E261" s="65">
        <v>0.01</v>
      </c>
      <c r="F261" s="2">
        <v>0</v>
      </c>
      <c r="G261" s="65">
        <v>0</v>
      </c>
      <c r="H261" s="5"/>
      <c r="I261" s="5"/>
      <c r="K261"/>
      <c r="L261"/>
      <c r="M261"/>
      <c r="N261"/>
      <c r="O261"/>
      <c r="P261"/>
      <c r="Q261"/>
      <c r="R261"/>
      <c r="S261"/>
    </row>
    <row r="262" spans="1:19" ht="13.2" customHeight="1" thickBot="1">
      <c r="A262" s="773" t="s">
        <v>882</v>
      </c>
      <c r="B262" s="192">
        <v>42</v>
      </c>
      <c r="C262" s="737">
        <v>0.41176470588235292</v>
      </c>
      <c r="D262" s="192">
        <v>31</v>
      </c>
      <c r="E262" s="737">
        <v>0.31</v>
      </c>
      <c r="F262" s="192">
        <v>53</v>
      </c>
      <c r="G262" s="737">
        <v>0.42399999999999999</v>
      </c>
      <c r="H262" s="5"/>
      <c r="I262" s="5"/>
      <c r="K262"/>
      <c r="L262"/>
      <c r="M262"/>
      <c r="N262"/>
      <c r="O262"/>
      <c r="P262"/>
      <c r="Q262"/>
      <c r="R262"/>
      <c r="S262"/>
    </row>
    <row r="263" spans="1:19" ht="13.2" customHeight="1" thickTop="1">
      <c r="A263" s="228" t="s">
        <v>883</v>
      </c>
      <c r="B263" s="132"/>
      <c r="C263" s="13"/>
      <c r="D263" s="132"/>
      <c r="E263" s="13"/>
      <c r="F263" s="132"/>
      <c r="G263" s="13"/>
      <c r="H263" s="5"/>
      <c r="I263" s="5"/>
      <c r="K263"/>
      <c r="L263"/>
      <c r="M263"/>
      <c r="N263"/>
      <c r="O263"/>
      <c r="P263"/>
      <c r="Q263"/>
      <c r="R263"/>
      <c r="S263"/>
    </row>
    <row r="264" spans="1:19" ht="13.2" customHeight="1">
      <c r="A264" s="44" t="s">
        <v>758</v>
      </c>
      <c r="B264" s="132"/>
      <c r="C264" s="13"/>
      <c r="D264" s="132"/>
      <c r="E264" s="13"/>
      <c r="F264" s="132"/>
      <c r="G264" s="13"/>
      <c r="H264" s="5"/>
      <c r="I264" s="5"/>
      <c r="K264"/>
      <c r="L264"/>
      <c r="M264"/>
      <c r="N264"/>
      <c r="O264"/>
      <c r="P264"/>
      <c r="Q264"/>
      <c r="R264"/>
      <c r="S264"/>
    </row>
    <row r="265" spans="1:19" ht="13.2" customHeight="1">
      <c r="A265" s="59" t="s">
        <v>841</v>
      </c>
      <c r="B265" s="132"/>
      <c r="C265" s="13"/>
      <c r="D265" s="132"/>
      <c r="E265" s="13"/>
      <c r="F265" s="132"/>
      <c r="G265" s="13"/>
      <c r="H265" s="5"/>
      <c r="I265" s="5"/>
      <c r="K265"/>
      <c r="L265"/>
      <c r="M265"/>
      <c r="N265"/>
      <c r="O265"/>
      <c r="P265"/>
      <c r="Q265"/>
      <c r="R265"/>
      <c r="S265"/>
    </row>
    <row r="266" spans="1:19" ht="13.2" customHeight="1">
      <c r="A266" s="59" t="s">
        <v>860</v>
      </c>
      <c r="B266" s="132"/>
      <c r="C266" s="13"/>
      <c r="D266" s="132"/>
      <c r="E266" s="13"/>
      <c r="F266" s="132"/>
      <c r="G266" s="13"/>
      <c r="H266" s="5"/>
      <c r="I266" s="5"/>
      <c r="K266"/>
      <c r="L266" s="44"/>
      <c r="M266"/>
      <c r="N266"/>
      <c r="O266"/>
      <c r="P266"/>
      <c r="Q266"/>
      <c r="R266"/>
      <c r="S266"/>
    </row>
    <row r="267" spans="1:19" ht="13.2" customHeight="1">
      <c r="A267" s="59"/>
      <c r="B267" s="132"/>
      <c r="C267" s="13"/>
      <c r="D267" s="132"/>
      <c r="E267" s="13"/>
      <c r="F267" s="132"/>
      <c r="G267" s="13"/>
      <c r="H267" s="5"/>
      <c r="I267" s="5"/>
      <c r="K267"/>
      <c r="L267"/>
      <c r="M267"/>
      <c r="N267"/>
      <c r="O267"/>
      <c r="P267"/>
      <c r="Q267"/>
      <c r="R267"/>
      <c r="S267"/>
    </row>
    <row r="268" spans="1:19" ht="13.2" customHeight="1">
      <c r="A268" s="1"/>
      <c r="B268"/>
      <c r="C268"/>
      <c r="H268" s="5"/>
      <c r="I268" s="5"/>
      <c r="K268"/>
      <c r="L268"/>
      <c r="M268"/>
      <c r="N268"/>
      <c r="O268"/>
      <c r="P268"/>
      <c r="Q268"/>
      <c r="R268"/>
      <c r="S268"/>
    </row>
    <row r="269" spans="1:19">
      <c r="A269" s="5" t="s">
        <v>884</v>
      </c>
      <c r="B269"/>
      <c r="C269"/>
      <c r="H269" s="5"/>
      <c r="I269" s="5"/>
      <c r="K269"/>
      <c r="L269"/>
      <c r="M269"/>
      <c r="N269"/>
      <c r="O269"/>
      <c r="P269"/>
      <c r="Q269"/>
      <c r="R269"/>
      <c r="S269"/>
    </row>
    <row r="270" spans="1:19" ht="30.9" customHeight="1" thickBot="1">
      <c r="A270" s="746"/>
      <c r="B270" s="1103" t="s">
        <v>754</v>
      </c>
      <c r="C270" s="1103"/>
      <c r="D270" s="1103" t="s">
        <v>853</v>
      </c>
      <c r="E270" s="1103"/>
      <c r="F270" s="1103" t="s">
        <v>755</v>
      </c>
      <c r="G270" s="1103"/>
      <c r="H270" s="5"/>
      <c r="I270" s="5"/>
      <c r="K270"/>
      <c r="L270"/>
      <c r="M270"/>
      <c r="N270"/>
      <c r="O270"/>
      <c r="P270"/>
      <c r="Q270"/>
      <c r="R270"/>
      <c r="S270"/>
    </row>
    <row r="271" spans="1:19" ht="13.2" customHeight="1" thickTop="1" thickBot="1">
      <c r="A271" s="195"/>
      <c r="B271" s="736" t="s">
        <v>709</v>
      </c>
      <c r="C271" s="736" t="s">
        <v>710</v>
      </c>
      <c r="D271" s="736" t="s">
        <v>709</v>
      </c>
      <c r="E271" s="736" t="s">
        <v>710</v>
      </c>
      <c r="F271" s="736" t="s">
        <v>709</v>
      </c>
      <c r="G271" s="736" t="s">
        <v>710</v>
      </c>
      <c r="H271" s="5"/>
      <c r="I271" s="5"/>
      <c r="K271"/>
      <c r="L271"/>
      <c r="M271"/>
      <c r="N271"/>
      <c r="O271"/>
      <c r="P271"/>
      <c r="Q271"/>
      <c r="R271"/>
      <c r="S271"/>
    </row>
    <row r="272" spans="1:19" ht="13.2" customHeight="1">
      <c r="A272" s="1" t="s">
        <v>885</v>
      </c>
      <c r="B272" s="2">
        <v>38</v>
      </c>
      <c r="C272" s="65">
        <v>0.2289156626506024</v>
      </c>
      <c r="D272" s="2">
        <v>39</v>
      </c>
      <c r="E272" s="65">
        <v>0.22674418604651161</v>
      </c>
      <c r="F272" s="2">
        <v>44</v>
      </c>
      <c r="G272" s="65">
        <v>0.21256038647342995</v>
      </c>
      <c r="H272" s="5"/>
      <c r="I272" s="5"/>
      <c r="K272"/>
      <c r="L272"/>
      <c r="M272"/>
      <c r="N272"/>
      <c r="O272"/>
      <c r="P272"/>
      <c r="Q272"/>
      <c r="R272"/>
      <c r="S272"/>
    </row>
    <row r="273" spans="1:19" ht="28.5" customHeight="1">
      <c r="A273" s="258" t="s">
        <v>886</v>
      </c>
      <c r="B273" s="2">
        <v>41</v>
      </c>
      <c r="C273" s="65">
        <v>0.24698795180722891</v>
      </c>
      <c r="D273" s="2">
        <v>43</v>
      </c>
      <c r="E273" s="65">
        <v>0.25</v>
      </c>
      <c r="F273" s="2">
        <v>50</v>
      </c>
      <c r="G273" s="65">
        <v>0.24154589371980675</v>
      </c>
      <c r="H273" s="5"/>
      <c r="I273" s="5"/>
      <c r="K273"/>
      <c r="L273"/>
      <c r="M273"/>
      <c r="N273"/>
      <c r="O273"/>
      <c r="P273"/>
      <c r="Q273"/>
      <c r="R273"/>
      <c r="S273"/>
    </row>
    <row r="274" spans="1:19" ht="13.2" customHeight="1">
      <c r="A274" s="258" t="s">
        <v>887</v>
      </c>
      <c r="B274" s="2">
        <v>31</v>
      </c>
      <c r="C274" s="65">
        <v>0.18674698795180722</v>
      </c>
      <c r="D274" s="2">
        <v>29</v>
      </c>
      <c r="E274" s="65">
        <v>0.16860465116279069</v>
      </c>
      <c r="F274" s="2">
        <v>41</v>
      </c>
      <c r="G274" s="65">
        <v>0.19806763285024154</v>
      </c>
      <c r="H274" s="5"/>
      <c r="I274" s="5"/>
      <c r="K274"/>
      <c r="L274"/>
      <c r="M274"/>
      <c r="N274"/>
      <c r="O274"/>
      <c r="P274"/>
      <c r="Q274"/>
      <c r="R274"/>
      <c r="S274"/>
    </row>
    <row r="275" spans="1:19" ht="13.2" customHeight="1">
      <c r="A275" s="1" t="s">
        <v>888</v>
      </c>
      <c r="B275" s="2">
        <v>33</v>
      </c>
      <c r="C275" s="65">
        <v>0.19879518072289157</v>
      </c>
      <c r="D275" s="2">
        <v>40</v>
      </c>
      <c r="E275" s="65">
        <v>0.23255813953488372</v>
      </c>
      <c r="F275" s="2">
        <v>46</v>
      </c>
      <c r="G275" s="65">
        <v>0.22222222222222221</v>
      </c>
      <c r="H275" s="5"/>
      <c r="I275" s="5"/>
      <c r="K275"/>
      <c r="L275"/>
      <c r="M275"/>
      <c r="N275"/>
      <c r="O275"/>
      <c r="P275"/>
      <c r="Q275"/>
      <c r="R275"/>
      <c r="S275"/>
    </row>
    <row r="276" spans="1:19" ht="13.2" customHeight="1">
      <c r="A276" s="1" t="s">
        <v>213</v>
      </c>
      <c r="B276" s="2">
        <v>7</v>
      </c>
      <c r="C276" s="65">
        <v>4.2168674698795178E-2</v>
      </c>
      <c r="D276" s="2">
        <v>6</v>
      </c>
      <c r="E276" s="65">
        <v>3.4883720930232558E-2</v>
      </c>
      <c r="F276" s="2">
        <v>10</v>
      </c>
      <c r="G276" s="65">
        <v>4.8309178743961352E-2</v>
      </c>
      <c r="H276" s="5"/>
      <c r="I276" s="5"/>
      <c r="K276"/>
      <c r="L276" s="1"/>
      <c r="M276"/>
      <c r="N276"/>
      <c r="O276"/>
      <c r="P276"/>
      <c r="Q276"/>
      <c r="R276"/>
      <c r="S276"/>
    </row>
    <row r="277" spans="1:19" ht="13.2" customHeight="1" thickBot="1">
      <c r="A277" s="774" t="s">
        <v>889</v>
      </c>
      <c r="B277" s="692">
        <v>16</v>
      </c>
      <c r="C277" s="765">
        <v>9.6385542168674704E-2</v>
      </c>
      <c r="D277" s="692">
        <v>15</v>
      </c>
      <c r="E277" s="765">
        <v>8.7209302325581398E-2</v>
      </c>
      <c r="F277" s="692">
        <v>16</v>
      </c>
      <c r="G277" s="765">
        <v>7.7294685990338161E-2</v>
      </c>
      <c r="H277" s="5"/>
      <c r="I277" s="5"/>
      <c r="K277"/>
      <c r="L277"/>
      <c r="M277"/>
      <c r="N277"/>
      <c r="O277"/>
      <c r="P277"/>
      <c r="Q277"/>
      <c r="R277"/>
      <c r="S277"/>
    </row>
    <row r="278" spans="1:19" ht="13.95" customHeight="1" thickTop="1">
      <c r="A278" s="44" t="s">
        <v>758</v>
      </c>
      <c r="B278" s="132"/>
      <c r="C278" s="13"/>
      <c r="D278" s="132"/>
      <c r="E278" s="13"/>
      <c r="F278" s="132"/>
      <c r="G278" s="13"/>
      <c r="H278" s="5"/>
      <c r="I278" s="5"/>
      <c r="J278" s="154"/>
      <c r="K278"/>
      <c r="L278"/>
      <c r="M278"/>
      <c r="N278"/>
      <c r="O278"/>
      <c r="P278"/>
      <c r="Q278"/>
      <c r="R278"/>
      <c r="S278"/>
    </row>
    <row r="279" spans="1:19" ht="13.2" customHeight="1">
      <c r="A279" s="59" t="s">
        <v>890</v>
      </c>
      <c r="B279" s="132"/>
      <c r="C279" s="13"/>
      <c r="D279" s="132"/>
      <c r="E279" s="13"/>
      <c r="F279" s="132"/>
      <c r="G279" s="13"/>
      <c r="H279" s="5"/>
      <c r="I279" s="5"/>
      <c r="J279" s="154"/>
      <c r="K279"/>
      <c r="L279"/>
      <c r="M279"/>
      <c r="N279"/>
      <c r="O279"/>
      <c r="P279"/>
      <c r="Q279"/>
      <c r="R279"/>
      <c r="S279"/>
    </row>
    <row r="280" spans="1:19" ht="13.2" customHeight="1">
      <c r="A280" s="59" t="s">
        <v>860</v>
      </c>
      <c r="B280" s="132"/>
      <c r="C280" s="13"/>
      <c r="D280" s="132"/>
      <c r="E280" s="13"/>
      <c r="F280" s="132"/>
      <c r="G280" s="13"/>
      <c r="H280" s="5"/>
      <c r="I280" s="5"/>
      <c r="K280"/>
      <c r="L280"/>
      <c r="M280"/>
      <c r="N280"/>
      <c r="O280"/>
      <c r="P280"/>
      <c r="Q280"/>
      <c r="R280"/>
      <c r="S280"/>
    </row>
    <row r="281" spans="1:19" ht="13.2" customHeight="1">
      <c r="A281" s="1"/>
      <c r="B281"/>
      <c r="C281"/>
      <c r="H281" s="5"/>
      <c r="I281" s="5"/>
      <c r="K281"/>
      <c r="L281"/>
      <c r="M281"/>
      <c r="N281"/>
      <c r="O281"/>
      <c r="P281"/>
      <c r="Q281"/>
      <c r="R281"/>
      <c r="S281"/>
    </row>
    <row r="282" spans="1:19" ht="13.2" customHeight="1">
      <c r="A282" s="59"/>
      <c r="H282" s="5"/>
      <c r="I282" s="5"/>
      <c r="K282"/>
      <c r="L282"/>
      <c r="M282"/>
      <c r="N282"/>
      <c r="O282"/>
      <c r="P282"/>
      <c r="Q282"/>
      <c r="R282"/>
      <c r="S282"/>
    </row>
    <row r="283" spans="1:19" ht="13.2" customHeight="1">
      <c r="A283" s="5" t="s">
        <v>891</v>
      </c>
      <c r="B283"/>
      <c r="C283"/>
      <c r="H283" s="5"/>
      <c r="I283" s="5"/>
      <c r="K283"/>
      <c r="L283"/>
      <c r="M283"/>
      <c r="N283"/>
      <c r="O283"/>
      <c r="P283"/>
      <c r="Q283"/>
      <c r="R283"/>
      <c r="S283"/>
    </row>
    <row r="284" spans="1:19" ht="28.5" customHeight="1" thickBot="1">
      <c r="A284" s="746"/>
      <c r="B284" s="1103" t="s">
        <v>753</v>
      </c>
      <c r="C284" s="1103"/>
      <c r="D284" s="1103" t="s">
        <v>754</v>
      </c>
      <c r="E284" s="1103"/>
      <c r="F284" s="1103" t="s">
        <v>755</v>
      </c>
      <c r="G284" s="1103"/>
      <c r="H284" s="5"/>
      <c r="I284" s="5"/>
      <c r="K284"/>
      <c r="L284"/>
      <c r="M284"/>
      <c r="N284"/>
      <c r="O284"/>
      <c r="P284"/>
      <c r="Q284"/>
      <c r="R284"/>
      <c r="S284"/>
    </row>
    <row r="285" spans="1:19" ht="13.2" customHeight="1" thickTop="1" thickBot="1">
      <c r="A285" s="195"/>
      <c r="B285" s="736" t="s">
        <v>709</v>
      </c>
      <c r="C285" s="736" t="s">
        <v>710</v>
      </c>
      <c r="D285" s="736" t="s">
        <v>709</v>
      </c>
      <c r="E285" s="736" t="s">
        <v>710</v>
      </c>
      <c r="F285" s="736" t="s">
        <v>709</v>
      </c>
      <c r="G285" s="736" t="s">
        <v>710</v>
      </c>
      <c r="H285" s="5"/>
      <c r="I285" s="5"/>
      <c r="K285"/>
      <c r="L285"/>
      <c r="M285"/>
      <c r="N285"/>
      <c r="O285"/>
      <c r="P285"/>
      <c r="Q285"/>
      <c r="R285"/>
      <c r="S285"/>
    </row>
    <row r="286" spans="1:19" ht="13.2" customHeight="1">
      <c r="A286" s="1" t="s">
        <v>892</v>
      </c>
      <c r="B286" s="2">
        <v>110</v>
      </c>
      <c r="C286" s="732">
        <v>0.53921568627450978</v>
      </c>
      <c r="D286" s="2">
        <v>54</v>
      </c>
      <c r="E286" s="732">
        <v>0.59340659340659341</v>
      </c>
      <c r="F286" s="2">
        <v>60</v>
      </c>
      <c r="G286" s="732">
        <v>0.53097345132743368</v>
      </c>
      <c r="H286" s="5"/>
      <c r="I286" s="5"/>
      <c r="K286"/>
      <c r="L286"/>
      <c r="M286"/>
      <c r="N286"/>
      <c r="O286"/>
      <c r="P286"/>
      <c r="Q286"/>
      <c r="R286"/>
      <c r="S286"/>
    </row>
    <row r="287" spans="1:19" ht="13.2" customHeight="1">
      <c r="A287" s="1" t="s">
        <v>893</v>
      </c>
      <c r="B287" s="2">
        <v>60</v>
      </c>
      <c r="C287" s="732">
        <v>0.29411764705882354</v>
      </c>
      <c r="D287" s="2">
        <v>24</v>
      </c>
      <c r="E287" s="732">
        <v>0.26373626373626374</v>
      </c>
      <c r="F287" s="2">
        <v>34</v>
      </c>
      <c r="G287" s="732">
        <v>0.30088495575221241</v>
      </c>
      <c r="H287" s="5"/>
      <c r="I287" s="5"/>
      <c r="K287"/>
      <c r="L287"/>
      <c r="M287"/>
      <c r="N287"/>
      <c r="O287"/>
      <c r="P287"/>
      <c r="Q287"/>
      <c r="R287"/>
      <c r="S287"/>
    </row>
    <row r="288" spans="1:19" ht="13.2" customHeight="1">
      <c r="A288" s="258" t="s">
        <v>894</v>
      </c>
      <c r="B288" s="2">
        <v>20</v>
      </c>
      <c r="C288" s="65">
        <v>9.8039215686274508E-2</v>
      </c>
      <c r="D288" s="2">
        <v>9</v>
      </c>
      <c r="E288" s="65">
        <v>9.8901098901098897E-2</v>
      </c>
      <c r="F288" s="2">
        <v>11</v>
      </c>
      <c r="G288" s="65">
        <v>9.7345132743362831E-2</v>
      </c>
      <c r="H288" s="5"/>
      <c r="I288" s="5"/>
      <c r="K288"/>
      <c r="L288"/>
      <c r="M288"/>
      <c r="N288"/>
      <c r="O288"/>
      <c r="P288"/>
      <c r="Q288"/>
      <c r="R288"/>
      <c r="S288"/>
    </row>
    <row r="289" spans="1:19">
      <c r="A289" s="1" t="s">
        <v>895</v>
      </c>
      <c r="B289" s="2">
        <v>9</v>
      </c>
      <c r="C289" s="65">
        <v>4.4117647058823532E-2</v>
      </c>
      <c r="D289" s="2">
        <v>4</v>
      </c>
      <c r="E289" s="65">
        <v>4.3956043956043959E-2</v>
      </c>
      <c r="F289" s="2">
        <v>5</v>
      </c>
      <c r="G289" s="65">
        <v>4.4247787610619468E-2</v>
      </c>
      <c r="H289" s="5"/>
      <c r="I289" s="5"/>
      <c r="K289"/>
      <c r="L289"/>
      <c r="M289"/>
      <c r="N289"/>
      <c r="O289"/>
      <c r="P289"/>
      <c r="Q289"/>
      <c r="R289"/>
      <c r="S289"/>
    </row>
    <row r="290" spans="1:19" ht="13.95" customHeight="1">
      <c r="A290" s="1" t="s">
        <v>213</v>
      </c>
      <c r="B290" s="2">
        <v>5</v>
      </c>
      <c r="C290" s="65">
        <v>2.4509803921568627E-2</v>
      </c>
      <c r="D290" s="2">
        <v>0</v>
      </c>
      <c r="E290" s="65">
        <v>0</v>
      </c>
      <c r="F290" s="2">
        <v>3</v>
      </c>
      <c r="G290" s="65">
        <v>2.6548672566371681E-2</v>
      </c>
      <c r="H290" s="5"/>
      <c r="I290" s="5"/>
      <c r="K290"/>
      <c r="L290"/>
      <c r="M290"/>
      <c r="N290"/>
      <c r="O290"/>
      <c r="P290"/>
      <c r="Q290"/>
      <c r="R290"/>
      <c r="S290"/>
    </row>
    <row r="291" spans="1:19" ht="13.2" customHeight="1" thickBot="1">
      <c r="A291" s="193" t="s">
        <v>34</v>
      </c>
      <c r="B291" s="192">
        <v>204</v>
      </c>
      <c r="C291" s="737"/>
      <c r="D291" s="192">
        <v>91</v>
      </c>
      <c r="E291" s="737"/>
      <c r="F291" s="192">
        <v>113</v>
      </c>
      <c r="G291" s="737"/>
      <c r="H291" s="5"/>
      <c r="I291" s="5"/>
      <c r="K291"/>
      <c r="L291" s="44"/>
      <c r="M291"/>
      <c r="N291"/>
      <c r="O291"/>
      <c r="P291"/>
      <c r="Q291"/>
      <c r="R291"/>
      <c r="S291"/>
    </row>
    <row r="292" spans="1:19" ht="13.2" customHeight="1">
      <c r="A292" s="44" t="s">
        <v>758</v>
      </c>
      <c r="B292" s="132"/>
      <c r="C292" s="13"/>
      <c r="D292" s="132"/>
      <c r="E292" s="13"/>
      <c r="F292" s="132"/>
      <c r="G292" s="13"/>
      <c r="H292" s="5"/>
      <c r="I292" s="5"/>
      <c r="K292"/>
      <c r="L292" s="81"/>
      <c r="M292" s="81"/>
      <c r="N292" s="81"/>
      <c r="O292" s="81"/>
      <c r="P292" s="81"/>
      <c r="Q292" s="81"/>
      <c r="R292" s="81"/>
      <c r="S292"/>
    </row>
    <row r="293" spans="1:19" ht="13.5" customHeight="1">
      <c r="A293" s="59" t="s">
        <v>896</v>
      </c>
      <c r="B293" s="132"/>
      <c r="C293" s="13"/>
      <c r="D293" s="132"/>
      <c r="E293" s="13"/>
      <c r="F293" s="132"/>
      <c r="G293" s="13"/>
      <c r="H293" s="5"/>
      <c r="I293" s="5"/>
      <c r="K293"/>
      <c r="L293"/>
      <c r="M293"/>
      <c r="N293"/>
      <c r="O293"/>
      <c r="P293"/>
      <c r="Q293"/>
      <c r="R293"/>
      <c r="S293"/>
    </row>
    <row r="294" spans="1:19" s="81" customFormat="1" ht="13.5" customHeight="1">
      <c r="A294" s="59" t="s">
        <v>897</v>
      </c>
      <c r="B294" s="132"/>
      <c r="C294" s="13"/>
      <c r="D294" s="132"/>
      <c r="E294" s="13"/>
      <c r="F294" s="132"/>
      <c r="G294" s="13"/>
      <c r="H294" s="5"/>
      <c r="I294" s="5"/>
      <c r="J294" s="101"/>
      <c r="L294"/>
      <c r="M294"/>
      <c r="N294"/>
      <c r="O294"/>
      <c r="P294"/>
      <c r="Q294"/>
      <c r="R294"/>
    </row>
    <row r="295" spans="1:19" ht="13.5" customHeight="1">
      <c r="A295" s="59"/>
      <c r="B295" s="132"/>
      <c r="C295" s="13"/>
      <c r="D295" s="132"/>
      <c r="E295" s="13"/>
      <c r="F295" s="132"/>
      <c r="G295" s="13"/>
      <c r="H295" s="5"/>
      <c r="I295" s="5"/>
      <c r="K295"/>
      <c r="L295"/>
      <c r="M295"/>
      <c r="N295"/>
      <c r="O295"/>
      <c r="P295"/>
      <c r="Q295"/>
      <c r="R295"/>
      <c r="S295"/>
    </row>
    <row r="296" spans="1:19" ht="13.5" customHeight="1">
      <c r="H296" s="5"/>
      <c r="I296" s="5"/>
      <c r="K296"/>
      <c r="L296"/>
      <c r="M296"/>
      <c r="N296"/>
      <c r="O296"/>
      <c r="P296"/>
      <c r="Q296"/>
      <c r="R296"/>
      <c r="S296"/>
    </row>
    <row r="297" spans="1:19" ht="13.5" customHeight="1">
      <c r="A297" s="5" t="s">
        <v>898</v>
      </c>
      <c r="B297"/>
      <c r="C297"/>
      <c r="H297" s="5"/>
      <c r="I297" s="5"/>
      <c r="K297"/>
      <c r="L297"/>
      <c r="M297"/>
      <c r="N297"/>
      <c r="O297"/>
      <c r="P297"/>
      <c r="Q297"/>
      <c r="R297"/>
      <c r="S297"/>
    </row>
    <row r="298" spans="1:19" ht="28.5" customHeight="1" thickBot="1">
      <c r="A298" s="746"/>
      <c r="B298" s="1103" t="s">
        <v>753</v>
      </c>
      <c r="C298" s="1103"/>
      <c r="D298" s="1103" t="s">
        <v>754</v>
      </c>
      <c r="E298" s="1103"/>
      <c r="F298" s="1103" t="s">
        <v>755</v>
      </c>
      <c r="G298" s="1103"/>
      <c r="H298" s="5"/>
      <c r="I298" s="5"/>
      <c r="K298"/>
      <c r="L298"/>
      <c r="M298"/>
      <c r="N298"/>
      <c r="O298"/>
      <c r="P298"/>
      <c r="Q298"/>
      <c r="R298"/>
      <c r="S298"/>
    </row>
    <row r="299" spans="1:19" ht="13.5" customHeight="1" thickTop="1" thickBot="1">
      <c r="A299" s="195"/>
      <c r="B299" s="736" t="s">
        <v>709</v>
      </c>
      <c r="C299" s="736" t="s">
        <v>710</v>
      </c>
      <c r="D299" s="736" t="s">
        <v>709</v>
      </c>
      <c r="E299" s="736" t="s">
        <v>710</v>
      </c>
      <c r="F299" s="736" t="s">
        <v>709</v>
      </c>
      <c r="G299" s="736" t="s">
        <v>710</v>
      </c>
      <c r="H299" s="5"/>
      <c r="I299" s="5"/>
      <c r="K299"/>
      <c r="L299"/>
      <c r="M299"/>
      <c r="N299"/>
      <c r="O299"/>
      <c r="P299"/>
      <c r="Q299"/>
      <c r="R299"/>
      <c r="S299"/>
    </row>
    <row r="300" spans="1:19">
      <c r="A300" s="1" t="s">
        <v>899</v>
      </c>
      <c r="B300" s="2">
        <v>53</v>
      </c>
      <c r="C300" s="65">
        <v>0.49074074074074076</v>
      </c>
      <c r="D300" s="2">
        <v>21</v>
      </c>
      <c r="E300" s="65">
        <v>0.53846153846153844</v>
      </c>
      <c r="F300" s="2">
        <v>30</v>
      </c>
      <c r="G300" s="65">
        <v>0.4838709677419355</v>
      </c>
      <c r="H300" s="5"/>
      <c r="I300" s="5"/>
      <c r="K300"/>
      <c r="L300"/>
      <c r="M300"/>
      <c r="N300"/>
      <c r="O300"/>
      <c r="P300"/>
      <c r="Q300"/>
      <c r="R300"/>
      <c r="S300"/>
    </row>
    <row r="301" spans="1:19" ht="13.95" customHeight="1">
      <c r="A301" s="1" t="s">
        <v>900</v>
      </c>
      <c r="B301" s="2">
        <v>9</v>
      </c>
      <c r="C301" s="65">
        <v>8.3333333333333329E-2</v>
      </c>
      <c r="D301" s="2">
        <v>5</v>
      </c>
      <c r="E301" s="65">
        <v>0.12820512820512819</v>
      </c>
      <c r="F301" s="2">
        <v>5</v>
      </c>
      <c r="G301" s="65">
        <v>8.0645161290322578E-2</v>
      </c>
      <c r="H301" s="5"/>
      <c r="I301" s="5"/>
      <c r="K301"/>
      <c r="L301"/>
      <c r="M301"/>
      <c r="N301"/>
      <c r="O301"/>
      <c r="P301"/>
      <c r="Q301"/>
      <c r="R301"/>
      <c r="S301"/>
    </row>
    <row r="302" spans="1:19" ht="13.2" customHeight="1">
      <c r="A302" s="1" t="s">
        <v>901</v>
      </c>
      <c r="B302" s="2">
        <v>32</v>
      </c>
      <c r="C302" s="65">
        <v>0.29629629629629628</v>
      </c>
      <c r="D302" s="2">
        <v>9</v>
      </c>
      <c r="E302" s="65">
        <v>0.23076923076923078</v>
      </c>
      <c r="F302" s="2">
        <v>19</v>
      </c>
      <c r="G302" s="65">
        <v>0.30645161290322581</v>
      </c>
      <c r="H302" s="5"/>
      <c r="I302" s="5"/>
      <c r="K302"/>
      <c r="L302"/>
      <c r="M302"/>
      <c r="N302"/>
      <c r="O302"/>
      <c r="P302"/>
      <c r="Q302"/>
      <c r="R302"/>
      <c r="S302"/>
    </row>
    <row r="303" spans="1:19" ht="13.95" customHeight="1">
      <c r="A303" s="1" t="s">
        <v>902</v>
      </c>
      <c r="B303" s="2">
        <v>12</v>
      </c>
      <c r="C303" s="65">
        <v>0.1111111111111111</v>
      </c>
      <c r="D303" s="2">
        <v>3</v>
      </c>
      <c r="E303" s="65">
        <v>7.6923076923076927E-2</v>
      </c>
      <c r="F303" s="2">
        <v>7</v>
      </c>
      <c r="G303" s="65">
        <v>0.11290322580645161</v>
      </c>
      <c r="H303" s="5"/>
      <c r="I303" s="5"/>
      <c r="K303"/>
      <c r="L303"/>
      <c r="M303"/>
      <c r="N303"/>
      <c r="O303"/>
      <c r="P303"/>
      <c r="Q303"/>
      <c r="R303"/>
      <c r="S303"/>
    </row>
    <row r="304" spans="1:19" ht="13.2" customHeight="1">
      <c r="A304" s="1" t="s">
        <v>213</v>
      </c>
      <c r="B304" s="2">
        <v>2</v>
      </c>
      <c r="C304" s="65">
        <v>1.8518518518518517E-2</v>
      </c>
      <c r="D304" s="2">
        <v>1</v>
      </c>
      <c r="E304" s="65">
        <v>2.564102564102564E-2</v>
      </c>
      <c r="F304" s="2">
        <v>1</v>
      </c>
      <c r="G304" s="65">
        <v>1.6129032258064516E-2</v>
      </c>
      <c r="H304" s="5"/>
      <c r="I304" s="5"/>
      <c r="K304"/>
      <c r="L304"/>
      <c r="M304"/>
      <c r="N304"/>
      <c r="O304"/>
      <c r="P304"/>
      <c r="Q304"/>
      <c r="R304"/>
      <c r="S304"/>
    </row>
    <row r="305" spans="1:19" ht="13.2" customHeight="1" thickBot="1">
      <c r="A305" s="193" t="s">
        <v>34</v>
      </c>
      <c r="B305" s="192">
        <v>108</v>
      </c>
      <c r="C305" s="737"/>
      <c r="D305" s="192">
        <v>39</v>
      </c>
      <c r="E305" s="737"/>
      <c r="F305" s="192">
        <v>62</v>
      </c>
      <c r="G305" s="737"/>
      <c r="H305" s="5"/>
      <c r="I305" s="5"/>
      <c r="K305"/>
      <c r="L305"/>
      <c r="M305"/>
      <c r="N305"/>
      <c r="O305"/>
      <c r="P305"/>
      <c r="Q305"/>
      <c r="R305"/>
      <c r="S305"/>
    </row>
    <row r="306" spans="1:19" ht="13.2" customHeight="1" thickTop="1">
      <c r="A306" s="44" t="s">
        <v>758</v>
      </c>
      <c r="B306" s="775"/>
      <c r="C306" s="776"/>
      <c r="D306" s="775"/>
      <c r="E306" s="776"/>
      <c r="F306" s="775"/>
      <c r="G306" s="776"/>
      <c r="H306" s="5"/>
      <c r="I306" s="5"/>
      <c r="K306"/>
      <c r="L306" s="1"/>
      <c r="M306"/>
      <c r="N306"/>
      <c r="O306"/>
      <c r="P306"/>
      <c r="Q306"/>
      <c r="R306"/>
      <c r="S306"/>
    </row>
    <row r="307" spans="1:19" ht="13.2" customHeight="1">
      <c r="A307" s="59" t="s">
        <v>903</v>
      </c>
      <c r="B307" s="775"/>
      <c r="C307" s="776"/>
      <c r="D307" s="775"/>
      <c r="E307" s="776"/>
      <c r="F307" s="775"/>
      <c r="G307" s="776"/>
      <c r="H307" s="5"/>
      <c r="I307" s="5"/>
      <c r="K307"/>
      <c r="L307"/>
      <c r="M307"/>
      <c r="N307"/>
      <c r="O307"/>
      <c r="P307"/>
      <c r="Q307"/>
      <c r="R307"/>
      <c r="S307"/>
    </row>
    <row r="308" spans="1:19">
      <c r="A308" s="59" t="s">
        <v>904</v>
      </c>
      <c r="B308" s="775"/>
      <c r="C308" s="776"/>
      <c r="D308" s="775"/>
      <c r="E308" s="776"/>
      <c r="F308" s="775"/>
      <c r="G308" s="776"/>
      <c r="H308" s="5"/>
      <c r="I308" s="5"/>
      <c r="J308" s="154"/>
      <c r="K308"/>
      <c r="L308"/>
      <c r="M308"/>
      <c r="N308"/>
      <c r="O308"/>
      <c r="P308"/>
      <c r="Q308"/>
      <c r="R308"/>
      <c r="S308"/>
    </row>
    <row r="309" spans="1:19" ht="13.2" customHeight="1">
      <c r="A309" s="59"/>
      <c r="B309" s="132"/>
      <c r="C309" s="13"/>
      <c r="D309" s="132"/>
      <c r="E309" s="13"/>
      <c r="F309" s="132"/>
      <c r="G309" s="13"/>
      <c r="H309" s="5"/>
      <c r="I309" s="5"/>
      <c r="J309" s="154"/>
      <c r="K309"/>
      <c r="L309"/>
      <c r="M309"/>
      <c r="N309"/>
      <c r="O309"/>
      <c r="P309"/>
      <c r="Q309"/>
      <c r="R309"/>
      <c r="S309"/>
    </row>
    <row r="310" spans="1:19" ht="13.2" customHeight="1">
      <c r="H310" s="5"/>
      <c r="I310" s="5"/>
      <c r="K310"/>
      <c r="L310"/>
      <c r="M310"/>
      <c r="N310"/>
      <c r="O310"/>
      <c r="P310"/>
      <c r="Q310"/>
      <c r="R310"/>
      <c r="S310"/>
    </row>
    <row r="311" spans="1:19" ht="13.2" customHeight="1">
      <c r="A311" s="5" t="s">
        <v>905</v>
      </c>
      <c r="H311" s="5"/>
      <c r="I311" s="5"/>
      <c r="K311"/>
      <c r="L311"/>
      <c r="M311"/>
      <c r="N311"/>
      <c r="O311"/>
      <c r="P311"/>
      <c r="Q311"/>
      <c r="R311"/>
      <c r="S311"/>
    </row>
    <row r="312" spans="1:19">
      <c r="A312" s="5" t="s">
        <v>906</v>
      </c>
      <c r="H312" s="5"/>
      <c r="I312" s="5"/>
      <c r="K312"/>
      <c r="L312" s="44"/>
      <c r="M312"/>
      <c r="N312"/>
      <c r="O312"/>
      <c r="P312"/>
      <c r="Q312"/>
      <c r="R312"/>
      <c r="S312"/>
    </row>
    <row r="313" spans="1:19" ht="27.9" customHeight="1" thickBot="1">
      <c r="A313" s="746"/>
      <c r="B313" s="1103" t="s">
        <v>753</v>
      </c>
      <c r="C313" s="1103"/>
      <c r="D313" s="1103" t="s">
        <v>754</v>
      </c>
      <c r="E313" s="1103"/>
      <c r="F313" s="1103" t="s">
        <v>755</v>
      </c>
      <c r="G313" s="1103"/>
      <c r="H313" s="5"/>
      <c r="I313" s="5"/>
      <c r="K313"/>
      <c r="L313"/>
      <c r="M313"/>
      <c r="N313"/>
      <c r="O313"/>
      <c r="P313"/>
      <c r="Q313"/>
      <c r="R313"/>
      <c r="S313"/>
    </row>
    <row r="314" spans="1:19" ht="14.4" thickTop="1" thickBot="1">
      <c r="A314" s="195"/>
      <c r="B314" s="736" t="s">
        <v>709</v>
      </c>
      <c r="C314" s="736" t="s">
        <v>710</v>
      </c>
      <c r="D314" s="736" t="s">
        <v>709</v>
      </c>
      <c r="E314" s="736" t="s">
        <v>710</v>
      </c>
      <c r="F314" s="736" t="s">
        <v>709</v>
      </c>
      <c r="G314" s="736" t="s">
        <v>710</v>
      </c>
      <c r="H314" s="5"/>
      <c r="I314" s="5"/>
      <c r="K314"/>
      <c r="L314"/>
      <c r="M314"/>
      <c r="N314"/>
      <c r="O314"/>
      <c r="P314"/>
      <c r="Q314"/>
      <c r="R314"/>
      <c r="S314"/>
    </row>
    <row r="315" spans="1:19">
      <c r="A315" t="s">
        <v>907</v>
      </c>
      <c r="B315" s="2">
        <v>157</v>
      </c>
      <c r="C315" s="65">
        <v>0.76213592233009708</v>
      </c>
      <c r="D315" s="2">
        <v>58</v>
      </c>
      <c r="E315" s="65">
        <v>0.66666666666666663</v>
      </c>
      <c r="F315" s="2">
        <v>90</v>
      </c>
      <c r="G315" s="65">
        <v>0.78260869565217395</v>
      </c>
      <c r="H315" s="5"/>
      <c r="I315" s="5"/>
      <c r="K315"/>
      <c r="L315"/>
      <c r="M315"/>
      <c r="N315"/>
      <c r="O315"/>
      <c r="P315"/>
      <c r="Q315"/>
      <c r="R315"/>
      <c r="S315"/>
    </row>
    <row r="316" spans="1:19">
      <c r="A316" t="s">
        <v>908</v>
      </c>
      <c r="B316" s="2">
        <v>9</v>
      </c>
      <c r="C316" s="65">
        <v>4.3689320388349516E-2</v>
      </c>
      <c r="D316" s="2">
        <v>3</v>
      </c>
      <c r="E316" s="65">
        <v>3.4482758620689655E-2</v>
      </c>
      <c r="F316" s="2">
        <v>5</v>
      </c>
      <c r="G316" s="65">
        <v>4.3478260869565216E-2</v>
      </c>
      <c r="H316" s="5"/>
      <c r="I316" s="5"/>
      <c r="K316"/>
      <c r="L316"/>
      <c r="M316"/>
      <c r="N316"/>
      <c r="O316"/>
      <c r="P316"/>
      <c r="Q316"/>
      <c r="R316"/>
      <c r="S316"/>
    </row>
    <row r="317" spans="1:19">
      <c r="A317" t="s">
        <v>909</v>
      </c>
      <c r="B317" s="2">
        <v>8</v>
      </c>
      <c r="C317" s="65">
        <v>3.8834951456310676E-2</v>
      </c>
      <c r="D317" s="2">
        <v>9</v>
      </c>
      <c r="E317" s="65">
        <v>0.10344827586206896</v>
      </c>
      <c r="F317" s="2">
        <v>3</v>
      </c>
      <c r="G317" s="65">
        <v>2.6086956521739129E-2</v>
      </c>
      <c r="H317" s="5"/>
      <c r="I317" s="5"/>
      <c r="K317"/>
      <c r="L317"/>
      <c r="M317"/>
      <c r="N317"/>
      <c r="O317"/>
      <c r="P317"/>
      <c r="Q317"/>
      <c r="R317"/>
      <c r="S317"/>
    </row>
    <row r="318" spans="1:19">
      <c r="A318" t="s">
        <v>910</v>
      </c>
      <c r="B318" s="2">
        <v>18</v>
      </c>
      <c r="C318" s="65">
        <v>8.7378640776699032E-2</v>
      </c>
      <c r="D318" s="2">
        <v>8</v>
      </c>
      <c r="E318" s="65">
        <v>9.1954022988505746E-2</v>
      </c>
      <c r="F318" s="2">
        <v>10</v>
      </c>
      <c r="G318" s="65">
        <v>8.6956521739130432E-2</v>
      </c>
      <c r="H318" s="5"/>
      <c r="I318" s="5"/>
      <c r="K318"/>
      <c r="L318"/>
      <c r="M318"/>
      <c r="N318"/>
      <c r="O318"/>
      <c r="P318"/>
      <c r="Q318"/>
      <c r="R318"/>
      <c r="S318"/>
    </row>
    <row r="319" spans="1:19" ht="26.4">
      <c r="A319" s="413" t="s">
        <v>911</v>
      </c>
      <c r="B319" s="2">
        <v>12</v>
      </c>
      <c r="C319" s="65">
        <v>5.8252427184466021E-2</v>
      </c>
      <c r="D319" s="2">
        <v>8</v>
      </c>
      <c r="E319" s="65">
        <v>9.1954022988505746E-2</v>
      </c>
      <c r="F319" s="2">
        <v>6</v>
      </c>
      <c r="G319" s="65">
        <v>5.2173913043478258E-2</v>
      </c>
      <c r="H319" s="5"/>
      <c r="I319" s="5"/>
      <c r="K319"/>
      <c r="L319"/>
      <c r="M319"/>
      <c r="N319"/>
      <c r="O319"/>
      <c r="P319"/>
      <c r="Q319"/>
      <c r="R319"/>
      <c r="S319"/>
    </row>
    <row r="320" spans="1:19">
      <c r="A320" t="s">
        <v>912</v>
      </c>
      <c r="B320" s="2">
        <v>2</v>
      </c>
      <c r="C320" s="65">
        <v>9.7087378640776691E-3</v>
      </c>
      <c r="D320" s="2">
        <v>1</v>
      </c>
      <c r="E320" s="65">
        <v>1.1494252873563218E-2</v>
      </c>
      <c r="F320" s="2">
        <v>1</v>
      </c>
      <c r="G320" s="65">
        <v>8.6956521739130436E-3</v>
      </c>
      <c r="H320" s="5"/>
      <c r="I320" s="5"/>
      <c r="K320"/>
      <c r="L320"/>
      <c r="M320"/>
      <c r="N320"/>
      <c r="O320"/>
      <c r="P320"/>
      <c r="Q320"/>
      <c r="R320"/>
      <c r="S320"/>
    </row>
    <row r="321" spans="1:19" ht="13.2" customHeight="1" thickBot="1">
      <c r="A321" s="193" t="s">
        <v>34</v>
      </c>
      <c r="B321" s="192">
        <v>206</v>
      </c>
      <c r="C321" s="737"/>
      <c r="D321" s="192">
        <v>87</v>
      </c>
      <c r="E321" s="737"/>
      <c r="F321" s="192">
        <v>115</v>
      </c>
      <c r="G321" s="737"/>
      <c r="H321" s="5"/>
      <c r="I321" s="5"/>
      <c r="K321"/>
      <c r="L321"/>
      <c r="M321"/>
      <c r="N321"/>
      <c r="O321"/>
      <c r="P321"/>
      <c r="Q321"/>
      <c r="R321"/>
      <c r="S321"/>
    </row>
    <row r="322" spans="1:19" ht="13.2" customHeight="1" thickTop="1">
      <c r="A322" s="228" t="s">
        <v>778</v>
      </c>
      <c r="B322" s="749"/>
      <c r="C322" s="768"/>
      <c r="D322" s="768"/>
      <c r="E322" s="768"/>
      <c r="H322" s="5"/>
      <c r="I322" s="5"/>
      <c r="K322"/>
      <c r="L322"/>
      <c r="M322"/>
      <c r="N322"/>
      <c r="O322"/>
      <c r="P322"/>
      <c r="Q322"/>
      <c r="R322"/>
      <c r="S322"/>
    </row>
    <row r="323" spans="1:19" ht="13.2" customHeight="1">
      <c r="A323" s="44" t="s">
        <v>758</v>
      </c>
      <c r="B323" s="749"/>
      <c r="C323" s="768"/>
      <c r="D323" s="768"/>
      <c r="E323" s="768"/>
      <c r="H323" s="5"/>
      <c r="I323" s="5"/>
      <c r="K323"/>
      <c r="L323"/>
      <c r="M323"/>
      <c r="N323"/>
      <c r="O323"/>
      <c r="P323"/>
      <c r="Q323"/>
      <c r="R323"/>
      <c r="S323"/>
    </row>
    <row r="324" spans="1:19" ht="13.2" customHeight="1">
      <c r="A324" s="777" t="s">
        <v>913</v>
      </c>
      <c r="B324" s="749"/>
      <c r="C324" s="768"/>
      <c r="D324" s="768"/>
      <c r="E324" s="768"/>
      <c r="H324" s="5"/>
      <c r="I324" s="5"/>
      <c r="K324"/>
      <c r="L324"/>
      <c r="M324"/>
      <c r="N324"/>
      <c r="O324"/>
      <c r="P324"/>
      <c r="Q324"/>
      <c r="R324"/>
      <c r="S324"/>
    </row>
    <row r="325" spans="1:19" ht="13.2" customHeight="1">
      <c r="A325" s="59" t="s">
        <v>914</v>
      </c>
      <c r="B325" s="749"/>
      <c r="C325" s="768"/>
      <c r="D325" s="768"/>
      <c r="E325" s="768"/>
      <c r="H325" s="5"/>
      <c r="I325" s="5"/>
      <c r="K325"/>
      <c r="L325"/>
      <c r="M325"/>
      <c r="N325"/>
      <c r="O325"/>
      <c r="P325"/>
      <c r="Q325"/>
      <c r="R325"/>
      <c r="S325"/>
    </row>
    <row r="326" spans="1:19" ht="13.2" customHeight="1">
      <c r="B326"/>
      <c r="C326"/>
      <c r="D326"/>
      <c r="E326"/>
      <c r="F326"/>
      <c r="G326"/>
      <c r="H326" s="5"/>
      <c r="I326" s="5"/>
      <c r="K326"/>
      <c r="L326"/>
      <c r="M326"/>
      <c r="N326"/>
      <c r="O326"/>
      <c r="P326"/>
      <c r="Q326"/>
      <c r="R326"/>
      <c r="S326"/>
    </row>
    <row r="327" spans="1:19">
      <c r="A327" s="59"/>
      <c r="H327" s="5"/>
      <c r="I327" s="5"/>
      <c r="K327"/>
      <c r="L327"/>
      <c r="M327"/>
      <c r="N327"/>
      <c r="O327"/>
      <c r="P327"/>
      <c r="Q327"/>
      <c r="R327"/>
      <c r="S327"/>
    </row>
    <row r="328" spans="1:19" ht="13.95" customHeight="1">
      <c r="A328" s="5" t="s">
        <v>915</v>
      </c>
      <c r="H328" s="5"/>
      <c r="I328" s="5"/>
      <c r="K328"/>
      <c r="L328"/>
      <c r="M328"/>
      <c r="N328"/>
      <c r="O328"/>
      <c r="P328"/>
      <c r="Q328"/>
      <c r="R328"/>
      <c r="S328"/>
    </row>
    <row r="329" spans="1:19" ht="27.9" customHeight="1" thickBot="1">
      <c r="A329" s="746"/>
      <c r="B329" s="1103" t="s">
        <v>754</v>
      </c>
      <c r="C329" s="1103"/>
      <c r="D329" s="1103" t="s">
        <v>853</v>
      </c>
      <c r="E329" s="1103"/>
      <c r="F329" s="778"/>
      <c r="G329" s="778"/>
      <c r="H329" s="5"/>
      <c r="I329" s="5"/>
      <c r="K329"/>
      <c r="L329"/>
      <c r="M329"/>
      <c r="N329"/>
      <c r="O329"/>
      <c r="P329"/>
      <c r="Q329"/>
      <c r="R329"/>
      <c r="S329"/>
    </row>
    <row r="330" spans="1:19" ht="13.95" customHeight="1" thickTop="1" thickBot="1">
      <c r="A330" s="195"/>
      <c r="B330" s="736" t="s">
        <v>709</v>
      </c>
      <c r="C330" s="736" t="s">
        <v>710</v>
      </c>
      <c r="D330" s="736" t="s">
        <v>709</v>
      </c>
      <c r="E330" s="736" t="s">
        <v>710</v>
      </c>
      <c r="F330" s="756"/>
      <c r="G330" s="756"/>
      <c r="H330" s="5"/>
      <c r="I330" s="5"/>
      <c r="K330"/>
      <c r="L330"/>
      <c r="M330"/>
      <c r="N330"/>
      <c r="O330"/>
      <c r="P330"/>
      <c r="Q330"/>
      <c r="R330"/>
      <c r="S330"/>
    </row>
    <row r="331" spans="1:19" ht="13.2" customHeight="1">
      <c r="A331" t="s">
        <v>916</v>
      </c>
      <c r="B331" s="2">
        <v>58</v>
      </c>
      <c r="C331" s="65">
        <v>0.56862745098039214</v>
      </c>
      <c r="D331" s="2">
        <v>66</v>
      </c>
      <c r="E331" s="65">
        <v>0.66</v>
      </c>
      <c r="F331" s="2"/>
      <c r="G331" s="65"/>
      <c r="H331" s="5"/>
      <c r="I331" s="5"/>
      <c r="K331"/>
      <c r="L331"/>
      <c r="M331"/>
      <c r="N331"/>
      <c r="O331"/>
      <c r="P331"/>
      <c r="Q331"/>
      <c r="R331"/>
      <c r="S331"/>
    </row>
    <row r="332" spans="1:19" ht="13.2" customHeight="1">
      <c r="A332" t="s">
        <v>908</v>
      </c>
      <c r="B332" s="2">
        <v>3</v>
      </c>
      <c r="C332" s="65">
        <v>2.9411764705882353E-2</v>
      </c>
      <c r="D332" s="2">
        <v>5</v>
      </c>
      <c r="E332" s="65">
        <v>0.05</v>
      </c>
      <c r="F332" s="2"/>
      <c r="G332" s="65"/>
      <c r="H332" s="5"/>
      <c r="I332" s="5"/>
      <c r="K332"/>
      <c r="L332"/>
      <c r="M332"/>
      <c r="N332"/>
      <c r="O332"/>
      <c r="P332"/>
      <c r="Q332"/>
      <c r="R332"/>
      <c r="S332"/>
    </row>
    <row r="333" spans="1:19" ht="13.2" customHeight="1">
      <c r="A333" t="s">
        <v>917</v>
      </c>
      <c r="B333" s="2">
        <v>9</v>
      </c>
      <c r="C333" s="65">
        <v>8.8235294117647065E-2</v>
      </c>
      <c r="D333" s="2">
        <v>4</v>
      </c>
      <c r="E333" s="65">
        <v>0.04</v>
      </c>
      <c r="F333" s="2"/>
      <c r="G333" s="65"/>
      <c r="H333" s="5"/>
      <c r="I333" s="5"/>
      <c r="K333"/>
      <c r="L333" s="44"/>
      <c r="M333"/>
      <c r="N333"/>
      <c r="O333"/>
      <c r="P333"/>
      <c r="Q333"/>
      <c r="R333"/>
      <c r="S333"/>
    </row>
    <row r="334" spans="1:19" ht="13.2" customHeight="1">
      <c r="A334" t="s">
        <v>910</v>
      </c>
      <c r="B334" s="2">
        <v>8</v>
      </c>
      <c r="C334" s="65">
        <v>7.8431372549019607E-2</v>
      </c>
      <c r="D334" s="2">
        <v>9</v>
      </c>
      <c r="E334" s="65">
        <v>0.09</v>
      </c>
      <c r="F334" s="2"/>
      <c r="G334" s="65"/>
      <c r="H334" s="5"/>
      <c r="I334" s="5"/>
      <c r="K334"/>
      <c r="L334"/>
      <c r="M334"/>
      <c r="N334"/>
      <c r="O334"/>
      <c r="P334"/>
      <c r="Q334"/>
      <c r="R334"/>
      <c r="S334"/>
    </row>
    <row r="335" spans="1:19" ht="13.5" customHeight="1">
      <c r="A335" s="413" t="s">
        <v>911</v>
      </c>
      <c r="B335" s="2">
        <v>8</v>
      </c>
      <c r="C335" s="65">
        <v>7.8431372549019607E-2</v>
      </c>
      <c r="D335" s="2">
        <v>5</v>
      </c>
      <c r="E335" s="65">
        <v>0.05</v>
      </c>
      <c r="F335" s="2"/>
      <c r="G335" s="65"/>
      <c r="H335" s="5"/>
      <c r="I335" s="5"/>
      <c r="K335"/>
      <c r="L335"/>
      <c r="M335"/>
      <c r="N335"/>
      <c r="O335"/>
      <c r="P335"/>
      <c r="Q335"/>
      <c r="R335"/>
      <c r="S335"/>
    </row>
    <row r="336" spans="1:19" ht="13.5" customHeight="1">
      <c r="A336" t="s">
        <v>912</v>
      </c>
      <c r="B336" s="2">
        <v>1</v>
      </c>
      <c r="C336" s="65">
        <v>9.8039215686274508E-3</v>
      </c>
      <c r="D336" s="2">
        <v>1</v>
      </c>
      <c r="E336" s="65">
        <v>0.01</v>
      </c>
      <c r="F336" s="2"/>
      <c r="G336" s="65"/>
      <c r="H336" s="5"/>
      <c r="I336" s="5"/>
      <c r="K336"/>
      <c r="L336" s="1"/>
      <c r="M336"/>
      <c r="N336"/>
      <c r="O336"/>
      <c r="P336"/>
      <c r="Q336"/>
      <c r="R336"/>
      <c r="S336"/>
    </row>
    <row r="337" spans="1:19" ht="13.5" customHeight="1">
      <c r="A337" t="s">
        <v>918</v>
      </c>
      <c r="B337" s="2">
        <v>15</v>
      </c>
      <c r="C337" s="65">
        <v>0.14705882352941177</v>
      </c>
      <c r="D337" s="2">
        <v>10</v>
      </c>
      <c r="E337" s="65">
        <v>0.1</v>
      </c>
      <c r="F337" s="2"/>
      <c r="G337" s="65"/>
      <c r="H337" s="5"/>
      <c r="I337" s="5"/>
      <c r="K337"/>
      <c r="L337"/>
      <c r="M337"/>
      <c r="N337"/>
      <c r="O337"/>
      <c r="P337"/>
      <c r="Q337"/>
      <c r="R337"/>
      <c r="S337"/>
    </row>
    <row r="338" spans="1:19" ht="13.5" customHeight="1" thickBot="1">
      <c r="A338" s="193" t="s">
        <v>34</v>
      </c>
      <c r="B338" s="192">
        <v>102</v>
      </c>
      <c r="C338" s="737"/>
      <c r="D338" s="192">
        <v>100</v>
      </c>
      <c r="E338" s="737"/>
      <c r="F338" s="132"/>
      <c r="G338" s="13"/>
      <c r="H338" s="5"/>
      <c r="I338" s="5"/>
      <c r="J338" s="154"/>
      <c r="K338"/>
      <c r="L338"/>
      <c r="M338"/>
      <c r="N338"/>
      <c r="O338"/>
      <c r="P338"/>
      <c r="Q338"/>
      <c r="R338"/>
      <c r="S338"/>
    </row>
    <row r="339" spans="1:19" ht="13.8" thickTop="1">
      <c r="A339" s="44" t="s">
        <v>758</v>
      </c>
      <c r="B339" s="3"/>
      <c r="C339" s="69"/>
      <c r="D339" s="69"/>
      <c r="E339" s="69"/>
      <c r="H339" s="5"/>
      <c r="I339" s="5"/>
      <c r="K339"/>
      <c r="L339"/>
      <c r="M339"/>
      <c r="N339"/>
      <c r="O339"/>
      <c r="P339"/>
      <c r="Q339"/>
      <c r="R339"/>
      <c r="S339"/>
    </row>
    <row r="340" spans="1:19" ht="13.95" customHeight="1">
      <c r="A340" s="777" t="s">
        <v>913</v>
      </c>
      <c r="B340" s="3"/>
      <c r="C340" s="69"/>
      <c r="D340" s="69"/>
      <c r="E340" s="69"/>
      <c r="H340" s="5"/>
      <c r="I340" s="5"/>
      <c r="K340"/>
      <c r="L340"/>
      <c r="M340"/>
      <c r="N340"/>
      <c r="O340"/>
      <c r="P340"/>
      <c r="Q340"/>
      <c r="R340"/>
      <c r="S340"/>
    </row>
    <row r="341" spans="1:19" ht="13.2" customHeight="1">
      <c r="A341" s="59" t="s">
        <v>860</v>
      </c>
      <c r="B341" s="3"/>
      <c r="C341" s="69"/>
      <c r="D341" s="69"/>
      <c r="E341" s="69"/>
      <c r="H341" s="5"/>
      <c r="I341" s="5"/>
      <c r="K341"/>
      <c r="L341"/>
      <c r="M341"/>
      <c r="N341"/>
      <c r="O341"/>
      <c r="P341"/>
      <c r="Q341"/>
      <c r="R341"/>
      <c r="S341"/>
    </row>
    <row r="342" spans="1:19" ht="13.2" customHeight="1">
      <c r="A342" s="59"/>
      <c r="H342" s="5"/>
      <c r="I342" s="5"/>
      <c r="K342"/>
      <c r="L342"/>
      <c r="M342"/>
      <c r="N342"/>
      <c r="O342"/>
      <c r="P342"/>
      <c r="Q342"/>
      <c r="R342"/>
      <c r="S342"/>
    </row>
    <row r="343" spans="1:19" ht="13.2" customHeight="1">
      <c r="A343" s="59"/>
      <c r="H343" s="5"/>
      <c r="I343" s="5"/>
      <c r="K343"/>
      <c r="L343"/>
      <c r="M343"/>
      <c r="N343"/>
      <c r="O343"/>
      <c r="P343"/>
      <c r="Q343"/>
      <c r="R343"/>
      <c r="S343"/>
    </row>
    <row r="344" spans="1:19" ht="13.2" customHeight="1">
      <c r="A344" s="5" t="s">
        <v>919</v>
      </c>
      <c r="H344" s="5"/>
      <c r="I344" s="5"/>
      <c r="K344"/>
      <c r="L344"/>
      <c r="M344"/>
      <c r="N344"/>
      <c r="O344"/>
      <c r="P344"/>
      <c r="Q344"/>
      <c r="R344"/>
      <c r="S344"/>
    </row>
    <row r="345" spans="1:19" ht="33.9" customHeight="1" thickBot="1">
      <c r="A345" s="746"/>
      <c r="B345" s="1103" t="s">
        <v>753</v>
      </c>
      <c r="C345" s="1103"/>
      <c r="D345" s="1103" t="s">
        <v>754</v>
      </c>
      <c r="E345" s="1103"/>
      <c r="F345" s="1103" t="s">
        <v>755</v>
      </c>
      <c r="G345" s="1103"/>
      <c r="H345" s="5"/>
      <c r="I345" s="5"/>
      <c r="K345"/>
      <c r="L345"/>
      <c r="M345"/>
      <c r="N345"/>
      <c r="O345"/>
      <c r="P345"/>
      <c r="Q345"/>
      <c r="R345"/>
      <c r="S345"/>
    </row>
    <row r="346" spans="1:19" ht="13.2" customHeight="1" thickTop="1" thickBot="1">
      <c r="A346" s="195"/>
      <c r="B346" s="736" t="s">
        <v>709</v>
      </c>
      <c r="C346" s="736" t="s">
        <v>710</v>
      </c>
      <c r="D346" s="736" t="s">
        <v>709</v>
      </c>
      <c r="E346" s="736" t="s">
        <v>710</v>
      </c>
      <c r="F346" s="736" t="s">
        <v>709</v>
      </c>
      <c r="G346" s="736" t="s">
        <v>710</v>
      </c>
      <c r="H346" s="5"/>
      <c r="I346" s="5"/>
      <c r="K346"/>
      <c r="L346"/>
      <c r="M346"/>
      <c r="N346"/>
      <c r="O346"/>
      <c r="P346"/>
      <c r="Q346"/>
      <c r="R346"/>
      <c r="S346"/>
    </row>
    <row r="347" spans="1:19" ht="13.95" customHeight="1">
      <c r="A347" t="s">
        <v>920</v>
      </c>
      <c r="B347" s="2">
        <v>206</v>
      </c>
      <c r="C347" s="65">
        <v>0.97169811320754718</v>
      </c>
      <c r="D347" s="2">
        <v>89</v>
      </c>
      <c r="E347" s="65">
        <v>0.93684210526315792</v>
      </c>
      <c r="F347" s="2">
        <v>115</v>
      </c>
      <c r="G347" s="65">
        <v>0.97457627118644063</v>
      </c>
      <c r="H347" s="5"/>
      <c r="I347" s="5"/>
      <c r="K347"/>
      <c r="L347"/>
      <c r="M347"/>
      <c r="N347"/>
      <c r="O347"/>
      <c r="P347"/>
      <c r="Q347"/>
      <c r="R347"/>
      <c r="S347"/>
    </row>
    <row r="348" spans="1:19" ht="13.2" customHeight="1">
      <c r="A348" t="s">
        <v>921</v>
      </c>
      <c r="B348" s="2">
        <v>1</v>
      </c>
      <c r="C348" s="65">
        <v>4.7169811320754715E-3</v>
      </c>
      <c r="D348" s="2">
        <v>2</v>
      </c>
      <c r="E348" s="65">
        <v>2.1052631578947368E-2</v>
      </c>
      <c r="F348" s="2">
        <v>0</v>
      </c>
      <c r="G348" s="65">
        <v>0</v>
      </c>
      <c r="H348" s="5"/>
      <c r="I348" s="5"/>
      <c r="K348"/>
      <c r="L348"/>
      <c r="M348"/>
      <c r="N348"/>
      <c r="O348"/>
      <c r="P348"/>
      <c r="Q348"/>
      <c r="R348"/>
      <c r="S348"/>
    </row>
    <row r="349" spans="1:19" ht="13.2" customHeight="1">
      <c r="A349" t="s">
        <v>213</v>
      </c>
      <c r="B349" s="2">
        <v>2</v>
      </c>
      <c r="C349" s="65">
        <v>9.433962264150943E-3</v>
      </c>
      <c r="D349" s="2">
        <v>2</v>
      </c>
      <c r="E349" s="65">
        <v>2.1052631578947368E-2</v>
      </c>
      <c r="F349" s="2">
        <v>1</v>
      </c>
      <c r="G349" s="65">
        <v>8.4745762711864406E-3</v>
      </c>
      <c r="H349" s="5"/>
      <c r="I349" s="5"/>
      <c r="K349"/>
      <c r="L349"/>
      <c r="M349"/>
      <c r="N349"/>
      <c r="O349"/>
      <c r="P349"/>
      <c r="Q349"/>
      <c r="R349"/>
      <c r="S349"/>
    </row>
    <row r="350" spans="1:19" ht="13.2" customHeight="1">
      <c r="A350" t="s">
        <v>922</v>
      </c>
      <c r="B350" s="2">
        <v>1</v>
      </c>
      <c r="C350" s="65">
        <v>4.7169811320754715E-3</v>
      </c>
      <c r="D350" s="2">
        <v>2</v>
      </c>
      <c r="E350" s="65">
        <v>2.1052631578947368E-2</v>
      </c>
      <c r="F350" s="2">
        <v>1</v>
      </c>
      <c r="G350" s="65">
        <v>8.4745762711864406E-3</v>
      </c>
      <c r="H350" s="5"/>
      <c r="I350" s="5"/>
      <c r="K350"/>
      <c r="L350"/>
      <c r="M350"/>
      <c r="N350"/>
      <c r="O350"/>
      <c r="P350"/>
      <c r="Q350"/>
      <c r="R350"/>
      <c r="S350"/>
    </row>
    <row r="351" spans="1:19" ht="13.2" customHeight="1">
      <c r="A351" t="s">
        <v>923</v>
      </c>
      <c r="B351" s="2">
        <v>2</v>
      </c>
      <c r="C351" s="65">
        <v>9.433962264150943E-3</v>
      </c>
      <c r="D351" s="2">
        <v>0</v>
      </c>
      <c r="E351" s="65">
        <v>0</v>
      </c>
      <c r="F351" s="2">
        <v>1</v>
      </c>
      <c r="G351" s="65">
        <v>8.4745762711864406E-3</v>
      </c>
      <c r="H351" s="5"/>
      <c r="I351" s="5"/>
      <c r="K351"/>
      <c r="L351"/>
      <c r="M351"/>
      <c r="N351"/>
      <c r="O351"/>
      <c r="P351"/>
      <c r="Q351"/>
      <c r="R351"/>
      <c r="S351"/>
    </row>
    <row r="352" spans="1:19" ht="13.2" customHeight="1" thickBot="1">
      <c r="A352" s="193" t="s">
        <v>34</v>
      </c>
      <c r="B352" s="192">
        <v>212</v>
      </c>
      <c r="C352" s="737"/>
      <c r="D352" s="192">
        <v>95</v>
      </c>
      <c r="E352" s="737"/>
      <c r="F352" s="192">
        <v>118</v>
      </c>
      <c r="G352" s="737"/>
      <c r="H352" s="5"/>
      <c r="I352" s="5"/>
      <c r="K352"/>
      <c r="L352"/>
      <c r="M352"/>
      <c r="N352"/>
      <c r="O352"/>
      <c r="P352"/>
      <c r="Q352"/>
      <c r="R352"/>
      <c r="S352"/>
    </row>
    <row r="353" spans="1:19" ht="13.2" customHeight="1" thickTop="1">
      <c r="A353" s="44" t="s">
        <v>758</v>
      </c>
      <c r="B353" s="3"/>
      <c r="C353" s="69"/>
      <c r="D353" s="69"/>
      <c r="H353" s="5"/>
      <c r="I353" s="5"/>
      <c r="K353"/>
      <c r="L353"/>
      <c r="M353"/>
      <c r="N353"/>
      <c r="O353"/>
      <c r="P353"/>
      <c r="Q353"/>
      <c r="R353"/>
      <c r="S353"/>
    </row>
    <row r="354" spans="1:19" ht="13.2" customHeight="1">
      <c r="A354" s="228" t="s">
        <v>924</v>
      </c>
      <c r="B354" s="3"/>
      <c r="C354" s="69"/>
      <c r="D354" s="69"/>
      <c r="H354" s="5"/>
      <c r="I354" s="5"/>
      <c r="K354"/>
      <c r="L354"/>
      <c r="M354"/>
      <c r="N354"/>
      <c r="O354"/>
      <c r="P354"/>
      <c r="Q354"/>
      <c r="R354"/>
      <c r="S354"/>
    </row>
    <row r="355" spans="1:19">
      <c r="A355" s="59" t="s">
        <v>925</v>
      </c>
      <c r="B355" s="3"/>
      <c r="C355" s="69"/>
      <c r="D355" s="69"/>
      <c r="H355" s="5"/>
      <c r="I355" s="5"/>
      <c r="K355"/>
      <c r="L355"/>
      <c r="M355"/>
      <c r="N355"/>
      <c r="O355"/>
      <c r="P355"/>
      <c r="Q355"/>
      <c r="R355"/>
      <c r="S355"/>
    </row>
    <row r="356" spans="1:19" ht="13.95" customHeight="1">
      <c r="A356" s="59"/>
      <c r="B356" s="3"/>
      <c r="C356" s="69"/>
      <c r="D356" s="69"/>
      <c r="H356" s="5"/>
      <c r="I356" s="5"/>
      <c r="K356"/>
      <c r="L356" s="44"/>
      <c r="M356"/>
      <c r="N356"/>
      <c r="O356"/>
      <c r="P356"/>
      <c r="Q356"/>
      <c r="R356"/>
      <c r="S356"/>
    </row>
    <row r="357" spans="1:19" ht="13.2" customHeight="1">
      <c r="A357" s="59"/>
      <c r="H357" s="5"/>
      <c r="I357" s="5"/>
      <c r="K357"/>
      <c r="L357"/>
      <c r="M357"/>
      <c r="N357"/>
      <c r="O357"/>
      <c r="P357"/>
      <c r="Q357"/>
      <c r="R357"/>
      <c r="S357"/>
    </row>
    <row r="358" spans="1:19">
      <c r="A358" s="5" t="s">
        <v>926</v>
      </c>
      <c r="H358" s="5"/>
      <c r="I358" s="5"/>
      <c r="K358"/>
      <c r="L358"/>
      <c r="M358"/>
      <c r="N358"/>
      <c r="O358"/>
      <c r="P358"/>
      <c r="Q358"/>
      <c r="R358"/>
      <c r="S358"/>
    </row>
    <row r="359" spans="1:19" ht="30.9" customHeight="1" thickBot="1">
      <c r="A359" s="746"/>
      <c r="B359" s="1103" t="s">
        <v>753</v>
      </c>
      <c r="C359" s="1103"/>
      <c r="D359" s="1103" t="s">
        <v>754</v>
      </c>
      <c r="E359" s="1103"/>
      <c r="F359" s="1103" t="s">
        <v>755</v>
      </c>
      <c r="G359" s="1103"/>
      <c r="H359" s="5"/>
      <c r="I359" s="5"/>
      <c r="K359"/>
      <c r="L359"/>
      <c r="M359"/>
      <c r="N359"/>
      <c r="O359"/>
      <c r="P359"/>
      <c r="Q359"/>
      <c r="R359"/>
      <c r="S359"/>
    </row>
    <row r="360" spans="1:19" ht="14.4" thickTop="1" thickBot="1">
      <c r="A360" s="195"/>
      <c r="B360" s="736" t="s">
        <v>709</v>
      </c>
      <c r="C360" s="736" t="s">
        <v>710</v>
      </c>
      <c r="D360" s="736" t="s">
        <v>709</v>
      </c>
      <c r="E360" s="736" t="s">
        <v>710</v>
      </c>
      <c r="F360" s="736" t="s">
        <v>709</v>
      </c>
      <c r="G360" s="736" t="s">
        <v>710</v>
      </c>
      <c r="H360" s="5"/>
      <c r="I360" s="5"/>
      <c r="K360"/>
      <c r="L360"/>
      <c r="M360"/>
      <c r="N360"/>
      <c r="O360"/>
      <c r="P360"/>
      <c r="Q360"/>
      <c r="R360"/>
      <c r="S360"/>
    </row>
    <row r="361" spans="1:19">
      <c r="A361" s="1" t="s">
        <v>927</v>
      </c>
      <c r="B361" s="2">
        <v>153</v>
      </c>
      <c r="C361" s="65">
        <v>0.74634146341463414</v>
      </c>
      <c r="D361" s="2">
        <v>58</v>
      </c>
      <c r="E361" s="65">
        <v>0.651685393258427</v>
      </c>
      <c r="F361" s="2">
        <v>87</v>
      </c>
      <c r="G361" s="65">
        <v>0.76315789473684215</v>
      </c>
      <c r="H361" s="5"/>
      <c r="I361" s="5"/>
      <c r="K361"/>
      <c r="L361"/>
      <c r="M361"/>
      <c r="N361"/>
      <c r="O361"/>
      <c r="P361"/>
      <c r="Q361"/>
      <c r="R361"/>
      <c r="S361"/>
    </row>
    <row r="362" spans="1:19">
      <c r="A362" t="s">
        <v>928</v>
      </c>
      <c r="B362" s="2">
        <v>52</v>
      </c>
      <c r="C362" s="65">
        <v>0.25365853658536586</v>
      </c>
      <c r="D362" s="2">
        <v>31</v>
      </c>
      <c r="E362" s="65">
        <v>0.34831460674157305</v>
      </c>
      <c r="F362" s="2">
        <v>27</v>
      </c>
      <c r="G362" s="65">
        <v>0.23684210526315788</v>
      </c>
      <c r="H362" s="5"/>
      <c r="I362" s="5"/>
      <c r="K362"/>
      <c r="L362"/>
      <c r="M362"/>
      <c r="N362"/>
      <c r="O362"/>
      <c r="P362"/>
      <c r="Q362"/>
      <c r="R362"/>
      <c r="S362"/>
    </row>
    <row r="363" spans="1:19" ht="13.8" thickBot="1">
      <c r="A363" s="193" t="s">
        <v>34</v>
      </c>
      <c r="B363" s="192">
        <v>205</v>
      </c>
      <c r="C363" s="737"/>
      <c r="D363" s="192">
        <v>89</v>
      </c>
      <c r="E363" s="737"/>
      <c r="F363" s="192">
        <v>114</v>
      </c>
      <c r="G363" s="737"/>
      <c r="H363" s="5"/>
      <c r="I363" s="5"/>
      <c r="K363"/>
      <c r="L363"/>
      <c r="M363"/>
      <c r="N363"/>
      <c r="O363"/>
      <c r="P363"/>
      <c r="Q363"/>
      <c r="R363"/>
      <c r="S363"/>
    </row>
    <row r="364" spans="1:19" ht="13.8" thickTop="1">
      <c r="A364" s="228" t="s">
        <v>778</v>
      </c>
      <c r="B364" s="749"/>
      <c r="C364" s="768"/>
      <c r="D364" s="768"/>
      <c r="E364" s="768"/>
      <c r="F364" s="768"/>
      <c r="H364" s="5"/>
      <c r="I364" s="5"/>
      <c r="K364"/>
      <c r="L364"/>
      <c r="M364"/>
      <c r="N364"/>
      <c r="O364"/>
      <c r="P364"/>
      <c r="Q364"/>
      <c r="R364"/>
      <c r="S364"/>
    </row>
    <row r="365" spans="1:19">
      <c r="A365" s="44" t="s">
        <v>758</v>
      </c>
      <c r="B365" s="749"/>
      <c r="C365" s="768"/>
      <c r="D365" s="768"/>
      <c r="E365" s="768"/>
      <c r="F365" s="768"/>
      <c r="H365" s="5"/>
      <c r="I365" s="5"/>
      <c r="K365"/>
      <c r="L365"/>
      <c r="M365"/>
      <c r="N365"/>
      <c r="O365"/>
      <c r="P365"/>
      <c r="Q365"/>
      <c r="R365"/>
      <c r="S365"/>
    </row>
    <row r="366" spans="1:19">
      <c r="A366" s="777" t="s">
        <v>929</v>
      </c>
      <c r="B366" s="749"/>
      <c r="C366" s="768"/>
      <c r="D366" s="768"/>
      <c r="E366" s="768"/>
      <c r="F366" s="768"/>
      <c r="H366" s="5"/>
      <c r="I366" s="5"/>
      <c r="K366"/>
      <c r="L366"/>
      <c r="M366"/>
      <c r="N366"/>
      <c r="O366"/>
      <c r="P366"/>
      <c r="Q366"/>
      <c r="R366"/>
      <c r="S366"/>
    </row>
    <row r="367" spans="1:19">
      <c r="A367" s="59" t="s">
        <v>925</v>
      </c>
      <c r="B367" s="749"/>
      <c r="C367" s="768"/>
      <c r="D367" s="768"/>
      <c r="E367" s="768"/>
      <c r="F367" s="768"/>
      <c r="H367" s="5"/>
      <c r="I367" s="5"/>
      <c r="K367"/>
      <c r="L367"/>
      <c r="M367"/>
      <c r="N367"/>
      <c r="O367"/>
      <c r="P367"/>
      <c r="Q367"/>
      <c r="R367"/>
      <c r="S367"/>
    </row>
    <row r="368" spans="1:19">
      <c r="A368" s="59"/>
      <c r="H368" s="5"/>
      <c r="I368" s="5"/>
      <c r="K368"/>
      <c r="L368"/>
      <c r="M368"/>
      <c r="N368"/>
      <c r="O368"/>
      <c r="P368"/>
      <c r="Q368"/>
      <c r="R368"/>
      <c r="S368"/>
    </row>
    <row r="369" spans="1:19">
      <c r="A369" s="59"/>
      <c r="H369" s="5"/>
      <c r="I369" s="5"/>
      <c r="K369"/>
      <c r="L369"/>
      <c r="M369"/>
      <c r="N369"/>
      <c r="O369"/>
      <c r="P369"/>
      <c r="Q369"/>
      <c r="R369"/>
      <c r="S369"/>
    </row>
    <row r="370" spans="1:19">
      <c r="A370" s="5" t="s">
        <v>930</v>
      </c>
      <c r="H370" s="5"/>
      <c r="I370" s="5"/>
      <c r="K370"/>
      <c r="L370"/>
      <c r="M370"/>
      <c r="N370"/>
      <c r="O370"/>
      <c r="P370"/>
      <c r="Q370"/>
      <c r="R370"/>
      <c r="S370"/>
    </row>
    <row r="371" spans="1:19" ht="33" customHeight="1" thickBot="1">
      <c r="A371" s="746"/>
      <c r="B371" s="1103" t="s">
        <v>753</v>
      </c>
      <c r="C371" s="1103"/>
      <c r="D371" s="1103" t="s">
        <v>754</v>
      </c>
      <c r="E371" s="1103"/>
      <c r="F371" s="1103" t="s">
        <v>755</v>
      </c>
      <c r="G371" s="1103"/>
      <c r="H371" s="5"/>
      <c r="I371" s="5"/>
      <c r="K371"/>
      <c r="L371"/>
      <c r="M371"/>
      <c r="N371"/>
      <c r="O371"/>
      <c r="P371"/>
      <c r="Q371"/>
      <c r="R371"/>
      <c r="S371"/>
    </row>
    <row r="372" spans="1:19" ht="14.4" thickTop="1" thickBot="1">
      <c r="A372" s="195"/>
      <c r="B372" s="736" t="s">
        <v>709</v>
      </c>
      <c r="C372" s="736" t="s">
        <v>710</v>
      </c>
      <c r="D372" s="736" t="s">
        <v>709</v>
      </c>
      <c r="E372" s="736" t="s">
        <v>710</v>
      </c>
      <c r="F372" s="736" t="s">
        <v>709</v>
      </c>
      <c r="G372" s="736" t="s">
        <v>710</v>
      </c>
      <c r="H372" s="5"/>
      <c r="I372" s="5"/>
      <c r="K372"/>
      <c r="L372"/>
      <c r="M372"/>
      <c r="N372"/>
      <c r="O372"/>
      <c r="P372"/>
      <c r="Q372"/>
      <c r="R372"/>
      <c r="S372"/>
    </row>
    <row r="373" spans="1:19">
      <c r="A373" t="s">
        <v>931</v>
      </c>
      <c r="B373" s="2">
        <v>33</v>
      </c>
      <c r="C373" s="65">
        <v>0.15639810426540285</v>
      </c>
      <c r="D373" s="2">
        <v>16</v>
      </c>
      <c r="E373" s="65">
        <v>0.17582417582417584</v>
      </c>
      <c r="F373" s="2">
        <v>18</v>
      </c>
      <c r="G373" s="65">
        <v>0.15789473684210525</v>
      </c>
      <c r="H373" s="5"/>
      <c r="I373" s="5"/>
      <c r="K373"/>
      <c r="L373"/>
      <c r="M373"/>
      <c r="N373"/>
      <c r="O373"/>
      <c r="P373"/>
      <c r="Q373"/>
      <c r="R373"/>
      <c r="S373"/>
    </row>
    <row r="374" spans="1:19">
      <c r="A374" t="s">
        <v>932</v>
      </c>
      <c r="B374" s="2">
        <v>29</v>
      </c>
      <c r="C374" s="65">
        <v>0.13744075829383887</v>
      </c>
      <c r="D374" s="2">
        <v>13</v>
      </c>
      <c r="E374" s="65">
        <v>0.14285714285714285</v>
      </c>
      <c r="F374" s="2">
        <v>16</v>
      </c>
      <c r="G374" s="65">
        <v>0.14035087719298245</v>
      </c>
      <c r="H374" s="5"/>
      <c r="I374" s="5"/>
      <c r="K374"/>
      <c r="L374"/>
      <c r="M374"/>
      <c r="N374"/>
      <c r="O374"/>
      <c r="P374"/>
      <c r="Q374"/>
      <c r="R374"/>
      <c r="S374"/>
    </row>
    <row r="375" spans="1:19">
      <c r="A375" s="1" t="s">
        <v>933</v>
      </c>
      <c r="B375" s="2">
        <v>29</v>
      </c>
      <c r="C375" s="65">
        <v>0.13744075829383887</v>
      </c>
      <c r="D375" s="2">
        <v>5</v>
      </c>
      <c r="E375" s="65">
        <v>5.4945054945054944E-2</v>
      </c>
      <c r="F375" s="2">
        <v>14</v>
      </c>
      <c r="G375" s="65">
        <v>0.12280701754385964</v>
      </c>
      <c r="H375" s="5"/>
      <c r="I375" s="5"/>
      <c r="K375"/>
      <c r="L375"/>
      <c r="M375"/>
      <c r="N375"/>
      <c r="O375"/>
      <c r="P375"/>
      <c r="Q375"/>
      <c r="R375"/>
      <c r="S375"/>
    </row>
    <row r="376" spans="1:19">
      <c r="A376" t="s">
        <v>934</v>
      </c>
      <c r="B376" s="2">
        <v>28</v>
      </c>
      <c r="C376" s="65">
        <v>0.13270142180094788</v>
      </c>
      <c r="D376" s="2">
        <v>16</v>
      </c>
      <c r="E376" s="65">
        <v>0.17582417582417584</v>
      </c>
      <c r="F376" s="2">
        <v>15</v>
      </c>
      <c r="G376" s="65">
        <v>0.13157894736842105</v>
      </c>
      <c r="H376" s="5"/>
      <c r="I376" s="5"/>
      <c r="K376"/>
      <c r="L376"/>
      <c r="M376"/>
      <c r="N376"/>
      <c r="O376"/>
      <c r="P376"/>
      <c r="Q376"/>
      <c r="R376"/>
      <c r="S376"/>
    </row>
    <row r="377" spans="1:19">
      <c r="A377" t="s">
        <v>935</v>
      </c>
      <c r="B377" s="2">
        <v>92</v>
      </c>
      <c r="C377" s="65">
        <v>0.43601895734597157</v>
      </c>
      <c r="D377" s="2">
        <v>41</v>
      </c>
      <c r="E377" s="65">
        <v>0.45054945054945056</v>
      </c>
      <c r="F377" s="2">
        <v>51</v>
      </c>
      <c r="G377" s="65">
        <v>0.44736842105263158</v>
      </c>
      <c r="H377" s="5"/>
      <c r="I377" s="5"/>
      <c r="K377"/>
      <c r="L377"/>
      <c r="M377"/>
      <c r="N377"/>
      <c r="O377"/>
      <c r="P377"/>
      <c r="Q377"/>
      <c r="R377"/>
      <c r="S377"/>
    </row>
    <row r="378" spans="1:19" ht="13.8" thickBot="1">
      <c r="A378" s="193" t="s">
        <v>34</v>
      </c>
      <c r="B378" s="192">
        <v>211</v>
      </c>
      <c r="C378" s="737"/>
      <c r="D378" s="192">
        <v>91</v>
      </c>
      <c r="E378" s="737"/>
      <c r="F378" s="192">
        <v>114</v>
      </c>
      <c r="G378" s="737"/>
      <c r="H378" s="5"/>
      <c r="I378" s="5"/>
      <c r="K378"/>
      <c r="L378"/>
      <c r="M378"/>
      <c r="N378"/>
      <c r="O378"/>
      <c r="P378"/>
      <c r="Q378"/>
      <c r="R378"/>
      <c r="S378"/>
    </row>
    <row r="379" spans="1:19" ht="13.8" thickTop="1">
      <c r="A379" s="228" t="s">
        <v>777</v>
      </c>
      <c r="B379" s="749"/>
      <c r="C379" s="768"/>
      <c r="D379" s="768"/>
      <c r="E379" s="768"/>
      <c r="F379" s="768"/>
      <c r="H379" s="5"/>
      <c r="I379" s="5"/>
      <c r="K379"/>
      <c r="L379"/>
      <c r="M379"/>
      <c r="N379"/>
      <c r="O379"/>
      <c r="P379"/>
      <c r="Q379"/>
      <c r="R379"/>
      <c r="S379"/>
    </row>
    <row r="380" spans="1:19">
      <c r="A380" s="44" t="s">
        <v>758</v>
      </c>
      <c r="B380" s="749"/>
      <c r="C380" s="768"/>
      <c r="D380" s="768"/>
      <c r="E380" s="768"/>
      <c r="F380" s="768"/>
      <c r="H380" s="5"/>
      <c r="I380" s="5"/>
      <c r="K380"/>
      <c r="L380"/>
      <c r="M380"/>
      <c r="N380"/>
      <c r="O380"/>
      <c r="P380"/>
      <c r="Q380"/>
      <c r="R380"/>
      <c r="S380"/>
    </row>
    <row r="381" spans="1:19" ht="21">
      <c r="A381" s="777" t="s">
        <v>936</v>
      </c>
      <c r="B381" s="749"/>
      <c r="C381" s="768"/>
      <c r="D381" s="768"/>
      <c r="E381" s="768"/>
      <c r="F381" s="768"/>
      <c r="H381" s="5"/>
      <c r="I381" s="5"/>
      <c r="K381"/>
      <c r="L381" s="44"/>
      <c r="M381"/>
      <c r="N381"/>
      <c r="O381"/>
      <c r="P381"/>
      <c r="Q381"/>
      <c r="R381"/>
      <c r="S381"/>
    </row>
    <row r="382" spans="1:19">
      <c r="A382" s="59" t="s">
        <v>925</v>
      </c>
      <c r="B382" s="749"/>
      <c r="C382" s="768"/>
      <c r="D382" s="768"/>
      <c r="E382" s="768"/>
      <c r="F382" s="768"/>
      <c r="H382" s="5"/>
      <c r="I382" s="5"/>
      <c r="K382"/>
      <c r="L382"/>
      <c r="M382"/>
      <c r="N382"/>
      <c r="O382"/>
      <c r="P382"/>
      <c r="Q382"/>
      <c r="R382"/>
      <c r="S382"/>
    </row>
    <row r="383" spans="1:19">
      <c r="H383" s="5"/>
      <c r="I383" s="5"/>
      <c r="K383"/>
      <c r="L383"/>
      <c r="M383"/>
      <c r="N383"/>
      <c r="O383"/>
      <c r="P383"/>
      <c r="Q383"/>
      <c r="R383"/>
      <c r="S383"/>
    </row>
    <row r="384" spans="1:19">
      <c r="A384" s="59"/>
      <c r="H384" s="5"/>
      <c r="I384" s="5"/>
      <c r="K384"/>
      <c r="L384"/>
      <c r="M384"/>
      <c r="N384"/>
      <c r="O384"/>
      <c r="P384"/>
      <c r="Q384"/>
      <c r="R384"/>
      <c r="S384"/>
    </row>
    <row r="385" spans="1:19">
      <c r="A385" s="5" t="s">
        <v>937</v>
      </c>
      <c r="H385" s="5"/>
      <c r="I385" s="5"/>
      <c r="K385"/>
      <c r="L385"/>
      <c r="M385"/>
      <c r="N385"/>
      <c r="O385"/>
      <c r="P385"/>
      <c r="Q385"/>
      <c r="R385"/>
      <c r="S385"/>
    </row>
    <row r="386" spans="1:19" ht="32.1" customHeight="1" thickBot="1">
      <c r="A386" s="746"/>
      <c r="B386" s="1103" t="s">
        <v>753</v>
      </c>
      <c r="C386" s="1103"/>
      <c r="D386" s="1103" t="s">
        <v>754</v>
      </c>
      <c r="E386" s="1103"/>
      <c r="F386" s="1103" t="s">
        <v>755</v>
      </c>
      <c r="G386" s="1103"/>
      <c r="H386" s="5"/>
      <c r="I386" s="5"/>
      <c r="K386"/>
      <c r="L386"/>
      <c r="M386"/>
      <c r="N386"/>
      <c r="O386"/>
      <c r="P386"/>
      <c r="Q386"/>
      <c r="R386"/>
      <c r="S386"/>
    </row>
    <row r="387" spans="1:19" ht="14.4" thickTop="1" thickBot="1">
      <c r="A387" s="195"/>
      <c r="B387" s="736" t="s">
        <v>709</v>
      </c>
      <c r="C387" s="736" t="s">
        <v>710</v>
      </c>
      <c r="D387" s="736" t="s">
        <v>709</v>
      </c>
      <c r="E387" s="736" t="s">
        <v>710</v>
      </c>
      <c r="F387" s="736" t="s">
        <v>709</v>
      </c>
      <c r="G387" s="736" t="s">
        <v>710</v>
      </c>
      <c r="H387" s="5"/>
      <c r="I387" s="5"/>
      <c r="K387"/>
      <c r="L387"/>
      <c r="M387"/>
      <c r="N387"/>
      <c r="O387"/>
      <c r="P387"/>
      <c r="Q387"/>
      <c r="R387"/>
      <c r="S387"/>
    </row>
    <row r="388" spans="1:19">
      <c r="A388" s="1" t="s">
        <v>938</v>
      </c>
      <c r="B388" s="2">
        <v>4</v>
      </c>
      <c r="C388" s="65">
        <v>1.7699115044247787E-2</v>
      </c>
      <c r="D388" s="2">
        <v>2</v>
      </c>
      <c r="E388" s="65">
        <v>1.9607843137254902E-2</v>
      </c>
      <c r="F388" s="2">
        <v>2</v>
      </c>
      <c r="G388" s="65">
        <v>1.6E-2</v>
      </c>
      <c r="H388" s="5"/>
      <c r="I388" s="5"/>
      <c r="K388"/>
      <c r="L388"/>
      <c r="M388"/>
      <c r="N388"/>
      <c r="O388"/>
      <c r="P388"/>
      <c r="Q388"/>
      <c r="R388"/>
      <c r="S388"/>
    </row>
    <row r="389" spans="1:19">
      <c r="A389" s="1" t="s">
        <v>939</v>
      </c>
      <c r="B389" s="2">
        <v>24</v>
      </c>
      <c r="C389" s="65">
        <v>0.10619469026548672</v>
      </c>
      <c r="D389" s="2">
        <v>9</v>
      </c>
      <c r="E389" s="65">
        <v>8.8235294117647065E-2</v>
      </c>
      <c r="F389" s="2">
        <v>14</v>
      </c>
      <c r="G389" s="65">
        <v>0.112</v>
      </c>
      <c r="H389" s="5"/>
      <c r="I389" s="5"/>
      <c r="K389"/>
      <c r="L389"/>
      <c r="M389"/>
      <c r="N389"/>
      <c r="O389"/>
      <c r="P389"/>
      <c r="Q389"/>
      <c r="R389"/>
      <c r="S389"/>
    </row>
    <row r="390" spans="1:19">
      <c r="A390" s="1" t="s">
        <v>940</v>
      </c>
      <c r="B390" s="2">
        <v>40</v>
      </c>
      <c r="C390" s="65">
        <v>0.17699115044247787</v>
      </c>
      <c r="D390" s="2">
        <v>14</v>
      </c>
      <c r="E390" s="65">
        <v>0.13725490196078433</v>
      </c>
      <c r="F390" s="2">
        <v>23</v>
      </c>
      <c r="G390" s="65">
        <v>0.184</v>
      </c>
      <c r="K390"/>
      <c r="L390"/>
      <c r="M390"/>
      <c r="N390"/>
      <c r="O390"/>
      <c r="P390"/>
      <c r="Q390"/>
      <c r="R390"/>
      <c r="S390"/>
    </row>
    <row r="391" spans="1:19">
      <c r="A391" s="1" t="s">
        <v>941</v>
      </c>
      <c r="B391" s="2">
        <v>44</v>
      </c>
      <c r="C391" s="65">
        <v>0.19469026548672566</v>
      </c>
      <c r="D391" s="2">
        <v>21</v>
      </c>
      <c r="E391" s="65">
        <v>0.20588235294117646</v>
      </c>
      <c r="F391" s="2">
        <v>24</v>
      </c>
      <c r="G391" s="65">
        <v>0.192</v>
      </c>
      <c r="K391"/>
      <c r="L391"/>
      <c r="M391"/>
      <c r="N391"/>
      <c r="O391"/>
      <c r="P391"/>
      <c r="Q391"/>
      <c r="R391"/>
      <c r="S391"/>
    </row>
    <row r="392" spans="1:19">
      <c r="A392" s="1" t="s">
        <v>942</v>
      </c>
      <c r="B392" s="2">
        <v>14</v>
      </c>
      <c r="C392" s="65">
        <v>6.1946902654867256E-2</v>
      </c>
      <c r="D392" s="2">
        <v>4</v>
      </c>
      <c r="E392" s="65">
        <v>3.9215686274509803E-2</v>
      </c>
      <c r="F392" s="2">
        <v>8</v>
      </c>
      <c r="G392" s="65">
        <v>6.4000000000000001E-2</v>
      </c>
      <c r="K392"/>
      <c r="L392"/>
      <c r="M392"/>
      <c r="N392"/>
      <c r="O392"/>
      <c r="P392"/>
      <c r="Q392"/>
      <c r="R392"/>
      <c r="S392"/>
    </row>
    <row r="393" spans="1:19">
      <c r="A393" s="1" t="s">
        <v>943</v>
      </c>
      <c r="B393" s="2">
        <v>17</v>
      </c>
      <c r="C393" s="65">
        <v>7.5221238938053103E-2</v>
      </c>
      <c r="D393" s="2">
        <v>1</v>
      </c>
      <c r="E393" s="65">
        <v>9.8039215686274508E-3</v>
      </c>
      <c r="F393" s="2">
        <v>11</v>
      </c>
      <c r="G393" s="65">
        <v>8.7999999999999995E-2</v>
      </c>
      <c r="K393"/>
      <c r="L393"/>
      <c r="M393"/>
      <c r="N393"/>
      <c r="O393"/>
      <c r="P393"/>
      <c r="Q393"/>
      <c r="R393"/>
      <c r="S393"/>
    </row>
    <row r="394" spans="1:19">
      <c r="A394" s="1" t="s">
        <v>944</v>
      </c>
      <c r="B394" s="2">
        <v>3</v>
      </c>
      <c r="C394" s="65">
        <v>1.3274336283185841E-2</v>
      </c>
      <c r="D394" s="2">
        <v>3</v>
      </c>
      <c r="E394" s="65">
        <v>2.9411764705882353E-2</v>
      </c>
      <c r="F394" s="2">
        <v>1</v>
      </c>
      <c r="G394" s="65">
        <v>8.0000000000000002E-3</v>
      </c>
      <c r="K394"/>
      <c r="L394"/>
      <c r="M394"/>
      <c r="N394"/>
      <c r="O394"/>
      <c r="P394"/>
      <c r="Q394"/>
      <c r="R394"/>
      <c r="S394"/>
    </row>
    <row r="395" spans="1:19">
      <c r="A395" s="1" t="s">
        <v>945</v>
      </c>
      <c r="B395" s="2">
        <v>11</v>
      </c>
      <c r="C395" s="65">
        <v>4.8672566371681415E-2</v>
      </c>
      <c r="D395" s="2">
        <v>5</v>
      </c>
      <c r="E395" s="65">
        <v>4.9019607843137254E-2</v>
      </c>
      <c r="F395" s="2">
        <v>6</v>
      </c>
      <c r="G395" s="65">
        <v>4.8000000000000001E-2</v>
      </c>
      <c r="K395"/>
      <c r="L395"/>
      <c r="M395"/>
      <c r="N395"/>
      <c r="O395"/>
      <c r="P395"/>
      <c r="Q395"/>
      <c r="R395"/>
      <c r="S395"/>
    </row>
    <row r="396" spans="1:19">
      <c r="A396" s="1" t="s">
        <v>946</v>
      </c>
      <c r="B396" s="2">
        <v>69</v>
      </c>
      <c r="C396" s="65">
        <v>0.30530973451327431</v>
      </c>
      <c r="D396" s="2">
        <v>43</v>
      </c>
      <c r="E396" s="65">
        <v>0.42156862745098039</v>
      </c>
      <c r="F396" s="2">
        <v>36</v>
      </c>
      <c r="G396" s="65">
        <v>0.28799999999999998</v>
      </c>
      <c r="K396"/>
      <c r="L396"/>
      <c r="M396"/>
      <c r="N396"/>
      <c r="O396"/>
      <c r="P396"/>
      <c r="Q396"/>
      <c r="R396"/>
      <c r="S396"/>
    </row>
    <row r="397" spans="1:19" ht="13.8" thickBot="1">
      <c r="A397" s="193" t="s">
        <v>34</v>
      </c>
      <c r="B397" s="192">
        <v>226</v>
      </c>
      <c r="C397" s="737"/>
      <c r="D397" s="192">
        <v>102</v>
      </c>
      <c r="E397" s="737"/>
      <c r="F397" s="192">
        <v>125</v>
      </c>
      <c r="G397" s="737"/>
      <c r="K397"/>
      <c r="L397"/>
      <c r="M397"/>
      <c r="N397"/>
      <c r="O397"/>
      <c r="P397"/>
      <c r="Q397"/>
      <c r="R397"/>
      <c r="S397"/>
    </row>
    <row r="398" spans="1:19" ht="13.8" thickTop="1">
      <c r="A398" s="228" t="s">
        <v>777</v>
      </c>
      <c r="B398" s="749"/>
      <c r="C398" s="768"/>
      <c r="D398" s="768"/>
      <c r="E398" s="768"/>
      <c r="F398" s="768"/>
      <c r="K398"/>
      <c r="L398"/>
      <c r="M398"/>
      <c r="N398"/>
      <c r="O398"/>
      <c r="P398"/>
      <c r="Q398"/>
      <c r="R398"/>
      <c r="S398"/>
    </row>
    <row r="399" spans="1:19">
      <c r="A399" s="44" t="s">
        <v>758</v>
      </c>
      <c r="B399" s="749"/>
      <c r="C399" s="768"/>
      <c r="D399" s="768"/>
      <c r="E399" s="768"/>
      <c r="F399" s="768"/>
      <c r="K399"/>
      <c r="L399"/>
      <c r="M399"/>
      <c r="N399"/>
      <c r="O399"/>
      <c r="P399"/>
      <c r="Q399"/>
      <c r="R399"/>
      <c r="S399"/>
    </row>
    <row r="400" spans="1:19">
      <c r="A400" s="777" t="s">
        <v>947</v>
      </c>
      <c r="B400" s="749"/>
      <c r="C400" s="768"/>
      <c r="D400" s="768"/>
      <c r="E400" s="768"/>
      <c r="F400" s="768"/>
      <c r="K400"/>
      <c r="L400"/>
      <c r="M400"/>
      <c r="N400"/>
      <c r="O400"/>
      <c r="P400"/>
      <c r="Q400"/>
      <c r="R400"/>
      <c r="S400"/>
    </row>
    <row r="401" spans="1:19">
      <c r="A401" s="59" t="s">
        <v>925</v>
      </c>
      <c r="B401" s="749"/>
      <c r="C401" s="768"/>
      <c r="D401" s="768"/>
      <c r="E401" s="768"/>
      <c r="F401" s="768"/>
      <c r="K401"/>
      <c r="L401"/>
      <c r="M401"/>
      <c r="N401"/>
      <c r="O401"/>
      <c r="P401"/>
      <c r="Q401"/>
      <c r="R401"/>
      <c r="S401"/>
    </row>
    <row r="402" spans="1:19">
      <c r="A402" s="59"/>
      <c r="K402"/>
      <c r="L402"/>
      <c r="M402"/>
      <c r="N402"/>
      <c r="O402"/>
      <c r="P402"/>
      <c r="Q402"/>
      <c r="R402"/>
      <c r="S402"/>
    </row>
    <row r="403" spans="1:19">
      <c r="A403" s="59"/>
      <c r="K403"/>
      <c r="L403"/>
      <c r="M403"/>
      <c r="N403"/>
      <c r="O403"/>
      <c r="P403"/>
      <c r="Q403"/>
      <c r="R403"/>
      <c r="S403"/>
    </row>
    <row r="404" spans="1:19">
      <c r="A404" s="5" t="s">
        <v>948</v>
      </c>
      <c r="K404"/>
      <c r="L404"/>
      <c r="M404"/>
      <c r="N404"/>
      <c r="O404"/>
      <c r="P404"/>
      <c r="Q404"/>
      <c r="R404"/>
      <c r="S404"/>
    </row>
    <row r="405" spans="1:19" ht="31.5" customHeight="1" thickBot="1">
      <c r="A405" s="746"/>
      <c r="B405" s="1103" t="s">
        <v>753</v>
      </c>
      <c r="C405" s="1103"/>
      <c r="D405" s="1103" t="s">
        <v>754</v>
      </c>
      <c r="E405" s="1103"/>
      <c r="F405" s="1103" t="s">
        <v>755</v>
      </c>
      <c r="G405" s="1103"/>
      <c r="K405"/>
      <c r="L405" s="44"/>
      <c r="M405"/>
      <c r="N405"/>
      <c r="O405"/>
      <c r="P405"/>
      <c r="Q405"/>
      <c r="R405"/>
      <c r="S405"/>
    </row>
    <row r="406" spans="1:19" ht="14.4" thickTop="1" thickBot="1">
      <c r="A406" s="195"/>
      <c r="B406" s="736" t="s">
        <v>709</v>
      </c>
      <c r="C406" s="736" t="s">
        <v>846</v>
      </c>
      <c r="D406" s="736" t="s">
        <v>709</v>
      </c>
      <c r="E406" s="736" t="s">
        <v>846</v>
      </c>
      <c r="F406" s="736" t="s">
        <v>709</v>
      </c>
      <c r="G406" s="736" t="s">
        <v>846</v>
      </c>
      <c r="K406"/>
      <c r="L406"/>
      <c r="M406"/>
      <c r="N406"/>
      <c r="O406"/>
      <c r="P406"/>
      <c r="Q406"/>
      <c r="R406"/>
      <c r="S406"/>
    </row>
    <row r="407" spans="1:19">
      <c r="A407" s="1" t="s">
        <v>949</v>
      </c>
      <c r="B407" s="2">
        <v>225</v>
      </c>
      <c r="C407" s="2">
        <v>2.29</v>
      </c>
      <c r="D407" s="2">
        <v>102</v>
      </c>
      <c r="E407" s="2">
        <v>2.36</v>
      </c>
      <c r="F407" s="2">
        <v>125</v>
      </c>
      <c r="G407" s="2">
        <v>2.23</v>
      </c>
      <c r="K407"/>
      <c r="L407"/>
      <c r="M407"/>
      <c r="N407"/>
      <c r="O407"/>
      <c r="P407"/>
      <c r="Q407"/>
      <c r="R407"/>
      <c r="S407"/>
    </row>
    <row r="408" spans="1:19" ht="13.8" thickBot="1">
      <c r="A408" s="193" t="s">
        <v>34</v>
      </c>
      <c r="B408" s="192">
        <v>225</v>
      </c>
      <c r="C408" s="737"/>
      <c r="D408" s="192">
        <v>102</v>
      </c>
      <c r="E408" s="779"/>
      <c r="F408" s="192">
        <v>125</v>
      </c>
      <c r="G408" s="779"/>
      <c r="K408"/>
      <c r="L408"/>
      <c r="M408"/>
      <c r="N408"/>
      <c r="O408"/>
      <c r="P408"/>
      <c r="Q408"/>
      <c r="R408"/>
      <c r="S408"/>
    </row>
    <row r="409" spans="1:19" ht="13.8" thickTop="1">
      <c r="A409" s="228" t="s">
        <v>778</v>
      </c>
      <c r="B409" s="132"/>
      <c r="C409" s="13"/>
      <c r="D409" s="132"/>
      <c r="E409" s="780"/>
      <c r="F409" s="132"/>
      <c r="G409" s="780"/>
      <c r="K409"/>
      <c r="L409"/>
      <c r="M409"/>
      <c r="N409"/>
      <c r="O409"/>
      <c r="P409"/>
      <c r="Q409"/>
      <c r="R409"/>
      <c r="S409"/>
    </row>
    <row r="410" spans="1:19">
      <c r="A410" s="44" t="s">
        <v>758</v>
      </c>
      <c r="K410"/>
      <c r="L410"/>
      <c r="M410"/>
      <c r="N410"/>
      <c r="O410"/>
      <c r="P410"/>
      <c r="Q410"/>
      <c r="R410"/>
      <c r="S410"/>
    </row>
    <row r="411" spans="1:19">
      <c r="A411" s="59" t="s">
        <v>950</v>
      </c>
      <c r="K411"/>
      <c r="L411"/>
      <c r="M411"/>
      <c r="N411"/>
      <c r="O411"/>
      <c r="P411"/>
      <c r="Q411"/>
      <c r="R411"/>
      <c r="S411"/>
    </row>
    <row r="412" spans="1:19">
      <c r="A412" s="59" t="s">
        <v>951</v>
      </c>
      <c r="H412"/>
      <c r="I412"/>
      <c r="K412"/>
      <c r="L412"/>
      <c r="M412"/>
      <c r="N412"/>
      <c r="O412"/>
      <c r="P412"/>
      <c r="Q412"/>
      <c r="R412"/>
      <c r="S412"/>
    </row>
    <row r="413" spans="1:19">
      <c r="A413" s="59"/>
      <c r="K413"/>
      <c r="L413"/>
      <c r="M413"/>
      <c r="N413"/>
      <c r="O413"/>
      <c r="P413"/>
      <c r="Q413"/>
      <c r="R413"/>
      <c r="S413"/>
    </row>
    <row r="414" spans="1:19">
      <c r="A414" s="59"/>
      <c r="K414"/>
      <c r="L414"/>
      <c r="M414"/>
      <c r="N414"/>
      <c r="O414"/>
      <c r="P414"/>
      <c r="Q414"/>
      <c r="R414"/>
      <c r="S414"/>
    </row>
    <row r="415" spans="1:19">
      <c r="A415" s="5" t="s">
        <v>952</v>
      </c>
      <c r="K415"/>
      <c r="L415"/>
      <c r="M415"/>
      <c r="N415"/>
      <c r="O415"/>
      <c r="P415"/>
      <c r="Q415"/>
      <c r="R415"/>
      <c r="S415"/>
    </row>
    <row r="416" spans="1:19" ht="35.4" customHeight="1" thickBot="1">
      <c r="A416" s="746"/>
      <c r="B416" s="1103" t="s">
        <v>753</v>
      </c>
      <c r="C416" s="1103"/>
      <c r="D416" s="1103" t="s">
        <v>754</v>
      </c>
      <c r="E416" s="1103"/>
      <c r="F416" s="1103" t="s">
        <v>755</v>
      </c>
      <c r="G416" s="1103"/>
      <c r="K416"/>
      <c r="L416"/>
      <c r="M416"/>
      <c r="N416"/>
      <c r="O416"/>
      <c r="P416"/>
      <c r="Q416"/>
      <c r="R416"/>
      <c r="S416"/>
    </row>
    <row r="417" spans="1:19" ht="14.4" thickTop="1" thickBot="1">
      <c r="A417" s="195"/>
      <c r="B417" s="736" t="s">
        <v>709</v>
      </c>
      <c r="C417" s="736" t="s">
        <v>710</v>
      </c>
      <c r="D417" s="736" t="s">
        <v>709</v>
      </c>
      <c r="E417" s="736" t="s">
        <v>710</v>
      </c>
      <c r="F417" s="736" t="s">
        <v>709</v>
      </c>
      <c r="G417" s="736" t="s">
        <v>710</v>
      </c>
      <c r="K417"/>
      <c r="L417"/>
      <c r="M417"/>
      <c r="N417"/>
      <c r="O417"/>
      <c r="P417"/>
      <c r="Q417"/>
      <c r="R417"/>
      <c r="S417"/>
    </row>
    <row r="418" spans="1:19">
      <c r="A418" s="1" t="s">
        <v>953</v>
      </c>
      <c r="B418" s="2">
        <v>3</v>
      </c>
      <c r="C418" s="65">
        <v>1.3392857142857142E-2</v>
      </c>
      <c r="D418" s="2">
        <v>1</v>
      </c>
      <c r="E418" s="65">
        <v>9.8039215686274508E-3</v>
      </c>
      <c r="F418" s="2">
        <v>2</v>
      </c>
      <c r="G418" s="65">
        <v>1.6129032258064516E-2</v>
      </c>
      <c r="K418"/>
      <c r="L418"/>
      <c r="M418"/>
      <c r="N418"/>
      <c r="O418"/>
      <c r="P418"/>
      <c r="Q418"/>
      <c r="R418"/>
      <c r="S418"/>
    </row>
    <row r="419" spans="1:19">
      <c r="A419" s="1" t="s">
        <v>954</v>
      </c>
      <c r="B419" s="2">
        <v>51</v>
      </c>
      <c r="C419" s="65">
        <v>0.22767857142857142</v>
      </c>
      <c r="D419" s="2">
        <v>25</v>
      </c>
      <c r="E419" s="65">
        <v>0.24509803921568626</v>
      </c>
      <c r="F419" s="2">
        <v>28</v>
      </c>
      <c r="G419" s="65">
        <v>0.22580645161290322</v>
      </c>
      <c r="K419"/>
      <c r="L419"/>
      <c r="M419"/>
      <c r="N419"/>
      <c r="O419"/>
      <c r="P419"/>
      <c r="Q419"/>
      <c r="R419"/>
      <c r="S419"/>
    </row>
    <row r="420" spans="1:19">
      <c r="A420" s="1" t="s">
        <v>955</v>
      </c>
      <c r="B420" s="2">
        <v>94</v>
      </c>
      <c r="C420" s="65">
        <v>0.41964285714285715</v>
      </c>
      <c r="D420" s="2">
        <v>33</v>
      </c>
      <c r="E420" s="65">
        <v>0.3235294117647059</v>
      </c>
      <c r="F420" s="2">
        <v>54</v>
      </c>
      <c r="G420" s="65">
        <v>0.43548387096774194</v>
      </c>
      <c r="K420"/>
      <c r="L420"/>
      <c r="M420"/>
      <c r="N420"/>
      <c r="O420"/>
      <c r="P420"/>
      <c r="Q420"/>
      <c r="R420"/>
      <c r="S420"/>
    </row>
    <row r="421" spans="1:19">
      <c r="A421" s="1" t="s">
        <v>956</v>
      </c>
      <c r="B421" s="2">
        <v>76</v>
      </c>
      <c r="C421" s="65">
        <v>0.3392857142857143</v>
      </c>
      <c r="D421" s="2">
        <v>43</v>
      </c>
      <c r="E421" s="65">
        <v>0.42156862745098039</v>
      </c>
      <c r="F421" s="2">
        <v>40</v>
      </c>
      <c r="G421" s="65">
        <v>0.32258064516129031</v>
      </c>
      <c r="K421"/>
      <c r="L421"/>
      <c r="M421"/>
      <c r="N421"/>
      <c r="O421"/>
      <c r="P421"/>
      <c r="Q421"/>
      <c r="R421"/>
      <c r="S421"/>
    </row>
    <row r="422" spans="1:19" ht="13.8" thickBot="1">
      <c r="A422" s="193" t="s">
        <v>34</v>
      </c>
      <c r="B422" s="192">
        <v>224</v>
      </c>
      <c r="C422" s="737"/>
      <c r="D422" s="192">
        <v>102</v>
      </c>
      <c r="E422" s="737"/>
      <c r="F422" s="192">
        <v>124</v>
      </c>
      <c r="G422" s="737"/>
      <c r="K422"/>
      <c r="L422"/>
      <c r="M422"/>
      <c r="N422"/>
      <c r="O422"/>
      <c r="P422"/>
      <c r="Q422"/>
      <c r="R422"/>
      <c r="S422"/>
    </row>
    <row r="423" spans="1:19" ht="13.8" thickTop="1">
      <c r="A423" s="228" t="s">
        <v>777</v>
      </c>
      <c r="B423" s="749"/>
      <c r="C423" s="768"/>
      <c r="D423" s="768"/>
      <c r="E423" s="768"/>
      <c r="F423" s="768"/>
      <c r="K423"/>
      <c r="L423"/>
      <c r="M423"/>
      <c r="N423"/>
      <c r="O423"/>
      <c r="P423"/>
      <c r="Q423"/>
      <c r="R423"/>
      <c r="S423"/>
    </row>
    <row r="424" spans="1:19">
      <c r="A424" s="44" t="s">
        <v>758</v>
      </c>
      <c r="B424" s="749"/>
      <c r="C424" s="768"/>
      <c r="D424" s="768"/>
      <c r="E424" s="768"/>
      <c r="F424" s="768"/>
      <c r="K424"/>
      <c r="L424"/>
      <c r="M424"/>
      <c r="N424"/>
      <c r="O424"/>
      <c r="P424"/>
      <c r="Q424"/>
      <c r="R424"/>
      <c r="S424"/>
    </row>
    <row r="425" spans="1:19">
      <c r="A425" s="856" t="s">
        <v>957</v>
      </c>
      <c r="B425" s="749"/>
      <c r="C425" s="768"/>
      <c r="D425" s="768"/>
      <c r="E425" s="768"/>
      <c r="F425" s="768"/>
      <c r="K425"/>
      <c r="L425"/>
      <c r="M425"/>
      <c r="N425"/>
      <c r="O425"/>
      <c r="P425"/>
      <c r="Q425"/>
      <c r="R425"/>
      <c r="S425"/>
    </row>
    <row r="426" spans="1:19">
      <c r="A426" s="59" t="s">
        <v>951</v>
      </c>
      <c r="B426" s="749"/>
      <c r="C426" s="768"/>
      <c r="D426" s="768"/>
      <c r="E426" s="768"/>
      <c r="F426" s="768"/>
      <c r="K426"/>
      <c r="L426"/>
      <c r="M426"/>
      <c r="N426"/>
      <c r="O426"/>
      <c r="P426"/>
      <c r="Q426"/>
      <c r="R426"/>
      <c r="S426"/>
    </row>
    <row r="427" spans="1:19">
      <c r="A427" s="59"/>
      <c r="K427"/>
      <c r="L427"/>
      <c r="M427"/>
      <c r="N427"/>
      <c r="O427"/>
      <c r="P427"/>
      <c r="Q427"/>
      <c r="R427"/>
      <c r="S427"/>
    </row>
    <row r="428" spans="1:19">
      <c r="A428" s="59"/>
      <c r="K428"/>
      <c r="L428"/>
      <c r="M428"/>
      <c r="N428"/>
      <c r="O428"/>
      <c r="P428"/>
      <c r="Q428"/>
      <c r="R428"/>
      <c r="S428"/>
    </row>
    <row r="429" spans="1:19">
      <c r="A429" s="5" t="s">
        <v>958</v>
      </c>
      <c r="K429"/>
      <c r="L429"/>
      <c r="M429"/>
      <c r="N429"/>
      <c r="O429"/>
      <c r="P429"/>
      <c r="Q429"/>
      <c r="R429"/>
      <c r="S429"/>
    </row>
    <row r="430" spans="1:19" ht="27.6" customHeight="1" thickBot="1">
      <c r="A430" s="746"/>
      <c r="B430" s="1103" t="s">
        <v>754</v>
      </c>
      <c r="C430" s="1103"/>
      <c r="D430" s="1103" t="s">
        <v>853</v>
      </c>
      <c r="E430" s="1103"/>
      <c r="F430" s="778"/>
      <c r="G430" s="778"/>
      <c r="K430"/>
      <c r="L430"/>
      <c r="M430"/>
      <c r="N430"/>
      <c r="O430"/>
      <c r="P430"/>
      <c r="Q430"/>
      <c r="R430"/>
      <c r="S430"/>
    </row>
    <row r="431" spans="1:19" ht="14.4" thickTop="1" thickBot="1">
      <c r="A431" s="195"/>
      <c r="B431" s="736" t="s">
        <v>709</v>
      </c>
      <c r="C431" s="736" t="s">
        <v>710</v>
      </c>
      <c r="D431" s="736" t="s">
        <v>709</v>
      </c>
      <c r="E431" s="736" t="s">
        <v>710</v>
      </c>
      <c r="F431" s="756"/>
      <c r="G431" s="756"/>
      <c r="K431"/>
      <c r="L431"/>
      <c r="M431"/>
      <c r="N431"/>
      <c r="O431"/>
      <c r="P431"/>
      <c r="Q431"/>
      <c r="R431"/>
      <c r="S431"/>
    </row>
    <row r="432" spans="1:19">
      <c r="A432" s="1" t="s">
        <v>953</v>
      </c>
      <c r="B432" s="2">
        <v>1</v>
      </c>
      <c r="C432" s="65">
        <v>9.8039215686274508E-3</v>
      </c>
      <c r="D432" s="2">
        <v>0</v>
      </c>
      <c r="E432" s="65">
        <v>0</v>
      </c>
      <c r="F432" s="2"/>
      <c r="G432" s="65"/>
      <c r="K432"/>
      <c r="L432"/>
      <c r="M432"/>
      <c r="N432"/>
      <c r="O432"/>
      <c r="P432"/>
      <c r="Q432"/>
      <c r="R432"/>
      <c r="S432"/>
    </row>
    <row r="433" spans="1:19">
      <c r="A433" s="1" t="s">
        <v>954</v>
      </c>
      <c r="B433" s="2">
        <v>25</v>
      </c>
      <c r="C433" s="65">
        <v>0.24509803921568626</v>
      </c>
      <c r="D433" s="2">
        <v>25</v>
      </c>
      <c r="E433" s="65">
        <v>0.25510204081632654</v>
      </c>
      <c r="F433" s="2"/>
      <c r="G433" s="65"/>
      <c r="K433"/>
      <c r="L433"/>
      <c r="M433"/>
      <c r="N433"/>
      <c r="O433"/>
      <c r="P433"/>
      <c r="Q433"/>
      <c r="R433"/>
      <c r="S433"/>
    </row>
    <row r="434" spans="1:19">
      <c r="A434" s="1" t="s">
        <v>959</v>
      </c>
      <c r="B434" s="2">
        <v>33</v>
      </c>
      <c r="C434" s="65">
        <v>0.3235294117647059</v>
      </c>
      <c r="D434" s="2">
        <v>46</v>
      </c>
      <c r="E434" s="65">
        <v>0.46938775510204084</v>
      </c>
      <c r="F434" s="2"/>
      <c r="G434" s="65"/>
      <c r="K434"/>
      <c r="L434"/>
      <c r="M434"/>
      <c r="N434"/>
      <c r="O434"/>
      <c r="P434"/>
      <c r="Q434"/>
      <c r="R434"/>
      <c r="S434"/>
    </row>
    <row r="435" spans="1:19">
      <c r="A435" s="1" t="s">
        <v>960</v>
      </c>
      <c r="B435" s="2">
        <v>43</v>
      </c>
      <c r="C435" s="65">
        <v>0.42156862745098039</v>
      </c>
      <c r="D435" s="2">
        <v>27</v>
      </c>
      <c r="E435" s="65">
        <v>0.27551020408163263</v>
      </c>
      <c r="F435" s="2"/>
      <c r="G435" s="65"/>
      <c r="K435"/>
      <c r="L435"/>
      <c r="M435"/>
      <c r="N435"/>
      <c r="O435"/>
      <c r="P435"/>
      <c r="Q435"/>
      <c r="R435"/>
      <c r="S435"/>
    </row>
    <row r="436" spans="1:19" ht="13.8" thickBot="1">
      <c r="A436" s="193" t="s">
        <v>34</v>
      </c>
      <c r="B436" s="192">
        <v>102</v>
      </c>
      <c r="C436" s="737"/>
      <c r="D436" s="192">
        <v>98</v>
      </c>
      <c r="E436" s="737"/>
      <c r="F436" s="132"/>
      <c r="G436" s="13"/>
      <c r="K436"/>
      <c r="L436"/>
      <c r="M436"/>
      <c r="N436"/>
      <c r="O436"/>
      <c r="P436"/>
      <c r="Q436"/>
      <c r="R436"/>
      <c r="S436"/>
    </row>
    <row r="437" spans="1:19" ht="13.8" thickTop="1">
      <c r="A437" s="228" t="s">
        <v>961</v>
      </c>
      <c r="B437" s="749"/>
      <c r="C437" s="768"/>
      <c r="D437" s="768"/>
      <c r="E437" s="768"/>
      <c r="H437"/>
      <c r="I437"/>
      <c r="K437"/>
      <c r="L437"/>
      <c r="M437"/>
      <c r="N437"/>
      <c r="O437"/>
      <c r="P437"/>
      <c r="Q437"/>
      <c r="R437"/>
      <c r="S437"/>
    </row>
    <row r="438" spans="1:19">
      <c r="A438" s="44" t="s">
        <v>758</v>
      </c>
      <c r="B438" s="749"/>
      <c r="C438" s="768"/>
      <c r="D438" s="768"/>
      <c r="E438" s="768"/>
      <c r="K438"/>
      <c r="L438"/>
      <c r="M438"/>
      <c r="N438"/>
      <c r="O438"/>
      <c r="P438"/>
      <c r="Q438"/>
      <c r="R438"/>
      <c r="S438"/>
    </row>
    <row r="439" spans="1:19" ht="20.399999999999999">
      <c r="A439" s="781" t="s">
        <v>957</v>
      </c>
      <c r="B439" s="749"/>
      <c r="C439" s="768"/>
      <c r="D439" s="768"/>
      <c r="E439" s="768"/>
      <c r="K439"/>
      <c r="L439"/>
      <c r="M439"/>
      <c r="N439"/>
      <c r="O439"/>
      <c r="P439"/>
      <c r="Q439"/>
      <c r="R439"/>
      <c r="S439"/>
    </row>
    <row r="440" spans="1:19">
      <c r="A440" s="59" t="s">
        <v>860</v>
      </c>
      <c r="B440" s="749"/>
      <c r="C440" s="768"/>
      <c r="D440" s="768"/>
      <c r="E440" s="768"/>
      <c r="K440"/>
      <c r="L440"/>
      <c r="M440"/>
      <c r="N440"/>
      <c r="O440"/>
      <c r="P440"/>
      <c r="Q440"/>
      <c r="R440"/>
      <c r="S440"/>
    </row>
    <row r="441" spans="1:19">
      <c r="A441" s="59"/>
      <c r="K441"/>
      <c r="L441"/>
      <c r="M441"/>
      <c r="N441"/>
      <c r="O441"/>
      <c r="P441"/>
      <c r="Q441"/>
      <c r="R441"/>
      <c r="S441"/>
    </row>
    <row r="442" spans="1:19">
      <c r="A442" s="59"/>
      <c r="K442"/>
      <c r="L442"/>
      <c r="M442"/>
      <c r="N442"/>
      <c r="O442"/>
      <c r="P442"/>
      <c r="Q442"/>
      <c r="R442"/>
      <c r="S442"/>
    </row>
    <row r="443" spans="1:19">
      <c r="A443" s="5" t="s">
        <v>962</v>
      </c>
      <c r="K443"/>
      <c r="L443"/>
      <c r="M443"/>
      <c r="N443"/>
      <c r="O443"/>
      <c r="P443"/>
      <c r="Q443"/>
      <c r="R443"/>
      <c r="S443"/>
    </row>
    <row r="444" spans="1:19" ht="29.1" customHeight="1" thickBot="1">
      <c r="A444" s="746"/>
      <c r="B444" s="1103" t="s">
        <v>753</v>
      </c>
      <c r="C444" s="1103"/>
      <c r="D444" s="1103" t="s">
        <v>754</v>
      </c>
      <c r="E444" s="1103"/>
      <c r="F444" s="1103" t="s">
        <v>755</v>
      </c>
      <c r="G444" s="1103"/>
      <c r="K444"/>
      <c r="L444"/>
      <c r="M444"/>
      <c r="N444"/>
      <c r="O444"/>
      <c r="P444"/>
      <c r="Q444"/>
      <c r="R444"/>
      <c r="S444"/>
    </row>
    <row r="445" spans="1:19" ht="14.4" thickTop="1" thickBot="1">
      <c r="A445" s="195"/>
      <c r="B445" s="736" t="s">
        <v>709</v>
      </c>
      <c r="C445" s="736" t="s">
        <v>710</v>
      </c>
      <c r="D445" s="736" t="s">
        <v>709</v>
      </c>
      <c r="E445" s="736" t="s">
        <v>710</v>
      </c>
      <c r="F445" s="736" t="s">
        <v>709</v>
      </c>
      <c r="G445" s="736" t="s">
        <v>710</v>
      </c>
      <c r="K445"/>
      <c r="L445"/>
      <c r="M445"/>
      <c r="N445"/>
      <c r="O445"/>
      <c r="P445"/>
      <c r="Q445"/>
      <c r="R445"/>
      <c r="S445"/>
    </row>
    <row r="446" spans="1:19">
      <c r="A446" s="1" t="s">
        <v>963</v>
      </c>
      <c r="B446" s="2">
        <v>141</v>
      </c>
      <c r="C446" s="65">
        <v>0.63</v>
      </c>
      <c r="D446" s="2">
        <v>56</v>
      </c>
      <c r="E446" s="65">
        <v>0.55000000000000004</v>
      </c>
      <c r="F446" s="2">
        <v>80</v>
      </c>
      <c r="G446" s="65">
        <v>0.64</v>
      </c>
      <c r="K446"/>
      <c r="L446"/>
      <c r="M446"/>
      <c r="N446"/>
      <c r="O446"/>
      <c r="P446"/>
      <c r="Q446"/>
      <c r="R446"/>
      <c r="S446"/>
    </row>
    <row r="447" spans="1:19">
      <c r="A447" s="1" t="s">
        <v>964</v>
      </c>
      <c r="B447" s="2">
        <v>44</v>
      </c>
      <c r="C447" s="65">
        <v>0.2</v>
      </c>
      <c r="D447" s="2">
        <v>18</v>
      </c>
      <c r="E447" s="65">
        <v>0.18</v>
      </c>
      <c r="F447" s="2">
        <v>25</v>
      </c>
      <c r="G447" s="65">
        <v>0.2</v>
      </c>
      <c r="K447"/>
      <c r="L447"/>
      <c r="M447"/>
      <c r="N447"/>
      <c r="O447"/>
      <c r="P447"/>
      <c r="Q447"/>
      <c r="R447"/>
      <c r="S447"/>
    </row>
    <row r="448" spans="1:19">
      <c r="A448" s="1" t="s">
        <v>965</v>
      </c>
      <c r="B448" s="2">
        <v>48</v>
      </c>
      <c r="C448" s="65">
        <v>0.21</v>
      </c>
      <c r="D448" s="2">
        <v>21</v>
      </c>
      <c r="E448" s="65">
        <v>0.21</v>
      </c>
      <c r="F448" s="2">
        <v>27</v>
      </c>
      <c r="G448" s="65">
        <v>0.22</v>
      </c>
      <c r="K448"/>
      <c r="L448"/>
      <c r="M448"/>
      <c r="N448"/>
      <c r="O448"/>
      <c r="P448"/>
      <c r="Q448"/>
      <c r="R448"/>
      <c r="S448"/>
    </row>
    <row r="449" spans="1:19">
      <c r="A449" s="1" t="s">
        <v>966</v>
      </c>
      <c r="B449" s="2">
        <v>83</v>
      </c>
      <c r="C449" s="65">
        <v>0.37</v>
      </c>
      <c r="D449" s="2">
        <v>34</v>
      </c>
      <c r="E449" s="65">
        <v>0.33</v>
      </c>
      <c r="F449" s="2">
        <v>47</v>
      </c>
      <c r="G449" s="65">
        <v>0.38</v>
      </c>
      <c r="K449"/>
      <c r="L449"/>
      <c r="M449"/>
      <c r="N449"/>
      <c r="O449"/>
      <c r="P449"/>
      <c r="Q449"/>
      <c r="R449"/>
      <c r="S449"/>
    </row>
    <row r="450" spans="1:19">
      <c r="A450" s="1" t="s">
        <v>967</v>
      </c>
      <c r="B450" s="2">
        <v>40</v>
      </c>
      <c r="C450" s="65">
        <v>0.18</v>
      </c>
      <c r="D450" s="2">
        <v>20</v>
      </c>
      <c r="E450" s="65">
        <v>0.2</v>
      </c>
      <c r="F450" s="2">
        <v>22</v>
      </c>
      <c r="G450" s="65">
        <v>0.18</v>
      </c>
      <c r="K450"/>
      <c r="L450"/>
      <c r="M450"/>
      <c r="N450"/>
      <c r="O450"/>
      <c r="P450"/>
      <c r="Q450"/>
      <c r="R450"/>
      <c r="S450"/>
    </row>
    <row r="451" spans="1:19">
      <c r="A451" s="1" t="s">
        <v>968</v>
      </c>
      <c r="B451" s="2">
        <v>37</v>
      </c>
      <c r="C451" s="65">
        <v>0.17</v>
      </c>
      <c r="D451" s="2">
        <v>21</v>
      </c>
      <c r="E451" s="65">
        <v>0.21</v>
      </c>
      <c r="F451" s="2">
        <v>20</v>
      </c>
      <c r="G451" s="65">
        <v>0.16</v>
      </c>
      <c r="K451"/>
      <c r="L451"/>
      <c r="M451"/>
      <c r="N451"/>
      <c r="O451"/>
      <c r="P451"/>
      <c r="Q451"/>
      <c r="R451"/>
      <c r="S451"/>
    </row>
    <row r="452" spans="1:19">
      <c r="A452" s="1" t="s">
        <v>969</v>
      </c>
      <c r="B452" s="2">
        <v>32</v>
      </c>
      <c r="C452" s="65">
        <v>0.14000000000000001</v>
      </c>
      <c r="D452" s="2">
        <v>10</v>
      </c>
      <c r="E452" s="65">
        <v>0.1</v>
      </c>
      <c r="F452" s="2">
        <v>19</v>
      </c>
      <c r="G452" s="65">
        <v>0.15</v>
      </c>
      <c r="K452"/>
      <c r="L452"/>
      <c r="M452"/>
      <c r="N452"/>
      <c r="O452"/>
      <c r="P452"/>
      <c r="Q452"/>
      <c r="R452"/>
      <c r="S452"/>
    </row>
    <row r="453" spans="1:19">
      <c r="A453" s="1" t="s">
        <v>970</v>
      </c>
      <c r="B453" s="2">
        <v>7</v>
      </c>
      <c r="C453" s="65">
        <v>0.03</v>
      </c>
      <c r="D453" s="2">
        <v>5</v>
      </c>
      <c r="E453" s="65">
        <v>0.05</v>
      </c>
      <c r="F453" s="2">
        <v>4</v>
      </c>
      <c r="G453" s="65">
        <v>0.03</v>
      </c>
      <c r="K453"/>
      <c r="L453"/>
      <c r="M453"/>
      <c r="N453"/>
      <c r="O453"/>
      <c r="P453"/>
      <c r="Q453"/>
      <c r="R453"/>
      <c r="S453"/>
    </row>
    <row r="454" spans="1:19">
      <c r="A454" s="1" t="s">
        <v>971</v>
      </c>
      <c r="B454" s="2">
        <v>32</v>
      </c>
      <c r="C454" s="65">
        <v>0.14000000000000001</v>
      </c>
      <c r="D454" s="2">
        <v>14</v>
      </c>
      <c r="E454" s="65">
        <v>0.14000000000000001</v>
      </c>
      <c r="F454" s="2">
        <v>18</v>
      </c>
      <c r="G454" s="65">
        <v>0.14000000000000001</v>
      </c>
      <c r="K454"/>
      <c r="L454"/>
      <c r="M454"/>
      <c r="N454"/>
      <c r="O454"/>
      <c r="P454"/>
      <c r="Q454"/>
      <c r="R454"/>
      <c r="S454"/>
    </row>
    <row r="455" spans="1:19" ht="13.8" thickBot="1">
      <c r="A455" s="193" t="s">
        <v>34</v>
      </c>
      <c r="B455" s="192">
        <v>224</v>
      </c>
      <c r="C455" s="737"/>
      <c r="D455" s="192">
        <v>102</v>
      </c>
      <c r="E455" s="737"/>
      <c r="F455" s="192">
        <v>125</v>
      </c>
      <c r="G455" s="737"/>
      <c r="K455"/>
      <c r="L455"/>
      <c r="M455"/>
      <c r="N455"/>
      <c r="O455"/>
      <c r="P455"/>
      <c r="Q455"/>
      <c r="R455"/>
      <c r="S455"/>
    </row>
    <row r="456" spans="1:19" ht="13.8" thickTop="1">
      <c r="A456" s="44" t="s">
        <v>758</v>
      </c>
      <c r="K456"/>
      <c r="L456"/>
      <c r="M456"/>
      <c r="N456"/>
      <c r="O456"/>
      <c r="P456"/>
      <c r="Q456"/>
      <c r="R456"/>
      <c r="S456"/>
    </row>
    <row r="457" spans="1:19" ht="21">
      <c r="A457" s="777" t="s">
        <v>972</v>
      </c>
      <c r="K457"/>
      <c r="L457"/>
      <c r="M457"/>
      <c r="N457"/>
      <c r="O457"/>
      <c r="P457"/>
      <c r="Q457"/>
      <c r="R457"/>
      <c r="S457"/>
    </row>
    <row r="458" spans="1:19">
      <c r="A458" s="59" t="s">
        <v>925</v>
      </c>
      <c r="K458"/>
      <c r="L458"/>
      <c r="M458"/>
      <c r="N458"/>
      <c r="O458"/>
      <c r="P458"/>
      <c r="Q458"/>
      <c r="R458"/>
      <c r="S458"/>
    </row>
    <row r="459" spans="1:19">
      <c r="A459" s="59"/>
      <c r="K459"/>
      <c r="L459"/>
      <c r="M459"/>
      <c r="N459"/>
      <c r="O459"/>
      <c r="P459"/>
      <c r="Q459"/>
      <c r="R459"/>
      <c r="S459"/>
    </row>
    <row r="460" spans="1:19">
      <c r="A460" s="59"/>
      <c r="K460"/>
      <c r="L460"/>
      <c r="M460"/>
      <c r="N460"/>
      <c r="O460"/>
      <c r="P460"/>
      <c r="Q460"/>
      <c r="R460"/>
      <c r="S460"/>
    </row>
    <row r="461" spans="1:19">
      <c r="A461" s="5" t="s">
        <v>973</v>
      </c>
      <c r="K461"/>
      <c r="L461"/>
      <c r="M461"/>
      <c r="N461"/>
      <c r="O461"/>
      <c r="P461"/>
      <c r="Q461"/>
      <c r="R461"/>
      <c r="S461"/>
    </row>
    <row r="462" spans="1:19" ht="32.1" customHeight="1" thickBot="1">
      <c r="A462" s="746"/>
      <c r="B462" s="1103" t="s">
        <v>754</v>
      </c>
      <c r="C462" s="1103"/>
      <c r="D462" s="1103" t="s">
        <v>853</v>
      </c>
      <c r="E462" s="1103"/>
      <c r="F462" s="778"/>
      <c r="G462" s="778"/>
      <c r="K462"/>
      <c r="L462"/>
      <c r="M462"/>
      <c r="N462"/>
      <c r="O462"/>
      <c r="P462"/>
      <c r="Q462"/>
      <c r="R462"/>
      <c r="S462"/>
    </row>
    <row r="463" spans="1:19" ht="14.4" thickTop="1" thickBot="1">
      <c r="A463" s="195"/>
      <c r="B463" s="736" t="s">
        <v>709</v>
      </c>
      <c r="C463" s="736" t="s">
        <v>710</v>
      </c>
      <c r="D463" s="736" t="s">
        <v>709</v>
      </c>
      <c r="E463" s="736" t="s">
        <v>710</v>
      </c>
      <c r="F463" s="756"/>
      <c r="G463" s="756"/>
      <c r="K463"/>
      <c r="L463"/>
      <c r="M463"/>
      <c r="N463"/>
      <c r="O463"/>
      <c r="P463"/>
      <c r="Q463"/>
      <c r="R463"/>
      <c r="S463"/>
    </row>
    <row r="464" spans="1:19">
      <c r="A464" s="1" t="s">
        <v>963</v>
      </c>
      <c r="B464" s="2">
        <v>56</v>
      </c>
      <c r="C464" s="65">
        <v>0.55000000000000004</v>
      </c>
      <c r="D464" s="2">
        <v>58</v>
      </c>
      <c r="E464" s="65">
        <v>0.57999999999999996</v>
      </c>
      <c r="F464" s="2"/>
      <c r="G464" s="65"/>
      <c r="K464"/>
      <c r="L464"/>
      <c r="M464"/>
      <c r="N464"/>
      <c r="O464"/>
      <c r="P464"/>
      <c r="Q464"/>
      <c r="R464"/>
      <c r="S464"/>
    </row>
    <row r="465" spans="1:19">
      <c r="A465" s="1" t="s">
        <v>966</v>
      </c>
      <c r="B465" s="2">
        <v>34</v>
      </c>
      <c r="C465" s="65">
        <v>0.33</v>
      </c>
      <c r="D465" s="2">
        <v>27</v>
      </c>
      <c r="E465" s="65">
        <v>0.27</v>
      </c>
      <c r="F465" s="2"/>
      <c r="G465" s="65"/>
      <c r="K465"/>
      <c r="L465"/>
      <c r="M465"/>
      <c r="N465"/>
      <c r="O465"/>
      <c r="P465"/>
      <c r="Q465"/>
      <c r="R465"/>
      <c r="S465"/>
    </row>
    <row r="466" spans="1:19">
      <c r="A466" s="1" t="s">
        <v>974</v>
      </c>
      <c r="B466" s="2">
        <v>21</v>
      </c>
      <c r="C466" s="65">
        <v>0.21</v>
      </c>
      <c r="D466" s="2">
        <v>6</v>
      </c>
      <c r="E466" s="65">
        <v>0.06</v>
      </c>
      <c r="F466" s="2"/>
      <c r="G466" s="65"/>
      <c r="K466"/>
      <c r="L466"/>
      <c r="M466"/>
      <c r="N466"/>
      <c r="O466"/>
      <c r="P466"/>
      <c r="Q466"/>
      <c r="R466"/>
      <c r="S466"/>
    </row>
    <row r="467" spans="1:19">
      <c r="A467" s="1" t="s">
        <v>968</v>
      </c>
      <c r="B467" s="2">
        <v>21</v>
      </c>
      <c r="C467" s="65">
        <v>0.21</v>
      </c>
      <c r="D467" s="2">
        <v>13</v>
      </c>
      <c r="E467" s="65">
        <v>0.13</v>
      </c>
      <c r="F467" s="2"/>
      <c r="G467" s="65"/>
      <c r="K467"/>
      <c r="L467"/>
      <c r="M467"/>
      <c r="N467"/>
      <c r="O467"/>
      <c r="P467"/>
      <c r="Q467"/>
      <c r="R467"/>
      <c r="S467"/>
    </row>
    <row r="468" spans="1:19">
      <c r="A468" s="1" t="s">
        <v>967</v>
      </c>
      <c r="B468" s="2">
        <v>20</v>
      </c>
      <c r="C468" s="65">
        <v>0.2</v>
      </c>
      <c r="D468" s="2">
        <v>19</v>
      </c>
      <c r="E468" s="65">
        <v>0.19</v>
      </c>
      <c r="F468" s="2"/>
      <c r="G468" s="65"/>
      <c r="K468"/>
      <c r="L468"/>
      <c r="M468"/>
      <c r="N468"/>
      <c r="O468"/>
      <c r="P468"/>
      <c r="Q468"/>
      <c r="R468"/>
      <c r="S468"/>
    </row>
    <row r="469" spans="1:19">
      <c r="A469" s="1" t="s">
        <v>964</v>
      </c>
      <c r="B469" s="2">
        <v>18</v>
      </c>
      <c r="C469" s="65">
        <v>0.18</v>
      </c>
      <c r="D469" s="2">
        <v>16</v>
      </c>
      <c r="E469" s="65">
        <v>0.16</v>
      </c>
      <c r="F469" s="2"/>
      <c r="G469" s="65"/>
      <c r="K469"/>
      <c r="L469"/>
      <c r="M469"/>
      <c r="N469"/>
      <c r="O469"/>
      <c r="P469"/>
      <c r="Q469"/>
      <c r="R469"/>
      <c r="S469"/>
    </row>
    <row r="470" spans="1:19">
      <c r="A470" s="1" t="s">
        <v>971</v>
      </c>
      <c r="B470" s="2">
        <v>14</v>
      </c>
      <c r="C470" s="65">
        <v>0.14000000000000001</v>
      </c>
      <c r="D470" s="2">
        <v>16</v>
      </c>
      <c r="E470" s="65">
        <v>0.16</v>
      </c>
      <c r="F470" s="2"/>
      <c r="G470" s="65"/>
      <c r="K470"/>
      <c r="L470"/>
      <c r="M470"/>
      <c r="N470"/>
      <c r="O470"/>
      <c r="P470"/>
      <c r="Q470"/>
      <c r="R470"/>
      <c r="S470"/>
    </row>
    <row r="471" spans="1:19">
      <c r="A471" s="1" t="s">
        <v>969</v>
      </c>
      <c r="B471" s="2">
        <v>10</v>
      </c>
      <c r="C471" s="65">
        <v>0.1</v>
      </c>
      <c r="D471" s="2">
        <v>10</v>
      </c>
      <c r="E471" s="65">
        <v>0.1</v>
      </c>
      <c r="F471" s="2"/>
      <c r="G471" s="65"/>
      <c r="K471"/>
      <c r="L471"/>
      <c r="M471"/>
      <c r="N471"/>
      <c r="O471"/>
      <c r="P471"/>
      <c r="Q471"/>
      <c r="R471"/>
      <c r="S471"/>
    </row>
    <row r="472" spans="1:19">
      <c r="A472" s="1" t="s">
        <v>970</v>
      </c>
      <c r="B472" s="2">
        <v>5</v>
      </c>
      <c r="C472" s="65">
        <v>0.05</v>
      </c>
      <c r="D472" s="2">
        <v>6</v>
      </c>
      <c r="E472" s="65">
        <v>0.06</v>
      </c>
      <c r="F472" s="2"/>
      <c r="G472" s="65"/>
      <c r="K472"/>
      <c r="L472"/>
      <c r="M472"/>
      <c r="N472"/>
      <c r="O472"/>
      <c r="P472"/>
      <c r="Q472"/>
      <c r="R472"/>
      <c r="S472"/>
    </row>
    <row r="473" spans="1:19" ht="13.8" thickBot="1">
      <c r="A473" s="193" t="s">
        <v>34</v>
      </c>
      <c r="B473" s="192">
        <v>224</v>
      </c>
      <c r="C473" s="737"/>
      <c r="D473" s="192">
        <v>102</v>
      </c>
      <c r="E473" s="737"/>
      <c r="F473" s="132"/>
      <c r="G473" s="13"/>
      <c r="K473"/>
      <c r="L473"/>
      <c r="M473"/>
      <c r="N473"/>
      <c r="O473"/>
      <c r="P473"/>
      <c r="Q473"/>
      <c r="R473"/>
      <c r="S473"/>
    </row>
    <row r="474" spans="1:19" ht="13.8" thickTop="1">
      <c r="A474" s="228" t="s">
        <v>975</v>
      </c>
      <c r="B474" s="749"/>
      <c r="C474" s="768"/>
      <c r="D474" s="768"/>
      <c r="K474"/>
      <c r="L474"/>
      <c r="M474"/>
      <c r="N474"/>
      <c r="O474"/>
      <c r="P474"/>
      <c r="Q474"/>
      <c r="R474"/>
      <c r="S474"/>
    </row>
    <row r="475" spans="1:19">
      <c r="A475" s="44" t="s">
        <v>758</v>
      </c>
      <c r="B475" s="749"/>
      <c r="C475" s="768"/>
      <c r="D475" s="768"/>
      <c r="K475"/>
      <c r="L475"/>
      <c r="M475"/>
      <c r="N475"/>
      <c r="O475"/>
      <c r="P475"/>
      <c r="Q475"/>
      <c r="R475"/>
      <c r="S475"/>
    </row>
    <row r="476" spans="1:19" ht="21">
      <c r="A476" s="777" t="s">
        <v>972</v>
      </c>
      <c r="B476" s="749"/>
      <c r="C476" s="768"/>
      <c r="D476" s="768"/>
      <c r="K476"/>
      <c r="L476"/>
      <c r="M476"/>
      <c r="N476"/>
      <c r="O476"/>
      <c r="P476"/>
      <c r="Q476"/>
      <c r="R476"/>
      <c r="S476"/>
    </row>
    <row r="477" spans="1:19">
      <c r="A477" s="59" t="s">
        <v>925</v>
      </c>
      <c r="B477" s="749"/>
      <c r="C477" s="768"/>
      <c r="D477" s="768"/>
      <c r="K477"/>
      <c r="L477"/>
      <c r="M477"/>
      <c r="N477"/>
      <c r="O477"/>
      <c r="P477"/>
      <c r="Q477"/>
      <c r="R477"/>
      <c r="S477"/>
    </row>
    <row r="478" spans="1:19">
      <c r="A478" s="59"/>
      <c r="K478"/>
      <c r="L478"/>
      <c r="M478"/>
      <c r="N478"/>
      <c r="O478"/>
      <c r="P478"/>
      <c r="Q478"/>
      <c r="R478"/>
      <c r="S478"/>
    </row>
    <row r="479" spans="1:19">
      <c r="A479" s="59"/>
      <c r="K479"/>
      <c r="L479"/>
      <c r="M479"/>
      <c r="N479"/>
      <c r="O479"/>
      <c r="P479"/>
      <c r="Q479"/>
      <c r="R479"/>
      <c r="S479"/>
    </row>
    <row r="480" spans="1:19">
      <c r="A480" s="5" t="s">
        <v>976</v>
      </c>
      <c r="K480"/>
      <c r="L480"/>
      <c r="M480"/>
      <c r="N480"/>
      <c r="O480"/>
      <c r="P480"/>
      <c r="Q480"/>
      <c r="R480"/>
      <c r="S480"/>
    </row>
    <row r="481" spans="1:19" ht="27.6" customHeight="1" thickBot="1">
      <c r="A481" s="746"/>
      <c r="B481" s="1103" t="s">
        <v>753</v>
      </c>
      <c r="C481" s="1103"/>
      <c r="D481" s="1103" t="s">
        <v>754</v>
      </c>
      <c r="E481" s="1103"/>
      <c r="F481" s="1103" t="s">
        <v>755</v>
      </c>
      <c r="G481" s="1103"/>
      <c r="K481"/>
      <c r="L481"/>
      <c r="M481"/>
      <c r="N481"/>
      <c r="O481"/>
      <c r="P481"/>
      <c r="Q481"/>
      <c r="R481"/>
      <c r="S481"/>
    </row>
    <row r="482" spans="1:19" ht="14.4" thickTop="1" thickBot="1">
      <c r="A482" s="195"/>
      <c r="B482" s="736" t="s">
        <v>709</v>
      </c>
      <c r="C482" s="736" t="s">
        <v>710</v>
      </c>
      <c r="D482" s="736" t="s">
        <v>709</v>
      </c>
      <c r="E482" s="736" t="s">
        <v>710</v>
      </c>
      <c r="F482" s="736" t="s">
        <v>709</v>
      </c>
      <c r="G482" s="736" t="s">
        <v>710</v>
      </c>
      <c r="K482"/>
      <c r="L482"/>
      <c r="M482"/>
      <c r="N482"/>
      <c r="O482"/>
      <c r="P482"/>
      <c r="Q482"/>
      <c r="R482"/>
      <c r="S482"/>
    </row>
    <row r="483" spans="1:19">
      <c r="A483" s="1" t="s">
        <v>977</v>
      </c>
      <c r="B483" s="2">
        <v>38</v>
      </c>
      <c r="C483" s="65">
        <v>0.16964285714285715</v>
      </c>
      <c r="D483" s="2">
        <v>22</v>
      </c>
      <c r="E483" s="65">
        <v>0.21568627450980393</v>
      </c>
      <c r="F483" s="2">
        <v>20</v>
      </c>
      <c r="G483" s="65">
        <v>0.16</v>
      </c>
      <c r="K483"/>
      <c r="L483"/>
      <c r="M483"/>
      <c r="N483"/>
      <c r="O483"/>
      <c r="P483"/>
      <c r="Q483"/>
      <c r="R483"/>
      <c r="S483"/>
    </row>
    <row r="484" spans="1:19">
      <c r="A484" s="1" t="s">
        <v>978</v>
      </c>
      <c r="B484" s="2">
        <v>38</v>
      </c>
      <c r="C484" s="65">
        <v>0.16964285714285715</v>
      </c>
      <c r="D484" s="2">
        <v>18</v>
      </c>
      <c r="E484" s="65">
        <v>0.17647058823529413</v>
      </c>
      <c r="F484" s="2">
        <v>21</v>
      </c>
      <c r="G484" s="65">
        <v>0.16800000000000001</v>
      </c>
      <c r="K484"/>
      <c r="L484"/>
      <c r="M484"/>
      <c r="N484"/>
      <c r="O484"/>
      <c r="P484"/>
      <c r="Q484"/>
      <c r="R484"/>
      <c r="S484"/>
    </row>
    <row r="485" spans="1:19">
      <c r="A485" s="1" t="s">
        <v>979</v>
      </c>
      <c r="B485" s="2">
        <v>30</v>
      </c>
      <c r="C485" s="65">
        <v>0.13392857142857142</v>
      </c>
      <c r="D485" s="2">
        <v>13</v>
      </c>
      <c r="E485" s="65">
        <v>0.12745098039215685</v>
      </c>
      <c r="F485" s="2">
        <v>17</v>
      </c>
      <c r="G485" s="65">
        <v>0.13600000000000001</v>
      </c>
      <c r="K485"/>
      <c r="L485"/>
      <c r="M485"/>
      <c r="N485"/>
      <c r="O485"/>
      <c r="P485"/>
      <c r="Q485"/>
      <c r="R485"/>
      <c r="S485"/>
    </row>
    <row r="486" spans="1:19">
      <c r="A486" s="1" t="s">
        <v>980</v>
      </c>
      <c r="B486" s="2">
        <v>15</v>
      </c>
      <c r="C486" s="65">
        <v>6.6964285714285712E-2</v>
      </c>
      <c r="D486" s="2">
        <v>5</v>
      </c>
      <c r="E486" s="65">
        <v>4.9019607843137254E-2</v>
      </c>
      <c r="F486" s="2">
        <v>9</v>
      </c>
      <c r="G486" s="65">
        <v>7.1999999999999995E-2</v>
      </c>
      <c r="K486"/>
      <c r="L486"/>
      <c r="M486"/>
      <c r="N486"/>
      <c r="O486"/>
      <c r="P486"/>
      <c r="Q486"/>
      <c r="R486"/>
      <c r="S486"/>
    </row>
    <row r="487" spans="1:19">
      <c r="A487" s="1" t="s">
        <v>981</v>
      </c>
      <c r="B487" s="2">
        <v>30</v>
      </c>
      <c r="C487" s="65">
        <v>0.13392857142857142</v>
      </c>
      <c r="D487" s="2">
        <v>8</v>
      </c>
      <c r="E487" s="65">
        <v>7.8431372549019607E-2</v>
      </c>
      <c r="F487" s="2">
        <v>18</v>
      </c>
      <c r="G487" s="65">
        <v>0.14399999999999999</v>
      </c>
      <c r="K487"/>
      <c r="L487"/>
      <c r="M487"/>
      <c r="N487"/>
      <c r="O487"/>
      <c r="P487"/>
      <c r="Q487"/>
      <c r="R487"/>
      <c r="S487"/>
    </row>
    <row r="488" spans="1:19">
      <c r="A488" s="1" t="s">
        <v>982</v>
      </c>
      <c r="B488" s="2">
        <v>7</v>
      </c>
      <c r="C488" s="65">
        <v>3.125E-2</v>
      </c>
      <c r="D488" s="2">
        <v>3</v>
      </c>
      <c r="E488" s="65">
        <v>2.9411764705882353E-2</v>
      </c>
      <c r="F488" s="2">
        <v>4</v>
      </c>
      <c r="G488" s="65">
        <v>3.2000000000000001E-2</v>
      </c>
      <c r="K488"/>
      <c r="L488"/>
      <c r="M488"/>
      <c r="N488"/>
      <c r="O488"/>
      <c r="P488"/>
      <c r="Q488"/>
      <c r="R488"/>
      <c r="S488"/>
    </row>
    <row r="489" spans="1:19">
      <c r="A489" s="1" t="s">
        <v>983</v>
      </c>
      <c r="B489" s="2">
        <v>66</v>
      </c>
      <c r="C489" s="65">
        <v>0.29464285714285715</v>
      </c>
      <c r="D489" s="2">
        <v>33</v>
      </c>
      <c r="E489" s="65">
        <v>0.3235294117647059</v>
      </c>
      <c r="F489" s="2">
        <v>36</v>
      </c>
      <c r="G489" s="65">
        <v>0.28799999999999998</v>
      </c>
      <c r="K489"/>
      <c r="L489"/>
      <c r="M489"/>
      <c r="N489"/>
      <c r="O489"/>
      <c r="P489"/>
      <c r="Q489"/>
      <c r="R489"/>
      <c r="S489"/>
    </row>
    <row r="490" spans="1:19" ht="13.8" thickBot="1">
      <c r="A490" s="193" t="s">
        <v>34</v>
      </c>
      <c r="B490" s="192">
        <v>224</v>
      </c>
      <c r="C490" s="737"/>
      <c r="D490" s="192">
        <v>102</v>
      </c>
      <c r="E490" s="737"/>
      <c r="F490" s="192">
        <v>125</v>
      </c>
      <c r="G490" s="737"/>
      <c r="K490"/>
      <c r="L490"/>
      <c r="M490"/>
      <c r="N490"/>
      <c r="O490"/>
      <c r="P490"/>
      <c r="Q490"/>
      <c r="R490"/>
      <c r="S490"/>
    </row>
    <row r="491" spans="1:19" ht="13.8" thickTop="1">
      <c r="A491" s="44" t="s">
        <v>758</v>
      </c>
      <c r="K491"/>
      <c r="L491"/>
      <c r="M491"/>
      <c r="N491"/>
      <c r="O491"/>
      <c r="P491"/>
      <c r="Q491"/>
      <c r="R491"/>
      <c r="S491"/>
    </row>
    <row r="492" spans="1:19">
      <c r="A492" s="59" t="s">
        <v>984</v>
      </c>
      <c r="K492"/>
      <c r="L492"/>
      <c r="M492"/>
      <c r="N492"/>
      <c r="O492"/>
      <c r="P492"/>
      <c r="Q492"/>
      <c r="R492"/>
      <c r="S492"/>
    </row>
    <row r="493" spans="1:19">
      <c r="A493" s="59" t="s">
        <v>914</v>
      </c>
      <c r="K493"/>
      <c r="L493"/>
      <c r="M493"/>
      <c r="N493"/>
      <c r="O493"/>
      <c r="P493"/>
      <c r="Q493"/>
      <c r="R493"/>
      <c r="S493"/>
    </row>
    <row r="494" spans="1:19">
      <c r="K494"/>
      <c r="L494"/>
      <c r="M494"/>
      <c r="N494"/>
      <c r="O494"/>
      <c r="P494"/>
      <c r="Q494"/>
      <c r="R494"/>
      <c r="S494"/>
    </row>
    <row r="495" spans="1:19">
      <c r="K495"/>
      <c r="L495"/>
      <c r="M495"/>
      <c r="N495"/>
      <c r="O495"/>
      <c r="P495"/>
      <c r="Q495"/>
      <c r="R495"/>
      <c r="S495"/>
    </row>
    <row r="496" spans="1:19" ht="15.6">
      <c r="A496" s="121" t="s">
        <v>985</v>
      </c>
      <c r="B496" s="121"/>
      <c r="C496" s="121"/>
      <c r="D496" s="121"/>
      <c r="E496" s="121"/>
      <c r="F496" s="121"/>
      <c r="K496"/>
      <c r="L496"/>
      <c r="M496"/>
      <c r="N496"/>
      <c r="O496"/>
      <c r="P496"/>
      <c r="Q496"/>
      <c r="R496"/>
      <c r="S496"/>
    </row>
    <row r="497" spans="1:19">
      <c r="A497" t="s">
        <v>986</v>
      </c>
      <c r="K497"/>
      <c r="L497"/>
      <c r="M497"/>
      <c r="N497"/>
      <c r="O497"/>
      <c r="P497"/>
      <c r="Q497"/>
      <c r="R497"/>
      <c r="S497"/>
    </row>
    <row r="498" spans="1:19">
      <c r="K498"/>
      <c r="L498"/>
      <c r="M498"/>
      <c r="N498"/>
      <c r="O498"/>
      <c r="P498"/>
      <c r="Q498"/>
      <c r="R498"/>
      <c r="S498"/>
    </row>
    <row r="499" spans="1:19">
      <c r="K499"/>
      <c r="L499"/>
      <c r="M499"/>
      <c r="N499"/>
      <c r="O499"/>
      <c r="P499"/>
      <c r="Q499"/>
      <c r="R499"/>
      <c r="S499"/>
    </row>
    <row r="500" spans="1:19">
      <c r="K500"/>
      <c r="L500"/>
      <c r="M500"/>
      <c r="N500"/>
      <c r="O500"/>
      <c r="P500"/>
      <c r="Q500"/>
      <c r="R500"/>
      <c r="S500"/>
    </row>
    <row r="501" spans="1:19">
      <c r="K501"/>
      <c r="L501"/>
      <c r="M501"/>
      <c r="N501"/>
      <c r="O501"/>
      <c r="P501"/>
      <c r="Q501"/>
      <c r="R501"/>
      <c r="S501"/>
    </row>
    <row r="502" spans="1:19">
      <c r="K502"/>
      <c r="L502"/>
      <c r="M502"/>
      <c r="N502"/>
      <c r="O502"/>
      <c r="P502"/>
      <c r="Q502"/>
      <c r="R502"/>
      <c r="S502"/>
    </row>
    <row r="503" spans="1:19">
      <c r="K503"/>
      <c r="L503"/>
      <c r="M503"/>
      <c r="N503"/>
      <c r="O503"/>
      <c r="P503"/>
      <c r="Q503"/>
      <c r="R503"/>
      <c r="S503"/>
    </row>
    <row r="504" spans="1:19">
      <c r="K504"/>
      <c r="L504"/>
      <c r="M504"/>
      <c r="N504"/>
      <c r="O504"/>
      <c r="P504"/>
      <c r="Q504"/>
      <c r="R504"/>
      <c r="S504"/>
    </row>
    <row r="505" spans="1:19">
      <c r="K505"/>
      <c r="L505"/>
      <c r="M505"/>
      <c r="N505"/>
      <c r="O505"/>
      <c r="P505"/>
      <c r="Q505"/>
      <c r="R505"/>
      <c r="S505"/>
    </row>
    <row r="506" spans="1:19">
      <c r="K506"/>
      <c r="L506"/>
      <c r="M506"/>
      <c r="N506"/>
      <c r="O506"/>
      <c r="P506"/>
      <c r="Q506"/>
      <c r="R506"/>
      <c r="S506"/>
    </row>
    <row r="507" spans="1:19">
      <c r="K507"/>
      <c r="L507"/>
      <c r="M507"/>
      <c r="N507"/>
      <c r="O507"/>
      <c r="P507"/>
      <c r="Q507"/>
      <c r="R507"/>
      <c r="S507"/>
    </row>
    <row r="508" spans="1:19">
      <c r="K508"/>
      <c r="L508"/>
      <c r="M508"/>
      <c r="N508"/>
      <c r="O508"/>
      <c r="P508"/>
      <c r="Q508"/>
      <c r="R508"/>
      <c r="S508"/>
    </row>
    <row r="509" spans="1:19">
      <c r="K509"/>
      <c r="L509"/>
      <c r="M509"/>
      <c r="N509"/>
      <c r="O509"/>
      <c r="P509"/>
      <c r="Q509"/>
      <c r="R509"/>
      <c r="S509"/>
    </row>
    <row r="510" spans="1:19">
      <c r="K510"/>
      <c r="L510"/>
      <c r="M510"/>
      <c r="N510"/>
      <c r="O510"/>
      <c r="P510"/>
      <c r="Q510"/>
      <c r="R510"/>
      <c r="S510"/>
    </row>
    <row r="511" spans="1:19">
      <c r="K511"/>
      <c r="L511"/>
      <c r="M511"/>
      <c r="N511"/>
      <c r="O511"/>
      <c r="P511"/>
      <c r="Q511"/>
      <c r="R511"/>
      <c r="S511"/>
    </row>
    <row r="512" spans="1:19">
      <c r="K512"/>
      <c r="L512"/>
      <c r="M512"/>
      <c r="N512"/>
      <c r="O512"/>
      <c r="P512"/>
      <c r="Q512"/>
      <c r="R512"/>
      <c r="S512"/>
    </row>
    <row r="513" spans="11:19">
      <c r="K513"/>
      <c r="L513"/>
      <c r="M513"/>
      <c r="N513"/>
      <c r="O513"/>
      <c r="P513"/>
      <c r="Q513"/>
      <c r="R513"/>
      <c r="S513"/>
    </row>
    <row r="514" spans="11:19">
      <c r="K514"/>
      <c r="L514"/>
      <c r="M514"/>
      <c r="N514"/>
      <c r="O514"/>
      <c r="P514"/>
      <c r="Q514"/>
      <c r="R514"/>
      <c r="S514"/>
    </row>
    <row r="515" spans="11:19">
      <c r="K515"/>
      <c r="L515"/>
      <c r="M515"/>
      <c r="N515"/>
      <c r="O515"/>
      <c r="P515"/>
      <c r="Q515"/>
      <c r="R515"/>
      <c r="S515"/>
    </row>
    <row r="516" spans="11:19">
      <c r="K516"/>
      <c r="L516"/>
      <c r="M516"/>
      <c r="N516"/>
      <c r="O516"/>
      <c r="P516"/>
      <c r="Q516"/>
      <c r="R516"/>
      <c r="S516"/>
    </row>
    <row r="517" spans="11:19">
      <c r="K517"/>
      <c r="L517"/>
      <c r="M517"/>
      <c r="N517"/>
      <c r="O517"/>
      <c r="P517"/>
      <c r="Q517"/>
      <c r="R517"/>
      <c r="S517"/>
    </row>
    <row r="518" spans="11:19">
      <c r="K518"/>
      <c r="L518"/>
      <c r="M518"/>
      <c r="N518"/>
      <c r="O518"/>
      <c r="P518"/>
      <c r="Q518"/>
      <c r="R518"/>
      <c r="S518"/>
    </row>
    <row r="519" spans="11:19">
      <c r="K519"/>
      <c r="L519"/>
      <c r="M519"/>
      <c r="N519"/>
      <c r="O519"/>
      <c r="P519"/>
      <c r="Q519"/>
      <c r="R519"/>
      <c r="S519"/>
    </row>
    <row r="520" spans="11:19">
      <c r="K520"/>
      <c r="L520"/>
      <c r="M520"/>
      <c r="N520"/>
      <c r="O520"/>
      <c r="P520"/>
      <c r="Q520"/>
      <c r="R520"/>
      <c r="S520"/>
    </row>
    <row r="521" spans="11:19">
      <c r="K521"/>
      <c r="L521"/>
      <c r="M521"/>
      <c r="N521"/>
      <c r="O521"/>
      <c r="P521"/>
      <c r="Q521"/>
      <c r="R521"/>
      <c r="S521"/>
    </row>
    <row r="522" spans="11:19">
      <c r="K522"/>
      <c r="L522"/>
      <c r="M522"/>
      <c r="N522"/>
      <c r="O522"/>
      <c r="P522"/>
      <c r="Q522"/>
      <c r="R522"/>
      <c r="S522"/>
    </row>
    <row r="523" spans="11:19">
      <c r="K523"/>
      <c r="L523"/>
      <c r="M523"/>
      <c r="N523"/>
      <c r="O523"/>
      <c r="P523"/>
      <c r="Q523"/>
      <c r="R523"/>
      <c r="S523"/>
    </row>
    <row r="524" spans="11:19">
      <c r="K524"/>
      <c r="L524"/>
      <c r="M524"/>
      <c r="N524"/>
      <c r="O524"/>
      <c r="P524"/>
      <c r="Q524"/>
      <c r="R524"/>
      <c r="S524"/>
    </row>
    <row r="525" spans="11:19">
      <c r="K525"/>
      <c r="L525"/>
      <c r="M525"/>
      <c r="N525"/>
      <c r="O525"/>
      <c r="P525"/>
      <c r="Q525"/>
      <c r="R525"/>
      <c r="S525"/>
    </row>
    <row r="526" spans="11:19">
      <c r="K526"/>
      <c r="L526"/>
      <c r="M526"/>
      <c r="N526"/>
      <c r="O526"/>
      <c r="P526"/>
      <c r="Q526"/>
      <c r="R526"/>
      <c r="S526"/>
    </row>
    <row r="527" spans="11:19">
      <c r="K527"/>
      <c r="L527"/>
      <c r="M527"/>
      <c r="N527"/>
      <c r="O527"/>
      <c r="P527"/>
      <c r="Q527"/>
      <c r="R527"/>
      <c r="S527"/>
    </row>
    <row r="528" spans="11:19">
      <c r="K528"/>
      <c r="L528"/>
      <c r="M528"/>
      <c r="N528"/>
      <c r="O528"/>
      <c r="P528"/>
      <c r="Q528"/>
      <c r="R528"/>
      <c r="S528"/>
    </row>
    <row r="529" spans="1:19">
      <c r="K529"/>
      <c r="L529"/>
      <c r="M529"/>
      <c r="N529"/>
      <c r="O529"/>
      <c r="P529"/>
      <c r="Q529"/>
      <c r="R529"/>
      <c r="S529"/>
    </row>
    <row r="530" spans="1:19">
      <c r="K530"/>
      <c r="L530"/>
      <c r="M530"/>
      <c r="N530"/>
      <c r="O530"/>
      <c r="P530"/>
      <c r="Q530"/>
      <c r="R530"/>
      <c r="S530"/>
    </row>
    <row r="531" spans="1:19">
      <c r="K531"/>
      <c r="L531"/>
      <c r="M531"/>
      <c r="N531"/>
      <c r="O531"/>
      <c r="P531"/>
      <c r="Q531"/>
      <c r="R531"/>
      <c r="S531"/>
    </row>
    <row r="532" spans="1:19">
      <c r="K532"/>
      <c r="L532"/>
      <c r="M532"/>
      <c r="N532"/>
      <c r="O532"/>
      <c r="P532"/>
      <c r="Q532"/>
      <c r="R532"/>
      <c r="S532"/>
    </row>
    <row r="533" spans="1:19">
      <c r="K533"/>
      <c r="L533"/>
      <c r="M533"/>
      <c r="N533"/>
      <c r="O533"/>
      <c r="P533"/>
      <c r="Q533"/>
      <c r="R533"/>
      <c r="S533"/>
    </row>
    <row r="534" spans="1:19">
      <c r="K534"/>
      <c r="L534"/>
      <c r="M534"/>
      <c r="N534"/>
      <c r="O534"/>
      <c r="P534"/>
      <c r="Q534"/>
      <c r="R534"/>
      <c r="S534"/>
    </row>
    <row r="535" spans="1:19">
      <c r="K535"/>
      <c r="L535"/>
      <c r="M535"/>
      <c r="N535"/>
      <c r="O535"/>
      <c r="P535"/>
      <c r="Q535"/>
      <c r="R535"/>
      <c r="S535"/>
    </row>
    <row r="536" spans="1:19">
      <c r="K536"/>
      <c r="L536"/>
      <c r="M536"/>
      <c r="N536"/>
      <c r="O536"/>
      <c r="P536"/>
      <c r="Q536"/>
      <c r="R536"/>
      <c r="S536"/>
    </row>
    <row r="537" spans="1:19">
      <c r="K537"/>
      <c r="L537"/>
      <c r="M537"/>
      <c r="N537"/>
      <c r="O537"/>
      <c r="P537"/>
      <c r="Q537"/>
      <c r="R537"/>
      <c r="S537"/>
    </row>
    <row r="538" spans="1:19">
      <c r="A538" s="44" t="s">
        <v>987</v>
      </c>
      <c r="K538"/>
      <c r="L538"/>
      <c r="M538"/>
      <c r="N538"/>
      <c r="O538"/>
      <c r="P538"/>
      <c r="Q538"/>
      <c r="R538"/>
      <c r="S538"/>
    </row>
    <row r="539" spans="1:19">
      <c r="K539"/>
      <c r="L539"/>
      <c r="M539"/>
      <c r="N539"/>
      <c r="O539"/>
      <c r="P539"/>
      <c r="Q539"/>
      <c r="R539"/>
      <c r="S539"/>
    </row>
    <row r="540" spans="1:19">
      <c r="K540"/>
      <c r="L540"/>
      <c r="M540"/>
      <c r="N540"/>
      <c r="O540"/>
      <c r="P540"/>
      <c r="Q540"/>
      <c r="R540"/>
      <c r="S540"/>
    </row>
    <row r="541" spans="1:19">
      <c r="K541"/>
      <c r="L541"/>
      <c r="M541"/>
      <c r="N541"/>
      <c r="O541"/>
      <c r="P541"/>
      <c r="Q541"/>
      <c r="R541"/>
      <c r="S541"/>
    </row>
    <row r="542" spans="1:19">
      <c r="K542"/>
      <c r="L542"/>
      <c r="M542"/>
      <c r="N542"/>
      <c r="O542"/>
      <c r="P542"/>
      <c r="Q542"/>
      <c r="R542"/>
      <c r="S542"/>
    </row>
    <row r="543" spans="1:19">
      <c r="K543"/>
      <c r="L543"/>
      <c r="M543"/>
      <c r="N543"/>
      <c r="O543"/>
      <c r="P543"/>
      <c r="Q543"/>
      <c r="R543"/>
      <c r="S543"/>
    </row>
    <row r="544" spans="1:19">
      <c r="K544"/>
      <c r="L544"/>
      <c r="M544"/>
      <c r="N544"/>
      <c r="O544"/>
      <c r="P544"/>
      <c r="Q544"/>
      <c r="R544"/>
      <c r="S544"/>
    </row>
    <row r="545" spans="11:19">
      <c r="K545"/>
      <c r="L545"/>
      <c r="M545"/>
      <c r="N545"/>
      <c r="O545"/>
      <c r="P545"/>
      <c r="Q545"/>
      <c r="R545"/>
      <c r="S545"/>
    </row>
    <row r="546" spans="11:19">
      <c r="K546"/>
      <c r="L546"/>
      <c r="M546"/>
      <c r="N546"/>
      <c r="O546"/>
      <c r="P546"/>
      <c r="Q546"/>
      <c r="R546"/>
      <c r="S546"/>
    </row>
    <row r="547" spans="11:19">
      <c r="K547"/>
      <c r="L547"/>
      <c r="M547"/>
      <c r="N547"/>
      <c r="O547"/>
      <c r="P547"/>
      <c r="Q547"/>
      <c r="R547"/>
      <c r="S547"/>
    </row>
    <row r="548" spans="11:19">
      <c r="K548"/>
      <c r="L548"/>
      <c r="M548"/>
      <c r="N548"/>
      <c r="O548"/>
      <c r="P548"/>
      <c r="Q548"/>
      <c r="R548"/>
      <c r="S548"/>
    </row>
    <row r="549" spans="11:19">
      <c r="K549"/>
      <c r="L549"/>
      <c r="M549"/>
      <c r="N549"/>
      <c r="O549"/>
      <c r="P549"/>
      <c r="Q549"/>
      <c r="R549"/>
      <c r="S549"/>
    </row>
    <row r="550" spans="11:19">
      <c r="K550"/>
      <c r="L550"/>
      <c r="M550"/>
      <c r="N550"/>
      <c r="O550"/>
      <c r="P550"/>
      <c r="Q550"/>
      <c r="R550"/>
      <c r="S550"/>
    </row>
    <row r="551" spans="11:19">
      <c r="K551"/>
      <c r="L551"/>
      <c r="M551"/>
      <c r="N551"/>
      <c r="O551"/>
      <c r="P551"/>
      <c r="Q551"/>
      <c r="R551"/>
      <c r="S551"/>
    </row>
    <row r="552" spans="11:19">
      <c r="K552"/>
      <c r="L552"/>
      <c r="M552"/>
      <c r="N552"/>
      <c r="O552"/>
      <c r="P552"/>
      <c r="Q552"/>
      <c r="R552"/>
      <c r="S552"/>
    </row>
    <row r="553" spans="11:19">
      <c r="K553"/>
      <c r="L553"/>
      <c r="M553"/>
      <c r="N553"/>
      <c r="O553"/>
      <c r="P553"/>
      <c r="Q553"/>
      <c r="R553"/>
      <c r="S553"/>
    </row>
    <row r="554" spans="11:19">
      <c r="K554"/>
      <c r="L554"/>
      <c r="M554"/>
      <c r="N554"/>
      <c r="O554"/>
      <c r="P554"/>
      <c r="Q554"/>
      <c r="R554"/>
      <c r="S554"/>
    </row>
    <row r="555" spans="11:19">
      <c r="K555"/>
      <c r="L555"/>
      <c r="M555"/>
      <c r="N555"/>
      <c r="O555"/>
      <c r="P555"/>
      <c r="Q555"/>
      <c r="R555"/>
      <c r="S555"/>
    </row>
    <row r="556" spans="11:19">
      <c r="K556"/>
      <c r="L556"/>
      <c r="M556"/>
      <c r="N556"/>
      <c r="O556"/>
      <c r="P556"/>
      <c r="Q556"/>
      <c r="R556"/>
      <c r="S556"/>
    </row>
    <row r="557" spans="11:19">
      <c r="K557"/>
      <c r="L557"/>
      <c r="M557"/>
      <c r="N557"/>
      <c r="O557"/>
      <c r="P557"/>
      <c r="Q557"/>
      <c r="R557"/>
      <c r="S557"/>
    </row>
    <row r="558" spans="11:19">
      <c r="K558"/>
      <c r="L558"/>
      <c r="M558"/>
      <c r="N558"/>
      <c r="O558"/>
      <c r="P558"/>
      <c r="Q558"/>
      <c r="R558"/>
      <c r="S558"/>
    </row>
    <row r="559" spans="11:19">
      <c r="K559"/>
      <c r="L559"/>
      <c r="M559"/>
      <c r="N559"/>
      <c r="O559"/>
      <c r="P559"/>
      <c r="Q559"/>
      <c r="R559"/>
      <c r="S559"/>
    </row>
    <row r="560" spans="11:19">
      <c r="K560"/>
      <c r="L560"/>
      <c r="M560"/>
      <c r="N560"/>
      <c r="O560"/>
      <c r="P560"/>
      <c r="Q560"/>
      <c r="R560"/>
      <c r="S560"/>
    </row>
    <row r="561" spans="11:19">
      <c r="K561"/>
      <c r="L561"/>
      <c r="M561"/>
      <c r="N561"/>
      <c r="O561"/>
      <c r="P561"/>
      <c r="Q561"/>
      <c r="R561"/>
      <c r="S561"/>
    </row>
    <row r="562" spans="11:19">
      <c r="K562"/>
      <c r="L562"/>
      <c r="M562"/>
      <c r="N562"/>
      <c r="O562"/>
      <c r="P562"/>
      <c r="Q562"/>
      <c r="R562"/>
      <c r="S562"/>
    </row>
    <row r="563" spans="11:19">
      <c r="K563"/>
      <c r="L563"/>
      <c r="M563"/>
      <c r="N563"/>
      <c r="O563"/>
      <c r="P563"/>
      <c r="Q563"/>
      <c r="R563"/>
      <c r="S563"/>
    </row>
    <row r="564" spans="11:19">
      <c r="K564"/>
      <c r="L564"/>
      <c r="M564"/>
      <c r="N564"/>
      <c r="O564"/>
      <c r="P564"/>
      <c r="Q564"/>
      <c r="R564"/>
      <c r="S564"/>
    </row>
    <row r="565" spans="11:19">
      <c r="K565"/>
      <c r="L565"/>
      <c r="M565"/>
      <c r="N565"/>
      <c r="O565"/>
      <c r="P565"/>
      <c r="Q565"/>
      <c r="R565"/>
      <c r="S565"/>
    </row>
    <row r="566" spans="11:19">
      <c r="K566"/>
      <c r="L566"/>
      <c r="M566"/>
      <c r="N566"/>
      <c r="O566"/>
      <c r="P566"/>
      <c r="Q566"/>
      <c r="R566"/>
      <c r="S566"/>
    </row>
    <row r="567" spans="11:19">
      <c r="K567"/>
      <c r="L567"/>
      <c r="M567"/>
      <c r="N567"/>
      <c r="O567"/>
      <c r="P567"/>
      <c r="Q567"/>
      <c r="R567"/>
      <c r="S567"/>
    </row>
    <row r="568" spans="11:19">
      <c r="K568"/>
      <c r="L568"/>
      <c r="M568"/>
      <c r="N568"/>
      <c r="O568"/>
      <c r="P568"/>
      <c r="Q568"/>
      <c r="R568"/>
      <c r="S568"/>
    </row>
    <row r="569" spans="11:19">
      <c r="K569"/>
      <c r="L569"/>
      <c r="M569"/>
      <c r="N569"/>
      <c r="O569"/>
      <c r="P569"/>
      <c r="Q569"/>
      <c r="R569"/>
      <c r="S569"/>
    </row>
    <row r="570" spans="11:19">
      <c r="K570"/>
      <c r="L570"/>
      <c r="M570"/>
      <c r="N570"/>
      <c r="O570"/>
      <c r="P570"/>
      <c r="Q570"/>
      <c r="R570"/>
      <c r="S570"/>
    </row>
    <row r="571" spans="11:19">
      <c r="K571"/>
      <c r="L571"/>
      <c r="M571"/>
      <c r="N571"/>
      <c r="O571"/>
      <c r="P571"/>
      <c r="Q571"/>
      <c r="R571"/>
      <c r="S571"/>
    </row>
    <row r="572" spans="11:19">
      <c r="K572"/>
      <c r="L572"/>
      <c r="M572"/>
      <c r="N572"/>
      <c r="O572"/>
      <c r="P572"/>
      <c r="Q572"/>
      <c r="R572"/>
      <c r="S572"/>
    </row>
    <row r="573" spans="11:19">
      <c r="K573"/>
      <c r="L573"/>
      <c r="M573"/>
      <c r="N573"/>
      <c r="O573"/>
      <c r="P573"/>
      <c r="Q573"/>
      <c r="R573"/>
      <c r="S573"/>
    </row>
    <row r="574" spans="11:19">
      <c r="K574"/>
      <c r="L574"/>
      <c r="M574"/>
      <c r="N574"/>
      <c r="O574"/>
      <c r="P574"/>
      <c r="Q574"/>
      <c r="R574"/>
      <c r="S574"/>
    </row>
    <row r="575" spans="11:19">
      <c r="K575"/>
      <c r="L575"/>
      <c r="M575"/>
      <c r="N575"/>
      <c r="O575"/>
      <c r="P575"/>
      <c r="Q575"/>
      <c r="R575"/>
      <c r="S575"/>
    </row>
    <row r="576" spans="11:19">
      <c r="K576"/>
      <c r="L576"/>
      <c r="M576"/>
      <c r="N576"/>
      <c r="O576"/>
      <c r="P576"/>
      <c r="Q576"/>
      <c r="R576"/>
      <c r="S576"/>
    </row>
    <row r="577" spans="1:19">
      <c r="K577"/>
      <c r="L577"/>
      <c r="M577"/>
      <c r="N577"/>
      <c r="O577"/>
      <c r="P577"/>
      <c r="Q577"/>
      <c r="R577"/>
      <c r="S577"/>
    </row>
    <row r="578" spans="1:19">
      <c r="K578"/>
      <c r="L578"/>
      <c r="M578"/>
      <c r="N578"/>
      <c r="O578"/>
      <c r="P578"/>
      <c r="Q578"/>
      <c r="R578"/>
      <c r="S578"/>
    </row>
    <row r="579" spans="1:19">
      <c r="K579"/>
      <c r="L579"/>
      <c r="M579"/>
      <c r="N579"/>
      <c r="O579"/>
      <c r="P579"/>
      <c r="Q579"/>
      <c r="R579"/>
      <c r="S579"/>
    </row>
    <row r="580" spans="1:19">
      <c r="A580" s="44" t="s">
        <v>987</v>
      </c>
      <c r="K580"/>
      <c r="L580"/>
      <c r="M580"/>
      <c r="N580"/>
      <c r="O580"/>
      <c r="P580"/>
      <c r="Q580"/>
      <c r="R580"/>
      <c r="S580"/>
    </row>
    <row r="581" spans="1:19">
      <c r="K581"/>
      <c r="L581"/>
      <c r="M581"/>
      <c r="N581"/>
      <c r="O581"/>
      <c r="P581"/>
      <c r="Q581"/>
      <c r="R581"/>
      <c r="S581"/>
    </row>
    <row r="582" spans="1:19">
      <c r="K582"/>
      <c r="L582"/>
      <c r="M582"/>
      <c r="N582"/>
      <c r="O582"/>
      <c r="P582"/>
      <c r="Q582"/>
      <c r="R582"/>
      <c r="S582"/>
    </row>
    <row r="583" spans="1:19">
      <c r="K583"/>
      <c r="L583"/>
      <c r="M583"/>
      <c r="N583"/>
      <c r="O583"/>
      <c r="P583"/>
      <c r="Q583"/>
      <c r="R583"/>
      <c r="S583"/>
    </row>
    <row r="584" spans="1:19">
      <c r="K584"/>
      <c r="L584"/>
      <c r="M584"/>
      <c r="N584"/>
      <c r="O584"/>
      <c r="P584"/>
      <c r="Q584"/>
      <c r="R584"/>
      <c r="S584"/>
    </row>
    <row r="585" spans="1:19">
      <c r="K585"/>
      <c r="L585"/>
      <c r="M585"/>
      <c r="N585"/>
      <c r="O585"/>
      <c r="P585"/>
      <c r="Q585"/>
      <c r="R585"/>
      <c r="S585"/>
    </row>
    <row r="586" spans="1:19">
      <c r="K586"/>
      <c r="L586"/>
      <c r="M586"/>
      <c r="N586"/>
      <c r="O586"/>
      <c r="P586"/>
      <c r="Q586"/>
      <c r="R586"/>
      <c r="S586"/>
    </row>
    <row r="587" spans="1:19">
      <c r="K587"/>
      <c r="L587"/>
      <c r="M587"/>
      <c r="N587"/>
      <c r="O587"/>
      <c r="P587"/>
      <c r="Q587"/>
      <c r="R587"/>
      <c r="S587"/>
    </row>
    <row r="588" spans="1:19">
      <c r="K588"/>
      <c r="L588"/>
      <c r="M588"/>
      <c r="N588"/>
      <c r="O588"/>
      <c r="P588"/>
      <c r="Q588"/>
      <c r="R588"/>
      <c r="S588"/>
    </row>
    <row r="589" spans="1:19">
      <c r="K589"/>
      <c r="L589"/>
      <c r="M589"/>
      <c r="N589"/>
      <c r="O589"/>
      <c r="P589"/>
      <c r="Q589"/>
      <c r="R589"/>
      <c r="S589"/>
    </row>
    <row r="590" spans="1:19">
      <c r="K590"/>
      <c r="L590"/>
      <c r="M590"/>
      <c r="N590"/>
      <c r="O590"/>
      <c r="P590"/>
      <c r="Q590"/>
      <c r="R590"/>
      <c r="S590"/>
    </row>
    <row r="591" spans="1:19">
      <c r="K591"/>
      <c r="L591"/>
      <c r="M591"/>
      <c r="N591"/>
      <c r="O591"/>
      <c r="P591"/>
      <c r="Q591"/>
      <c r="R591"/>
      <c r="S591"/>
    </row>
    <row r="592" spans="1:19">
      <c r="K592"/>
      <c r="L592"/>
      <c r="M592"/>
      <c r="N592"/>
      <c r="O592"/>
      <c r="P592"/>
      <c r="Q592"/>
      <c r="R592"/>
      <c r="S592"/>
    </row>
    <row r="593" spans="11:19">
      <c r="K593"/>
      <c r="L593"/>
      <c r="M593"/>
      <c r="N593"/>
      <c r="O593"/>
      <c r="P593"/>
      <c r="Q593"/>
      <c r="R593"/>
      <c r="S593"/>
    </row>
    <row r="594" spans="11:19">
      <c r="K594"/>
      <c r="L594"/>
      <c r="M594"/>
      <c r="N594"/>
      <c r="O594"/>
      <c r="P594"/>
      <c r="Q594"/>
      <c r="R594"/>
      <c r="S594"/>
    </row>
    <row r="595" spans="11:19">
      <c r="K595"/>
      <c r="L595"/>
      <c r="M595"/>
      <c r="N595"/>
      <c r="O595"/>
      <c r="P595"/>
      <c r="Q595"/>
      <c r="R595"/>
      <c r="S595"/>
    </row>
    <row r="596" spans="11:19">
      <c r="K596"/>
      <c r="L596"/>
      <c r="M596"/>
      <c r="N596"/>
      <c r="O596"/>
      <c r="P596"/>
      <c r="Q596"/>
      <c r="R596"/>
      <c r="S596"/>
    </row>
    <row r="597" spans="11:19">
      <c r="K597"/>
      <c r="L597"/>
      <c r="M597"/>
      <c r="N597"/>
      <c r="O597"/>
      <c r="P597"/>
      <c r="Q597"/>
      <c r="R597"/>
      <c r="S597"/>
    </row>
    <row r="598" spans="11:19">
      <c r="K598"/>
      <c r="L598"/>
      <c r="M598"/>
      <c r="N598"/>
      <c r="O598"/>
      <c r="P598"/>
      <c r="Q598"/>
      <c r="R598"/>
      <c r="S598"/>
    </row>
    <row r="599" spans="11:19">
      <c r="K599"/>
      <c r="L599"/>
      <c r="M599"/>
      <c r="N599"/>
      <c r="O599"/>
      <c r="P599"/>
      <c r="Q599"/>
      <c r="R599"/>
      <c r="S599"/>
    </row>
    <row r="600" spans="11:19">
      <c r="K600"/>
      <c r="L600"/>
      <c r="M600"/>
      <c r="N600"/>
      <c r="O600"/>
      <c r="P600"/>
      <c r="Q600"/>
      <c r="R600"/>
      <c r="S600"/>
    </row>
    <row r="601" spans="11:19">
      <c r="K601"/>
      <c r="L601"/>
      <c r="M601"/>
      <c r="N601"/>
      <c r="O601"/>
      <c r="P601"/>
      <c r="Q601"/>
      <c r="R601"/>
      <c r="S601"/>
    </row>
    <row r="602" spans="11:19">
      <c r="K602"/>
      <c r="L602"/>
      <c r="M602"/>
      <c r="N602"/>
      <c r="O602"/>
      <c r="P602"/>
      <c r="Q602"/>
      <c r="R602"/>
      <c r="S602"/>
    </row>
    <row r="603" spans="11:19">
      <c r="K603"/>
      <c r="L603"/>
      <c r="M603"/>
      <c r="N603"/>
      <c r="O603"/>
      <c r="P603"/>
      <c r="Q603"/>
      <c r="R603"/>
      <c r="S603"/>
    </row>
    <row r="604" spans="11:19">
      <c r="K604"/>
      <c r="L604"/>
      <c r="M604"/>
      <c r="N604"/>
      <c r="O604"/>
      <c r="P604"/>
      <c r="Q604"/>
      <c r="R604"/>
      <c r="S604"/>
    </row>
    <row r="605" spans="11:19">
      <c r="K605"/>
      <c r="L605"/>
      <c r="M605"/>
      <c r="N605"/>
      <c r="O605"/>
      <c r="P605"/>
      <c r="Q605"/>
      <c r="R605"/>
      <c r="S605"/>
    </row>
    <row r="606" spans="11:19">
      <c r="K606"/>
      <c r="L606"/>
      <c r="M606"/>
      <c r="N606"/>
      <c r="O606"/>
      <c r="P606"/>
      <c r="Q606"/>
      <c r="R606"/>
      <c r="S606"/>
    </row>
    <row r="607" spans="11:19">
      <c r="K607"/>
      <c r="L607"/>
      <c r="M607"/>
      <c r="N607"/>
      <c r="O607"/>
      <c r="P607"/>
      <c r="Q607"/>
      <c r="R607"/>
      <c r="S607"/>
    </row>
    <row r="608" spans="11:19">
      <c r="K608"/>
      <c r="L608"/>
      <c r="M608"/>
      <c r="N608"/>
      <c r="O608"/>
      <c r="P608"/>
      <c r="Q608"/>
      <c r="R608"/>
      <c r="S608"/>
    </row>
    <row r="609" spans="1:19">
      <c r="K609"/>
      <c r="L609"/>
      <c r="M609"/>
      <c r="N609"/>
      <c r="O609"/>
      <c r="P609"/>
      <c r="Q609"/>
      <c r="R609"/>
      <c r="S609"/>
    </row>
    <row r="610" spans="1:19">
      <c r="K610"/>
      <c r="L610"/>
      <c r="M610"/>
      <c r="N610"/>
      <c r="O610"/>
      <c r="P610"/>
      <c r="Q610"/>
      <c r="R610"/>
      <c r="S610"/>
    </row>
    <row r="611" spans="1:19">
      <c r="K611"/>
      <c r="L611"/>
      <c r="M611"/>
      <c r="N611"/>
      <c r="O611"/>
      <c r="P611"/>
      <c r="Q611"/>
      <c r="R611"/>
      <c r="S611"/>
    </row>
    <row r="612" spans="1:19">
      <c r="K612"/>
      <c r="L612"/>
      <c r="M612"/>
      <c r="N612"/>
      <c r="O612"/>
      <c r="P612"/>
      <c r="Q612"/>
      <c r="R612"/>
      <c r="S612"/>
    </row>
    <row r="613" spans="1:19">
      <c r="K613"/>
      <c r="L613"/>
      <c r="M613"/>
      <c r="N613"/>
      <c r="O613"/>
      <c r="P613"/>
      <c r="Q613"/>
      <c r="R613"/>
      <c r="S613"/>
    </row>
    <row r="614" spans="1:19">
      <c r="K614"/>
      <c r="L614"/>
      <c r="M614"/>
      <c r="N614"/>
      <c r="O614"/>
      <c r="P614"/>
      <c r="Q614"/>
      <c r="R614"/>
      <c r="S614"/>
    </row>
    <row r="615" spans="1:19">
      <c r="K615"/>
      <c r="L615"/>
      <c r="M615"/>
      <c r="N615"/>
      <c r="O615"/>
      <c r="P615"/>
      <c r="Q615"/>
      <c r="R615"/>
      <c r="S615"/>
    </row>
    <row r="616" spans="1:19">
      <c r="K616"/>
      <c r="L616"/>
      <c r="M616"/>
      <c r="N616"/>
      <c r="O616"/>
      <c r="P616"/>
      <c r="Q616"/>
      <c r="R616"/>
      <c r="S616"/>
    </row>
    <row r="617" spans="1:19">
      <c r="K617"/>
      <c r="L617"/>
      <c r="M617"/>
      <c r="N617"/>
      <c r="O617"/>
      <c r="P617"/>
      <c r="Q617"/>
      <c r="R617"/>
      <c r="S617"/>
    </row>
    <row r="618" spans="1:19">
      <c r="K618"/>
      <c r="L618"/>
      <c r="M618"/>
      <c r="N618"/>
      <c r="O618"/>
      <c r="P618"/>
      <c r="Q618"/>
      <c r="R618"/>
      <c r="S618"/>
    </row>
    <row r="619" spans="1:19">
      <c r="K619"/>
      <c r="L619"/>
      <c r="M619"/>
      <c r="N619"/>
      <c r="O619"/>
      <c r="P619"/>
      <c r="Q619"/>
      <c r="R619"/>
      <c r="S619"/>
    </row>
    <row r="620" spans="1:19">
      <c r="K620"/>
      <c r="L620"/>
      <c r="M620"/>
      <c r="N620"/>
      <c r="O620"/>
      <c r="P620"/>
      <c r="Q620"/>
      <c r="R620"/>
      <c r="S620"/>
    </row>
    <row r="621" spans="1:19">
      <c r="K621"/>
      <c r="L621"/>
      <c r="M621"/>
      <c r="N621"/>
      <c r="O621"/>
      <c r="P621"/>
      <c r="Q621"/>
      <c r="R621"/>
      <c r="S621"/>
    </row>
    <row r="622" spans="1:19">
      <c r="K622"/>
      <c r="L622"/>
      <c r="M622"/>
      <c r="N622"/>
      <c r="O622"/>
      <c r="P622"/>
      <c r="Q622"/>
      <c r="R622"/>
      <c r="S622"/>
    </row>
    <row r="623" spans="1:19">
      <c r="A623" s="44" t="s">
        <v>987</v>
      </c>
      <c r="K623"/>
      <c r="L623"/>
      <c r="M623"/>
      <c r="N623"/>
      <c r="O623"/>
      <c r="P623"/>
      <c r="Q623"/>
      <c r="R623"/>
      <c r="S623"/>
    </row>
    <row r="624" spans="1:19">
      <c r="K624"/>
      <c r="L624"/>
      <c r="M624"/>
      <c r="N624"/>
      <c r="O624"/>
      <c r="P624"/>
      <c r="Q624"/>
      <c r="R624"/>
      <c r="S624"/>
    </row>
    <row r="625" spans="11:19">
      <c r="K625"/>
      <c r="L625"/>
      <c r="M625"/>
      <c r="N625"/>
      <c r="O625"/>
      <c r="P625"/>
      <c r="Q625"/>
      <c r="R625"/>
      <c r="S625"/>
    </row>
    <row r="626" spans="11:19">
      <c r="K626"/>
      <c r="L626"/>
      <c r="M626"/>
      <c r="N626"/>
      <c r="O626"/>
      <c r="P626"/>
      <c r="Q626"/>
      <c r="R626"/>
      <c r="S626"/>
    </row>
    <row r="627" spans="11:19">
      <c r="K627"/>
      <c r="L627"/>
      <c r="M627"/>
      <c r="N627"/>
      <c r="O627"/>
      <c r="P627"/>
      <c r="Q627"/>
      <c r="R627"/>
      <c r="S627"/>
    </row>
    <row r="628" spans="11:19">
      <c r="K628"/>
      <c r="L628"/>
      <c r="M628"/>
      <c r="N628"/>
      <c r="O628"/>
      <c r="P628"/>
      <c r="Q628"/>
      <c r="R628"/>
      <c r="S628"/>
    </row>
    <row r="629" spans="11:19">
      <c r="K629"/>
      <c r="L629"/>
      <c r="M629"/>
      <c r="N629"/>
      <c r="O629"/>
      <c r="P629"/>
      <c r="Q629"/>
      <c r="R629"/>
      <c r="S629"/>
    </row>
    <row r="630" spans="11:19">
      <c r="K630"/>
      <c r="L630"/>
      <c r="M630"/>
      <c r="N630"/>
      <c r="O630"/>
      <c r="P630"/>
      <c r="Q630"/>
      <c r="R630"/>
      <c r="S630"/>
    </row>
    <row r="631" spans="11:19">
      <c r="K631"/>
      <c r="L631"/>
      <c r="M631"/>
      <c r="N631"/>
      <c r="O631"/>
      <c r="P631"/>
      <c r="Q631"/>
      <c r="R631"/>
      <c r="S631"/>
    </row>
    <row r="632" spans="11:19">
      <c r="K632"/>
      <c r="L632"/>
      <c r="M632"/>
      <c r="N632"/>
      <c r="O632"/>
      <c r="P632"/>
      <c r="Q632"/>
      <c r="R632"/>
      <c r="S632"/>
    </row>
    <row r="633" spans="11:19">
      <c r="K633"/>
      <c r="L633"/>
      <c r="M633"/>
      <c r="N633"/>
      <c r="O633"/>
      <c r="P633"/>
      <c r="Q633"/>
      <c r="R633"/>
      <c r="S633"/>
    </row>
    <row r="634" spans="11:19">
      <c r="K634"/>
      <c r="L634"/>
      <c r="M634"/>
      <c r="N634"/>
      <c r="O634"/>
      <c r="P634"/>
      <c r="Q634"/>
      <c r="R634"/>
      <c r="S634"/>
    </row>
    <row r="635" spans="11:19">
      <c r="K635"/>
      <c r="L635"/>
      <c r="M635"/>
      <c r="N635"/>
      <c r="O635"/>
      <c r="P635"/>
      <c r="Q635"/>
      <c r="R635"/>
      <c r="S635"/>
    </row>
    <row r="636" spans="11:19">
      <c r="K636"/>
      <c r="L636"/>
      <c r="M636"/>
      <c r="N636"/>
      <c r="O636"/>
      <c r="P636"/>
      <c r="Q636"/>
      <c r="R636"/>
      <c r="S636"/>
    </row>
    <row r="637" spans="11:19">
      <c r="K637"/>
      <c r="L637"/>
      <c r="M637"/>
      <c r="N637"/>
      <c r="O637"/>
      <c r="P637"/>
      <c r="Q637"/>
      <c r="R637"/>
      <c r="S637"/>
    </row>
    <row r="638" spans="11:19">
      <c r="K638"/>
      <c r="L638"/>
      <c r="M638"/>
      <c r="N638"/>
      <c r="O638"/>
      <c r="P638"/>
      <c r="Q638"/>
      <c r="R638"/>
      <c r="S638"/>
    </row>
    <row r="639" spans="11:19">
      <c r="K639"/>
      <c r="L639"/>
      <c r="M639"/>
      <c r="N639"/>
      <c r="O639"/>
      <c r="P639"/>
      <c r="Q639"/>
      <c r="R639"/>
      <c r="S639"/>
    </row>
    <row r="640" spans="11:19">
      <c r="K640"/>
      <c r="L640"/>
      <c r="M640"/>
      <c r="N640"/>
      <c r="O640"/>
      <c r="P640"/>
      <c r="Q640"/>
      <c r="R640"/>
      <c r="S640"/>
    </row>
    <row r="641" spans="11:19">
      <c r="K641"/>
      <c r="L641"/>
      <c r="M641"/>
      <c r="N641"/>
      <c r="O641"/>
      <c r="P641"/>
      <c r="Q641"/>
      <c r="R641"/>
      <c r="S641"/>
    </row>
    <row r="642" spans="11:19">
      <c r="K642"/>
      <c r="L642"/>
      <c r="M642"/>
      <c r="N642"/>
      <c r="O642"/>
      <c r="P642"/>
      <c r="Q642"/>
      <c r="R642"/>
      <c r="S642"/>
    </row>
    <row r="643" spans="11:19">
      <c r="K643"/>
      <c r="L643"/>
      <c r="M643"/>
      <c r="N643"/>
      <c r="O643"/>
      <c r="P643"/>
      <c r="Q643"/>
      <c r="R643"/>
      <c r="S643"/>
    </row>
    <row r="644" spans="11:19">
      <c r="K644"/>
      <c r="L644"/>
      <c r="M644"/>
      <c r="N644"/>
      <c r="O644"/>
      <c r="P644"/>
      <c r="Q644"/>
      <c r="R644"/>
      <c r="S644"/>
    </row>
    <row r="645" spans="11:19">
      <c r="K645"/>
      <c r="L645"/>
      <c r="M645"/>
      <c r="N645"/>
      <c r="O645"/>
      <c r="P645"/>
      <c r="Q645"/>
      <c r="R645"/>
      <c r="S645"/>
    </row>
    <row r="646" spans="11:19">
      <c r="K646"/>
      <c r="L646"/>
      <c r="M646"/>
      <c r="N646"/>
      <c r="O646"/>
      <c r="P646"/>
      <c r="Q646"/>
      <c r="R646"/>
      <c r="S646"/>
    </row>
    <row r="647" spans="11:19">
      <c r="K647"/>
      <c r="L647"/>
      <c r="M647"/>
      <c r="N647"/>
      <c r="O647"/>
      <c r="P647"/>
      <c r="Q647"/>
      <c r="R647"/>
      <c r="S647"/>
    </row>
    <row r="648" spans="11:19">
      <c r="K648"/>
      <c r="L648"/>
      <c r="M648"/>
      <c r="N648"/>
      <c r="O648"/>
      <c r="P648"/>
      <c r="Q648"/>
      <c r="R648"/>
      <c r="S648"/>
    </row>
    <row r="649" spans="11:19">
      <c r="K649"/>
      <c r="L649"/>
      <c r="M649"/>
      <c r="N649"/>
      <c r="O649"/>
      <c r="P649"/>
      <c r="Q649"/>
      <c r="R649"/>
      <c r="S649"/>
    </row>
    <row r="650" spans="11:19">
      <c r="K650"/>
      <c r="L650"/>
      <c r="M650"/>
      <c r="N650"/>
      <c r="O650"/>
      <c r="P650"/>
      <c r="Q650"/>
      <c r="R650"/>
      <c r="S650"/>
    </row>
    <row r="651" spans="11:19">
      <c r="K651"/>
      <c r="L651"/>
      <c r="M651"/>
      <c r="N651"/>
      <c r="O651"/>
      <c r="P651"/>
      <c r="Q651"/>
      <c r="R651"/>
      <c r="S651"/>
    </row>
    <row r="652" spans="11:19">
      <c r="K652"/>
      <c r="L652"/>
      <c r="M652"/>
      <c r="N652"/>
      <c r="O652"/>
      <c r="P652"/>
      <c r="Q652"/>
      <c r="R652"/>
      <c r="S652"/>
    </row>
    <row r="653" spans="11:19">
      <c r="K653"/>
      <c r="L653"/>
      <c r="M653"/>
      <c r="N653"/>
      <c r="O653"/>
      <c r="P653"/>
      <c r="Q653"/>
      <c r="R653"/>
      <c r="S653"/>
    </row>
    <row r="654" spans="11:19">
      <c r="K654"/>
      <c r="L654"/>
      <c r="M654"/>
      <c r="N654"/>
      <c r="O654"/>
      <c r="P654"/>
      <c r="Q654"/>
      <c r="R654"/>
      <c r="S654"/>
    </row>
    <row r="655" spans="11:19">
      <c r="K655"/>
      <c r="L655"/>
      <c r="M655"/>
      <c r="N655"/>
      <c r="O655"/>
      <c r="P655"/>
      <c r="Q655"/>
      <c r="R655"/>
      <c r="S655"/>
    </row>
    <row r="656" spans="11:19">
      <c r="K656"/>
      <c r="L656"/>
      <c r="M656"/>
      <c r="N656"/>
      <c r="O656"/>
      <c r="P656"/>
      <c r="Q656"/>
      <c r="R656"/>
      <c r="S656"/>
    </row>
    <row r="657" spans="1:19">
      <c r="K657"/>
      <c r="L657"/>
      <c r="M657"/>
      <c r="N657"/>
      <c r="O657"/>
      <c r="P657"/>
      <c r="Q657"/>
      <c r="R657"/>
      <c r="S657"/>
    </row>
    <row r="658" spans="1:19">
      <c r="K658"/>
      <c r="L658"/>
      <c r="M658"/>
      <c r="N658"/>
      <c r="O658"/>
      <c r="P658"/>
      <c r="Q658"/>
      <c r="R658"/>
      <c r="S658"/>
    </row>
    <row r="659" spans="1:19">
      <c r="K659"/>
      <c r="L659"/>
      <c r="M659"/>
      <c r="N659"/>
      <c r="O659"/>
      <c r="P659"/>
      <c r="Q659"/>
      <c r="R659"/>
      <c r="S659"/>
    </row>
    <row r="660" spans="1:19">
      <c r="K660"/>
      <c r="L660"/>
      <c r="M660"/>
      <c r="N660"/>
      <c r="O660"/>
      <c r="P660"/>
      <c r="Q660"/>
      <c r="R660"/>
      <c r="S660"/>
    </row>
    <row r="661" spans="1:19">
      <c r="K661"/>
      <c r="L661"/>
      <c r="M661"/>
      <c r="N661"/>
      <c r="O661"/>
      <c r="P661"/>
      <c r="Q661"/>
      <c r="R661"/>
      <c r="S661"/>
    </row>
    <row r="662" spans="1:19">
      <c r="K662"/>
      <c r="L662"/>
      <c r="M662"/>
      <c r="N662"/>
      <c r="O662"/>
      <c r="P662"/>
      <c r="Q662"/>
      <c r="R662"/>
      <c r="S662"/>
    </row>
    <row r="663" spans="1:19">
      <c r="K663"/>
      <c r="L663"/>
      <c r="M663"/>
      <c r="N663"/>
      <c r="O663"/>
      <c r="P663"/>
      <c r="Q663"/>
      <c r="R663"/>
      <c r="S663"/>
    </row>
    <row r="664" spans="1:19">
      <c r="K664"/>
      <c r="L664"/>
      <c r="M664"/>
      <c r="N664"/>
      <c r="O664"/>
      <c r="P664"/>
      <c r="Q664"/>
      <c r="R664"/>
      <c r="S664"/>
    </row>
    <row r="665" spans="1:19">
      <c r="K665"/>
      <c r="L665"/>
      <c r="M665"/>
      <c r="N665"/>
      <c r="O665"/>
      <c r="P665"/>
      <c r="Q665"/>
      <c r="R665"/>
      <c r="S665"/>
    </row>
    <row r="666" spans="1:19">
      <c r="A666" s="44" t="s">
        <v>987</v>
      </c>
      <c r="K666"/>
      <c r="L666"/>
      <c r="M666"/>
      <c r="N666"/>
      <c r="O666"/>
      <c r="P666"/>
      <c r="Q666"/>
      <c r="R666"/>
      <c r="S666"/>
    </row>
    <row r="667" spans="1:19">
      <c r="K667"/>
      <c r="L667"/>
      <c r="M667"/>
      <c r="N667"/>
      <c r="O667"/>
      <c r="P667"/>
      <c r="Q667"/>
      <c r="R667"/>
      <c r="S667"/>
    </row>
    <row r="668" spans="1:19">
      <c r="K668"/>
      <c r="L668"/>
      <c r="M668"/>
      <c r="N668"/>
      <c r="O668"/>
      <c r="P668"/>
      <c r="Q668"/>
      <c r="R668"/>
      <c r="S668"/>
    </row>
    <row r="669" spans="1:19">
      <c r="K669"/>
      <c r="L669"/>
      <c r="M669"/>
      <c r="N669"/>
      <c r="O669"/>
      <c r="P669"/>
      <c r="Q669"/>
      <c r="R669"/>
      <c r="S669"/>
    </row>
    <row r="670" spans="1:19">
      <c r="K670"/>
      <c r="L670"/>
      <c r="M670"/>
      <c r="N670"/>
      <c r="O670"/>
      <c r="P670"/>
      <c r="Q670"/>
      <c r="R670"/>
      <c r="S670"/>
    </row>
    <row r="671" spans="1:19">
      <c r="K671"/>
      <c r="L671"/>
      <c r="M671"/>
      <c r="N671"/>
      <c r="O671"/>
      <c r="P671"/>
      <c r="Q671"/>
      <c r="R671"/>
      <c r="S671"/>
    </row>
    <row r="672" spans="1:19">
      <c r="K672"/>
      <c r="L672"/>
      <c r="M672"/>
      <c r="N672"/>
      <c r="O672"/>
      <c r="P672"/>
      <c r="Q672"/>
      <c r="R672"/>
      <c r="S672"/>
    </row>
    <row r="673" spans="11:19">
      <c r="K673"/>
      <c r="L673"/>
      <c r="M673"/>
      <c r="N673"/>
      <c r="O673"/>
      <c r="P673"/>
      <c r="Q673"/>
      <c r="R673"/>
      <c r="S673"/>
    </row>
    <row r="674" spans="11:19">
      <c r="K674"/>
      <c r="L674"/>
      <c r="M674"/>
      <c r="N674"/>
      <c r="O674"/>
      <c r="P674"/>
      <c r="Q674"/>
      <c r="R674"/>
      <c r="S674"/>
    </row>
    <row r="675" spans="11:19">
      <c r="K675"/>
      <c r="L675"/>
      <c r="M675"/>
      <c r="N675"/>
      <c r="O675"/>
      <c r="P675"/>
      <c r="Q675"/>
      <c r="R675"/>
      <c r="S675"/>
    </row>
    <row r="676" spans="11:19">
      <c r="K676"/>
      <c r="L676"/>
      <c r="M676"/>
      <c r="N676"/>
      <c r="O676"/>
      <c r="P676"/>
      <c r="Q676"/>
      <c r="R676"/>
      <c r="S676"/>
    </row>
    <row r="677" spans="11:19">
      <c r="K677"/>
      <c r="L677"/>
      <c r="M677"/>
      <c r="N677"/>
      <c r="O677"/>
      <c r="P677"/>
      <c r="Q677"/>
      <c r="R677"/>
      <c r="S677"/>
    </row>
    <row r="678" spans="11:19">
      <c r="K678"/>
      <c r="L678"/>
      <c r="M678"/>
      <c r="N678"/>
      <c r="O678"/>
      <c r="P678"/>
      <c r="Q678"/>
      <c r="R678"/>
      <c r="S678"/>
    </row>
    <row r="679" spans="11:19">
      <c r="K679"/>
      <c r="L679"/>
      <c r="M679"/>
      <c r="N679"/>
      <c r="O679"/>
      <c r="P679"/>
      <c r="Q679"/>
      <c r="R679"/>
      <c r="S679"/>
    </row>
    <row r="680" spans="11:19">
      <c r="K680"/>
      <c r="L680"/>
      <c r="M680"/>
      <c r="N680"/>
      <c r="O680"/>
      <c r="P680"/>
      <c r="Q680"/>
      <c r="R680"/>
      <c r="S680"/>
    </row>
    <row r="681" spans="11:19">
      <c r="K681"/>
      <c r="L681"/>
      <c r="M681"/>
      <c r="N681"/>
      <c r="O681"/>
      <c r="P681"/>
      <c r="Q681"/>
      <c r="R681"/>
      <c r="S681"/>
    </row>
    <row r="682" spans="11:19">
      <c r="K682"/>
      <c r="L682"/>
      <c r="M682"/>
      <c r="N682"/>
      <c r="O682"/>
      <c r="P682"/>
      <c r="Q682"/>
      <c r="R682"/>
      <c r="S682"/>
    </row>
    <row r="683" spans="11:19">
      <c r="K683"/>
      <c r="L683"/>
      <c r="M683"/>
      <c r="N683"/>
      <c r="O683"/>
      <c r="P683"/>
      <c r="Q683"/>
      <c r="R683"/>
      <c r="S683"/>
    </row>
    <row r="684" spans="11:19">
      <c r="K684"/>
      <c r="L684"/>
      <c r="M684"/>
      <c r="N684"/>
      <c r="O684"/>
      <c r="P684"/>
      <c r="Q684"/>
      <c r="R684"/>
      <c r="S684"/>
    </row>
    <row r="685" spans="11:19">
      <c r="K685"/>
      <c r="L685"/>
      <c r="M685"/>
      <c r="N685"/>
      <c r="O685"/>
      <c r="P685"/>
      <c r="Q685"/>
      <c r="R685"/>
      <c r="S685"/>
    </row>
    <row r="686" spans="11:19">
      <c r="K686"/>
      <c r="L686"/>
      <c r="M686"/>
      <c r="N686"/>
      <c r="O686"/>
      <c r="P686"/>
      <c r="Q686"/>
      <c r="R686"/>
      <c r="S686"/>
    </row>
    <row r="687" spans="11:19">
      <c r="K687"/>
      <c r="L687"/>
      <c r="M687"/>
      <c r="N687"/>
      <c r="O687"/>
      <c r="P687"/>
      <c r="Q687"/>
      <c r="R687"/>
      <c r="S687"/>
    </row>
    <row r="688" spans="11:19">
      <c r="K688"/>
      <c r="L688"/>
      <c r="M688"/>
      <c r="N688"/>
      <c r="O688"/>
      <c r="P688"/>
      <c r="Q688"/>
      <c r="R688"/>
      <c r="S688"/>
    </row>
    <row r="689" spans="11:19">
      <c r="K689"/>
      <c r="L689"/>
      <c r="M689"/>
      <c r="N689"/>
      <c r="O689"/>
      <c r="P689"/>
      <c r="Q689"/>
      <c r="R689"/>
      <c r="S689"/>
    </row>
    <row r="690" spans="11:19">
      <c r="K690"/>
      <c r="L690"/>
      <c r="M690"/>
      <c r="N690"/>
      <c r="O690"/>
      <c r="P690"/>
      <c r="Q690"/>
      <c r="R690"/>
      <c r="S690"/>
    </row>
    <row r="691" spans="11:19">
      <c r="K691"/>
      <c r="L691"/>
      <c r="M691"/>
      <c r="N691"/>
      <c r="O691"/>
      <c r="P691"/>
      <c r="Q691"/>
      <c r="R691"/>
      <c r="S691"/>
    </row>
    <row r="692" spans="11:19">
      <c r="K692"/>
      <c r="L692"/>
      <c r="M692"/>
      <c r="N692"/>
      <c r="O692"/>
      <c r="P692"/>
      <c r="Q692"/>
      <c r="R692"/>
      <c r="S692"/>
    </row>
    <row r="693" spans="11:19">
      <c r="K693"/>
      <c r="L693"/>
      <c r="M693"/>
      <c r="N693"/>
      <c r="O693"/>
      <c r="P693"/>
      <c r="Q693"/>
      <c r="R693"/>
      <c r="S693"/>
    </row>
    <row r="694" spans="11:19">
      <c r="K694"/>
      <c r="L694"/>
      <c r="M694"/>
      <c r="N694"/>
      <c r="O694"/>
      <c r="P694"/>
      <c r="Q694"/>
      <c r="R694"/>
      <c r="S694"/>
    </row>
    <row r="695" spans="11:19">
      <c r="K695"/>
      <c r="L695"/>
      <c r="M695"/>
      <c r="N695"/>
      <c r="O695"/>
      <c r="P695"/>
      <c r="Q695"/>
      <c r="R695"/>
      <c r="S695"/>
    </row>
    <row r="696" spans="11:19">
      <c r="K696"/>
      <c r="L696"/>
      <c r="M696"/>
      <c r="N696"/>
      <c r="O696"/>
      <c r="P696"/>
      <c r="Q696"/>
      <c r="R696"/>
      <c r="S696"/>
    </row>
    <row r="697" spans="11:19">
      <c r="K697"/>
      <c r="L697"/>
      <c r="M697"/>
      <c r="N697"/>
      <c r="O697"/>
      <c r="P697"/>
      <c r="Q697"/>
      <c r="R697"/>
      <c r="S697"/>
    </row>
    <row r="698" spans="11:19">
      <c r="K698"/>
      <c r="L698"/>
      <c r="M698"/>
      <c r="N698"/>
      <c r="O698"/>
      <c r="P698"/>
      <c r="Q698"/>
      <c r="R698"/>
      <c r="S698"/>
    </row>
    <row r="699" spans="11:19">
      <c r="K699"/>
      <c r="L699"/>
      <c r="M699"/>
      <c r="N699"/>
      <c r="O699"/>
      <c r="P699"/>
      <c r="Q699"/>
      <c r="R699"/>
      <c r="S699"/>
    </row>
    <row r="700" spans="11:19">
      <c r="K700"/>
      <c r="L700"/>
      <c r="M700"/>
      <c r="N700"/>
      <c r="O700"/>
      <c r="P700"/>
      <c r="Q700"/>
      <c r="R700"/>
      <c r="S700"/>
    </row>
    <row r="701" spans="11:19">
      <c r="K701"/>
      <c r="L701"/>
      <c r="M701"/>
      <c r="N701"/>
      <c r="O701"/>
      <c r="P701"/>
      <c r="Q701"/>
      <c r="R701"/>
      <c r="S701"/>
    </row>
    <row r="702" spans="11:19">
      <c r="K702"/>
      <c r="L702"/>
      <c r="M702"/>
      <c r="N702"/>
      <c r="O702"/>
      <c r="P702"/>
      <c r="Q702"/>
      <c r="R702"/>
      <c r="S702"/>
    </row>
    <row r="703" spans="11:19">
      <c r="K703"/>
      <c r="L703"/>
      <c r="M703"/>
      <c r="N703"/>
      <c r="O703"/>
      <c r="P703"/>
      <c r="Q703"/>
      <c r="R703"/>
      <c r="S703"/>
    </row>
    <row r="704" spans="11:19">
      <c r="K704"/>
      <c r="L704"/>
      <c r="M704"/>
      <c r="N704"/>
      <c r="O704"/>
      <c r="P704"/>
      <c r="Q704"/>
      <c r="R704"/>
      <c r="S704"/>
    </row>
    <row r="705" spans="1:19">
      <c r="K705"/>
      <c r="L705"/>
      <c r="M705"/>
      <c r="N705"/>
      <c r="O705"/>
      <c r="P705"/>
      <c r="Q705"/>
      <c r="R705"/>
      <c r="S705"/>
    </row>
    <row r="706" spans="1:19">
      <c r="K706"/>
      <c r="L706"/>
      <c r="M706"/>
      <c r="N706"/>
      <c r="O706"/>
      <c r="P706"/>
      <c r="Q706"/>
      <c r="R706"/>
      <c r="S706"/>
    </row>
    <row r="707" spans="1:19">
      <c r="K707"/>
      <c r="L707"/>
      <c r="M707"/>
      <c r="N707"/>
      <c r="O707"/>
      <c r="P707"/>
      <c r="Q707"/>
      <c r="R707"/>
      <c r="S707"/>
    </row>
    <row r="708" spans="1:19">
      <c r="A708" s="44" t="s">
        <v>987</v>
      </c>
      <c r="K708"/>
      <c r="L708"/>
      <c r="M708"/>
      <c r="N708"/>
      <c r="O708"/>
      <c r="P708"/>
      <c r="Q708"/>
      <c r="R708"/>
      <c r="S708"/>
    </row>
    <row r="709" spans="1:19">
      <c r="K709"/>
      <c r="L709"/>
      <c r="M709"/>
      <c r="N709"/>
      <c r="O709"/>
      <c r="P709"/>
      <c r="Q709"/>
      <c r="R709"/>
      <c r="S709"/>
    </row>
    <row r="710" spans="1:19">
      <c r="K710"/>
      <c r="L710"/>
      <c r="M710"/>
      <c r="N710"/>
      <c r="O710"/>
      <c r="P710"/>
      <c r="Q710"/>
      <c r="R710"/>
      <c r="S710"/>
    </row>
    <row r="711" spans="1:19">
      <c r="K711"/>
      <c r="L711"/>
      <c r="M711"/>
      <c r="N711"/>
      <c r="O711"/>
      <c r="P711"/>
      <c r="Q711"/>
      <c r="R711"/>
      <c r="S711"/>
    </row>
    <row r="712" spans="1:19">
      <c r="K712"/>
      <c r="L712"/>
      <c r="M712"/>
      <c r="N712"/>
      <c r="O712"/>
      <c r="P712"/>
      <c r="Q712"/>
      <c r="R712"/>
      <c r="S712"/>
    </row>
    <row r="713" spans="1:19">
      <c r="K713"/>
      <c r="L713"/>
      <c r="M713"/>
      <c r="N713"/>
      <c r="O713"/>
      <c r="P713"/>
      <c r="Q713"/>
      <c r="R713"/>
      <c r="S713"/>
    </row>
    <row r="714" spans="1:19">
      <c r="K714"/>
      <c r="L714"/>
      <c r="M714"/>
      <c r="N714"/>
      <c r="O714"/>
      <c r="P714"/>
      <c r="Q714"/>
      <c r="R714"/>
      <c r="S714"/>
    </row>
    <row r="715" spans="1:19">
      <c r="K715"/>
      <c r="L715"/>
      <c r="M715"/>
      <c r="N715"/>
      <c r="O715"/>
      <c r="P715"/>
      <c r="Q715"/>
      <c r="R715"/>
      <c r="S715"/>
    </row>
    <row r="716" spans="1:19">
      <c r="K716"/>
      <c r="L716"/>
      <c r="M716"/>
      <c r="N716"/>
      <c r="O716"/>
      <c r="P716"/>
      <c r="Q716"/>
      <c r="R716"/>
      <c r="S716"/>
    </row>
    <row r="717" spans="1:19">
      <c r="K717"/>
      <c r="L717"/>
      <c r="M717"/>
      <c r="N717"/>
      <c r="O717"/>
      <c r="P717"/>
      <c r="Q717"/>
      <c r="R717"/>
      <c r="S717"/>
    </row>
    <row r="718" spans="1:19">
      <c r="K718"/>
      <c r="L718"/>
      <c r="M718"/>
      <c r="N718"/>
      <c r="O718"/>
      <c r="P718"/>
      <c r="Q718"/>
      <c r="R718"/>
      <c r="S718"/>
    </row>
    <row r="719" spans="1:19">
      <c r="K719"/>
      <c r="L719"/>
      <c r="M719"/>
      <c r="N719"/>
      <c r="O719"/>
      <c r="P719"/>
      <c r="Q719"/>
      <c r="R719"/>
      <c r="S719"/>
    </row>
    <row r="720" spans="1:19">
      <c r="K720"/>
      <c r="L720"/>
      <c r="M720"/>
      <c r="N720"/>
      <c r="O720"/>
      <c r="P720"/>
      <c r="Q720"/>
      <c r="R720"/>
      <c r="S720"/>
    </row>
    <row r="721" spans="11:19">
      <c r="K721"/>
      <c r="L721"/>
      <c r="M721"/>
      <c r="N721"/>
      <c r="O721"/>
      <c r="P721"/>
      <c r="Q721"/>
      <c r="R721"/>
      <c r="S721"/>
    </row>
    <row r="722" spans="11:19">
      <c r="K722"/>
      <c r="L722"/>
      <c r="M722"/>
      <c r="N722"/>
      <c r="O722"/>
      <c r="P722"/>
      <c r="Q722"/>
      <c r="R722"/>
      <c r="S722"/>
    </row>
    <row r="723" spans="11:19">
      <c r="K723"/>
      <c r="L723"/>
      <c r="M723"/>
      <c r="N723"/>
      <c r="O723"/>
      <c r="P723"/>
      <c r="Q723"/>
      <c r="R723"/>
      <c r="S723"/>
    </row>
    <row r="724" spans="11:19">
      <c r="K724"/>
      <c r="L724"/>
      <c r="M724"/>
      <c r="N724"/>
      <c r="O724"/>
      <c r="P724"/>
      <c r="Q724"/>
      <c r="R724"/>
      <c r="S724"/>
    </row>
    <row r="725" spans="11:19">
      <c r="K725"/>
      <c r="L725"/>
      <c r="M725"/>
      <c r="N725"/>
      <c r="O725"/>
      <c r="P725"/>
      <c r="Q725"/>
      <c r="R725"/>
      <c r="S725"/>
    </row>
    <row r="726" spans="11:19">
      <c r="K726"/>
      <c r="L726"/>
      <c r="M726"/>
      <c r="N726"/>
      <c r="O726"/>
      <c r="P726"/>
      <c r="Q726"/>
      <c r="R726"/>
      <c r="S726"/>
    </row>
    <row r="727" spans="11:19">
      <c r="K727"/>
      <c r="L727"/>
      <c r="M727"/>
      <c r="N727"/>
      <c r="O727"/>
      <c r="P727"/>
      <c r="Q727"/>
      <c r="R727"/>
      <c r="S727"/>
    </row>
    <row r="728" spans="11:19">
      <c r="K728"/>
      <c r="L728"/>
      <c r="M728"/>
      <c r="N728"/>
      <c r="O728"/>
      <c r="P728"/>
      <c r="Q728"/>
      <c r="R728"/>
      <c r="S728"/>
    </row>
    <row r="729" spans="11:19">
      <c r="K729"/>
      <c r="L729"/>
      <c r="M729"/>
      <c r="N729"/>
      <c r="O729"/>
      <c r="P729"/>
      <c r="Q729"/>
      <c r="R729"/>
      <c r="S729"/>
    </row>
    <row r="730" spans="11:19">
      <c r="K730"/>
      <c r="L730"/>
      <c r="M730"/>
      <c r="N730"/>
      <c r="O730"/>
      <c r="P730"/>
      <c r="Q730"/>
      <c r="R730"/>
      <c r="S730"/>
    </row>
    <row r="731" spans="11:19">
      <c r="K731"/>
      <c r="L731"/>
      <c r="M731"/>
      <c r="N731"/>
      <c r="O731"/>
      <c r="P731"/>
      <c r="Q731"/>
      <c r="R731"/>
      <c r="S731"/>
    </row>
    <row r="732" spans="11:19">
      <c r="K732"/>
      <c r="L732"/>
      <c r="M732"/>
      <c r="N732"/>
      <c r="O732"/>
      <c r="P732"/>
      <c r="Q732"/>
      <c r="R732"/>
      <c r="S732"/>
    </row>
    <row r="733" spans="11:19">
      <c r="K733"/>
      <c r="L733"/>
      <c r="M733"/>
      <c r="N733"/>
      <c r="O733"/>
      <c r="P733"/>
      <c r="Q733"/>
      <c r="R733"/>
      <c r="S733"/>
    </row>
    <row r="734" spans="11:19">
      <c r="K734"/>
      <c r="L734"/>
      <c r="M734"/>
      <c r="N734"/>
      <c r="O734"/>
      <c r="P734"/>
      <c r="Q734"/>
      <c r="R734"/>
      <c r="S734"/>
    </row>
    <row r="735" spans="11:19">
      <c r="K735"/>
      <c r="L735"/>
      <c r="M735"/>
      <c r="N735"/>
      <c r="O735"/>
      <c r="P735"/>
      <c r="Q735"/>
      <c r="R735"/>
      <c r="S735"/>
    </row>
    <row r="736" spans="11:19">
      <c r="K736"/>
      <c r="L736"/>
      <c r="M736"/>
      <c r="N736"/>
      <c r="O736"/>
      <c r="P736"/>
      <c r="Q736"/>
      <c r="R736"/>
      <c r="S736"/>
    </row>
    <row r="737" spans="1:19">
      <c r="K737"/>
      <c r="L737"/>
      <c r="M737"/>
      <c r="N737"/>
      <c r="O737"/>
      <c r="P737"/>
      <c r="Q737"/>
      <c r="R737"/>
      <c r="S737"/>
    </row>
    <row r="738" spans="1:19">
      <c r="K738"/>
      <c r="L738"/>
      <c r="M738"/>
      <c r="N738"/>
      <c r="O738"/>
      <c r="P738"/>
      <c r="Q738"/>
      <c r="R738"/>
      <c r="S738"/>
    </row>
    <row r="739" spans="1:19">
      <c r="K739"/>
      <c r="L739"/>
      <c r="M739"/>
      <c r="N739"/>
      <c r="O739"/>
      <c r="P739"/>
      <c r="Q739"/>
      <c r="R739"/>
      <c r="S739"/>
    </row>
    <row r="740" spans="1:19">
      <c r="K740"/>
      <c r="L740"/>
      <c r="M740"/>
      <c r="N740"/>
      <c r="O740"/>
      <c r="P740"/>
      <c r="Q740"/>
      <c r="R740"/>
      <c r="S740"/>
    </row>
    <row r="741" spans="1:19">
      <c r="K741"/>
      <c r="L741"/>
      <c r="M741"/>
      <c r="N741"/>
      <c r="O741"/>
      <c r="P741"/>
      <c r="Q741"/>
      <c r="R741"/>
      <c r="S741"/>
    </row>
    <row r="742" spans="1:19">
      <c r="K742"/>
      <c r="L742"/>
      <c r="M742"/>
      <c r="N742"/>
      <c r="O742"/>
      <c r="P742"/>
      <c r="Q742"/>
      <c r="R742"/>
      <c r="S742"/>
    </row>
    <row r="743" spans="1:19">
      <c r="K743"/>
      <c r="L743"/>
      <c r="M743"/>
      <c r="N743"/>
      <c r="O743"/>
      <c r="P743"/>
      <c r="Q743"/>
      <c r="R743"/>
      <c r="S743"/>
    </row>
    <row r="744" spans="1:19">
      <c r="K744"/>
      <c r="L744"/>
      <c r="M744"/>
      <c r="N744"/>
      <c r="O744"/>
      <c r="P744"/>
      <c r="Q744"/>
      <c r="R744"/>
      <c r="S744"/>
    </row>
    <row r="745" spans="1:19">
      <c r="K745"/>
      <c r="L745"/>
      <c r="M745"/>
      <c r="N745"/>
      <c r="O745"/>
      <c r="P745"/>
      <c r="Q745"/>
      <c r="R745"/>
      <c r="S745"/>
    </row>
    <row r="746" spans="1:19">
      <c r="K746"/>
      <c r="L746"/>
      <c r="M746"/>
      <c r="N746"/>
      <c r="O746"/>
      <c r="P746"/>
      <c r="Q746"/>
      <c r="R746"/>
      <c r="S746"/>
    </row>
    <row r="747" spans="1:19">
      <c r="K747"/>
      <c r="L747"/>
      <c r="M747"/>
      <c r="N747"/>
      <c r="O747"/>
      <c r="P747"/>
      <c r="Q747"/>
      <c r="R747"/>
      <c r="S747"/>
    </row>
    <row r="748" spans="1:19">
      <c r="K748"/>
      <c r="L748"/>
      <c r="M748"/>
      <c r="N748"/>
      <c r="O748"/>
      <c r="P748"/>
      <c r="Q748"/>
      <c r="R748"/>
      <c r="S748"/>
    </row>
    <row r="749" spans="1:19">
      <c r="K749"/>
      <c r="L749"/>
      <c r="M749"/>
      <c r="N749"/>
      <c r="O749"/>
      <c r="P749"/>
      <c r="Q749"/>
      <c r="R749"/>
      <c r="S749"/>
    </row>
    <row r="750" spans="1:19">
      <c r="A750" s="44" t="s">
        <v>987</v>
      </c>
      <c r="K750"/>
      <c r="L750"/>
      <c r="M750"/>
      <c r="N750"/>
      <c r="O750"/>
      <c r="P750"/>
      <c r="Q750"/>
      <c r="R750"/>
      <c r="S750"/>
    </row>
    <row r="751" spans="1:19">
      <c r="K751"/>
      <c r="L751"/>
      <c r="M751"/>
      <c r="N751"/>
      <c r="O751"/>
      <c r="P751"/>
      <c r="Q751"/>
      <c r="R751"/>
      <c r="S751"/>
    </row>
    <row r="752" spans="1:19">
      <c r="K752"/>
      <c r="L752"/>
      <c r="M752"/>
      <c r="N752"/>
      <c r="O752"/>
      <c r="P752"/>
      <c r="Q752"/>
      <c r="R752"/>
      <c r="S752"/>
    </row>
    <row r="753" spans="11:19">
      <c r="K753"/>
      <c r="L753"/>
      <c r="M753"/>
      <c r="N753"/>
      <c r="O753"/>
      <c r="P753"/>
      <c r="Q753"/>
      <c r="R753"/>
      <c r="S753"/>
    </row>
    <row r="754" spans="11:19">
      <c r="K754"/>
      <c r="L754"/>
      <c r="M754"/>
      <c r="N754"/>
      <c r="O754"/>
      <c r="P754"/>
      <c r="Q754"/>
      <c r="R754"/>
      <c r="S754"/>
    </row>
    <row r="755" spans="11:19">
      <c r="K755"/>
      <c r="L755"/>
      <c r="M755"/>
      <c r="N755"/>
      <c r="O755"/>
      <c r="P755"/>
      <c r="Q755"/>
      <c r="R755"/>
      <c r="S755"/>
    </row>
    <row r="756" spans="11:19">
      <c r="K756"/>
      <c r="L756"/>
      <c r="M756"/>
      <c r="N756"/>
      <c r="O756"/>
      <c r="P756"/>
      <c r="Q756"/>
      <c r="R756"/>
      <c r="S756"/>
    </row>
    <row r="757" spans="11:19">
      <c r="K757"/>
      <c r="L757"/>
      <c r="M757"/>
      <c r="N757"/>
      <c r="O757"/>
      <c r="P757"/>
      <c r="Q757"/>
      <c r="R757"/>
      <c r="S757"/>
    </row>
    <row r="758" spans="11:19">
      <c r="K758"/>
      <c r="L758"/>
      <c r="M758"/>
      <c r="N758"/>
      <c r="O758"/>
      <c r="P758"/>
      <c r="Q758"/>
      <c r="R758"/>
      <c r="S758"/>
    </row>
    <row r="759" spans="11:19">
      <c r="K759"/>
      <c r="L759"/>
      <c r="M759"/>
      <c r="N759"/>
      <c r="O759"/>
      <c r="P759"/>
      <c r="Q759"/>
      <c r="R759"/>
      <c r="S759"/>
    </row>
    <row r="760" spans="11:19">
      <c r="K760"/>
      <c r="L760"/>
      <c r="M760"/>
      <c r="N760"/>
      <c r="O760"/>
      <c r="P760"/>
      <c r="Q760"/>
      <c r="R760"/>
      <c r="S760"/>
    </row>
    <row r="761" spans="11:19">
      <c r="K761"/>
      <c r="L761"/>
      <c r="M761"/>
      <c r="N761"/>
      <c r="O761"/>
      <c r="P761"/>
      <c r="Q761"/>
      <c r="R761"/>
      <c r="S761"/>
    </row>
    <row r="762" spans="11:19">
      <c r="K762"/>
      <c r="L762"/>
      <c r="M762"/>
      <c r="N762"/>
      <c r="O762"/>
      <c r="P762"/>
      <c r="Q762"/>
      <c r="R762"/>
      <c r="S762"/>
    </row>
    <row r="763" spans="11:19">
      <c r="K763"/>
      <c r="L763"/>
      <c r="M763"/>
      <c r="N763"/>
      <c r="O763"/>
      <c r="P763"/>
      <c r="Q763"/>
      <c r="R763"/>
      <c r="S763"/>
    </row>
    <row r="764" spans="11:19">
      <c r="K764"/>
      <c r="L764"/>
      <c r="M764"/>
      <c r="N764"/>
      <c r="O764"/>
      <c r="P764"/>
      <c r="Q764"/>
      <c r="R764"/>
      <c r="S764"/>
    </row>
    <row r="765" spans="11:19">
      <c r="K765"/>
      <c r="L765"/>
      <c r="M765"/>
      <c r="N765"/>
      <c r="O765"/>
      <c r="P765"/>
      <c r="Q765"/>
      <c r="R765"/>
      <c r="S765"/>
    </row>
    <row r="766" spans="11:19">
      <c r="K766"/>
      <c r="L766"/>
      <c r="M766"/>
      <c r="N766"/>
      <c r="O766"/>
      <c r="P766"/>
      <c r="Q766"/>
      <c r="R766"/>
      <c r="S766"/>
    </row>
    <row r="767" spans="11:19">
      <c r="K767"/>
      <c r="L767"/>
      <c r="M767"/>
      <c r="N767"/>
      <c r="O767"/>
      <c r="P767"/>
      <c r="Q767"/>
      <c r="R767"/>
      <c r="S767"/>
    </row>
    <row r="768" spans="11:19">
      <c r="K768"/>
      <c r="L768"/>
      <c r="M768"/>
      <c r="N768"/>
      <c r="O768"/>
      <c r="P768"/>
      <c r="Q768"/>
      <c r="R768"/>
      <c r="S768"/>
    </row>
    <row r="769" spans="11:19">
      <c r="K769"/>
      <c r="L769"/>
      <c r="M769"/>
      <c r="N769"/>
      <c r="O769"/>
      <c r="P769"/>
      <c r="Q769"/>
      <c r="R769"/>
      <c r="S769"/>
    </row>
    <row r="770" spans="11:19">
      <c r="K770"/>
      <c r="L770"/>
      <c r="M770"/>
      <c r="N770"/>
      <c r="O770"/>
      <c r="P770"/>
      <c r="Q770"/>
      <c r="R770"/>
      <c r="S770"/>
    </row>
    <row r="771" spans="11:19">
      <c r="K771"/>
      <c r="L771"/>
      <c r="M771"/>
      <c r="N771"/>
      <c r="O771"/>
      <c r="P771"/>
      <c r="Q771"/>
      <c r="R771"/>
      <c r="S771"/>
    </row>
    <row r="772" spans="11:19">
      <c r="K772"/>
      <c r="L772"/>
      <c r="M772"/>
      <c r="N772"/>
      <c r="O772"/>
      <c r="P772"/>
      <c r="Q772"/>
      <c r="R772"/>
      <c r="S772"/>
    </row>
    <row r="773" spans="11:19">
      <c r="K773"/>
      <c r="L773"/>
      <c r="M773"/>
      <c r="N773"/>
      <c r="O773"/>
      <c r="P773"/>
      <c r="Q773"/>
      <c r="R773"/>
      <c r="S773"/>
    </row>
    <row r="774" spans="11:19">
      <c r="K774"/>
      <c r="L774"/>
      <c r="M774"/>
      <c r="N774"/>
      <c r="O774"/>
      <c r="P774"/>
      <c r="Q774"/>
      <c r="R774"/>
      <c r="S774"/>
    </row>
    <row r="775" spans="11:19">
      <c r="K775"/>
      <c r="L775"/>
      <c r="M775"/>
      <c r="N775"/>
      <c r="O775"/>
      <c r="P775"/>
      <c r="Q775"/>
      <c r="R775"/>
      <c r="S775"/>
    </row>
    <row r="776" spans="11:19">
      <c r="K776"/>
      <c r="L776"/>
      <c r="M776"/>
      <c r="N776"/>
      <c r="O776"/>
      <c r="P776"/>
      <c r="Q776"/>
      <c r="R776"/>
      <c r="S776"/>
    </row>
    <row r="777" spans="11:19">
      <c r="K777"/>
      <c r="L777"/>
      <c r="M777"/>
      <c r="N777"/>
      <c r="O777"/>
      <c r="P777"/>
      <c r="Q777"/>
      <c r="R777"/>
      <c r="S777"/>
    </row>
    <row r="778" spans="11:19">
      <c r="K778"/>
      <c r="L778"/>
      <c r="M778"/>
      <c r="N778"/>
      <c r="O778"/>
      <c r="P778"/>
      <c r="Q778"/>
      <c r="R778"/>
      <c r="S778"/>
    </row>
    <row r="779" spans="11:19">
      <c r="K779"/>
      <c r="L779"/>
      <c r="M779"/>
      <c r="N779"/>
      <c r="O779"/>
      <c r="P779"/>
      <c r="Q779"/>
      <c r="R779"/>
      <c r="S779"/>
    </row>
    <row r="780" spans="11:19">
      <c r="K780"/>
      <c r="L780"/>
      <c r="M780"/>
      <c r="N780"/>
      <c r="O780"/>
      <c r="P780"/>
      <c r="Q780"/>
      <c r="R780"/>
      <c r="S780"/>
    </row>
    <row r="781" spans="11:19">
      <c r="K781"/>
      <c r="L781"/>
      <c r="M781"/>
      <c r="N781"/>
      <c r="O781"/>
      <c r="P781"/>
      <c r="Q781"/>
      <c r="R781"/>
      <c r="S781"/>
    </row>
    <row r="782" spans="11:19">
      <c r="K782"/>
      <c r="L782"/>
      <c r="M782"/>
      <c r="N782"/>
      <c r="O782"/>
      <c r="P782"/>
      <c r="Q782"/>
      <c r="R782"/>
      <c r="S782"/>
    </row>
    <row r="783" spans="11:19">
      <c r="K783"/>
      <c r="L783"/>
      <c r="M783"/>
      <c r="N783"/>
      <c r="O783"/>
      <c r="P783"/>
      <c r="Q783"/>
      <c r="R783"/>
      <c r="S783"/>
    </row>
    <row r="784" spans="11:19">
      <c r="K784"/>
      <c r="L784"/>
      <c r="M784"/>
      <c r="N784"/>
      <c r="O784"/>
      <c r="P784"/>
      <c r="Q784"/>
      <c r="R784"/>
      <c r="S784"/>
    </row>
    <row r="785" spans="1:19">
      <c r="K785"/>
      <c r="L785"/>
      <c r="M785"/>
      <c r="N785"/>
      <c r="O785"/>
      <c r="P785"/>
      <c r="Q785"/>
      <c r="R785"/>
      <c r="S785"/>
    </row>
    <row r="786" spans="1:19">
      <c r="K786"/>
      <c r="L786"/>
      <c r="M786"/>
      <c r="N786"/>
      <c r="O786"/>
      <c r="P786"/>
      <c r="Q786"/>
      <c r="R786"/>
      <c r="S786"/>
    </row>
    <row r="787" spans="1:19">
      <c r="K787"/>
      <c r="L787"/>
      <c r="M787"/>
      <c r="N787"/>
      <c r="O787"/>
      <c r="P787"/>
      <c r="Q787"/>
      <c r="R787"/>
      <c r="S787"/>
    </row>
    <row r="788" spans="1:19">
      <c r="K788"/>
      <c r="L788"/>
      <c r="M788"/>
      <c r="N788"/>
      <c r="O788"/>
      <c r="P788"/>
      <c r="Q788"/>
      <c r="R788"/>
      <c r="S788"/>
    </row>
    <row r="789" spans="1:19">
      <c r="K789"/>
      <c r="L789"/>
      <c r="M789"/>
      <c r="N789"/>
      <c r="O789"/>
      <c r="P789"/>
      <c r="Q789"/>
      <c r="R789"/>
      <c r="S789"/>
    </row>
    <row r="790" spans="1:19">
      <c r="K790"/>
      <c r="L790"/>
      <c r="M790"/>
      <c r="N790"/>
      <c r="O790"/>
      <c r="P790"/>
      <c r="Q790"/>
      <c r="R790"/>
      <c r="S790"/>
    </row>
    <row r="791" spans="1:19">
      <c r="K791"/>
      <c r="L791"/>
      <c r="M791"/>
      <c r="N791"/>
      <c r="O791"/>
      <c r="P791"/>
      <c r="Q791"/>
      <c r="R791"/>
      <c r="S791"/>
    </row>
    <row r="792" spans="1:19">
      <c r="A792" s="44" t="s">
        <v>987</v>
      </c>
      <c r="K792"/>
      <c r="L792"/>
      <c r="M792"/>
      <c r="N792"/>
      <c r="O792"/>
      <c r="P792"/>
      <c r="Q792"/>
      <c r="R792"/>
      <c r="S792"/>
    </row>
    <row r="793" spans="1:19">
      <c r="K793"/>
      <c r="L793"/>
      <c r="M793"/>
      <c r="N793"/>
      <c r="O793"/>
      <c r="P793"/>
      <c r="Q793"/>
      <c r="R793"/>
      <c r="S793"/>
    </row>
    <row r="794" spans="1:19">
      <c r="K794"/>
      <c r="L794"/>
      <c r="M794"/>
      <c r="N794"/>
      <c r="O794"/>
      <c r="P794"/>
      <c r="Q794"/>
      <c r="R794"/>
      <c r="S794"/>
    </row>
    <row r="795" spans="1:19">
      <c r="K795"/>
      <c r="L795"/>
      <c r="M795"/>
      <c r="N795"/>
      <c r="O795"/>
      <c r="P795"/>
      <c r="Q795"/>
      <c r="R795"/>
      <c r="S795"/>
    </row>
    <row r="796" spans="1:19">
      <c r="K796"/>
      <c r="L796"/>
      <c r="M796"/>
      <c r="N796"/>
      <c r="O796"/>
      <c r="P796"/>
      <c r="Q796"/>
      <c r="R796"/>
      <c r="S796"/>
    </row>
    <row r="797" spans="1:19">
      <c r="K797"/>
      <c r="L797"/>
      <c r="M797"/>
      <c r="N797"/>
      <c r="O797"/>
      <c r="P797"/>
      <c r="Q797"/>
      <c r="R797"/>
      <c r="S797"/>
    </row>
    <row r="798" spans="1:19">
      <c r="K798"/>
      <c r="L798"/>
      <c r="M798"/>
      <c r="N798"/>
      <c r="O798"/>
      <c r="P798"/>
      <c r="Q798"/>
      <c r="R798"/>
      <c r="S798"/>
    </row>
    <row r="799" spans="1:19">
      <c r="K799"/>
      <c r="L799"/>
      <c r="M799"/>
      <c r="N799"/>
      <c r="O799"/>
      <c r="P799"/>
      <c r="Q799"/>
      <c r="R799"/>
      <c r="S799"/>
    </row>
    <row r="800" spans="1:19">
      <c r="K800"/>
      <c r="L800"/>
      <c r="M800"/>
      <c r="N800"/>
      <c r="O800"/>
      <c r="P800"/>
      <c r="Q800"/>
      <c r="R800"/>
      <c r="S800"/>
    </row>
    <row r="801" spans="11:19">
      <c r="K801"/>
      <c r="L801"/>
      <c r="M801"/>
      <c r="N801"/>
      <c r="O801"/>
      <c r="P801"/>
      <c r="Q801"/>
      <c r="R801"/>
      <c r="S801"/>
    </row>
    <row r="802" spans="11:19">
      <c r="K802"/>
      <c r="L802"/>
      <c r="M802"/>
      <c r="N802"/>
      <c r="O802"/>
      <c r="P802"/>
      <c r="Q802"/>
      <c r="R802"/>
      <c r="S802"/>
    </row>
    <row r="803" spans="11:19">
      <c r="K803"/>
      <c r="L803"/>
      <c r="M803"/>
      <c r="N803"/>
      <c r="O803"/>
      <c r="P803"/>
      <c r="Q803"/>
      <c r="R803"/>
      <c r="S803"/>
    </row>
    <row r="804" spans="11:19">
      <c r="K804"/>
      <c r="L804"/>
      <c r="M804"/>
      <c r="N804"/>
      <c r="O804"/>
      <c r="P804"/>
      <c r="Q804"/>
      <c r="R804"/>
      <c r="S804"/>
    </row>
    <row r="805" spans="11:19">
      <c r="K805"/>
      <c r="L805"/>
      <c r="M805"/>
      <c r="N805"/>
      <c r="O805"/>
      <c r="P805"/>
      <c r="Q805"/>
      <c r="R805"/>
      <c r="S805"/>
    </row>
    <row r="806" spans="11:19">
      <c r="K806"/>
      <c r="L806"/>
      <c r="M806"/>
      <c r="N806"/>
      <c r="O806"/>
      <c r="P806"/>
      <c r="Q806"/>
      <c r="R806"/>
      <c r="S806"/>
    </row>
    <row r="807" spans="11:19">
      <c r="K807"/>
      <c r="L807"/>
      <c r="M807"/>
      <c r="N807"/>
      <c r="O807"/>
      <c r="P807"/>
      <c r="Q807"/>
      <c r="R807"/>
      <c r="S807"/>
    </row>
    <row r="808" spans="11:19">
      <c r="K808"/>
      <c r="L808"/>
      <c r="M808"/>
      <c r="N808"/>
      <c r="O808"/>
      <c r="P808"/>
      <c r="Q808"/>
      <c r="R808"/>
      <c r="S808"/>
    </row>
    <row r="809" spans="11:19">
      <c r="K809"/>
      <c r="L809"/>
      <c r="M809"/>
      <c r="N809"/>
      <c r="O809"/>
      <c r="P809"/>
      <c r="Q809"/>
      <c r="R809"/>
      <c r="S809"/>
    </row>
    <row r="810" spans="11:19">
      <c r="K810"/>
      <c r="L810"/>
      <c r="M810"/>
      <c r="N810"/>
      <c r="O810"/>
      <c r="P810"/>
      <c r="Q810"/>
      <c r="R810"/>
      <c r="S810"/>
    </row>
    <row r="811" spans="11:19">
      <c r="K811"/>
      <c r="L811"/>
      <c r="M811"/>
      <c r="N811"/>
      <c r="O811"/>
      <c r="P811"/>
      <c r="Q811"/>
      <c r="R811"/>
      <c r="S811"/>
    </row>
    <row r="812" spans="11:19">
      <c r="K812"/>
      <c r="L812"/>
      <c r="M812"/>
      <c r="N812"/>
      <c r="O812"/>
      <c r="P812"/>
      <c r="Q812"/>
      <c r="R812"/>
      <c r="S812"/>
    </row>
    <row r="813" spans="11:19">
      <c r="K813"/>
      <c r="L813"/>
      <c r="M813"/>
      <c r="N813"/>
      <c r="O813"/>
      <c r="P813"/>
      <c r="Q813"/>
      <c r="R813"/>
      <c r="S813"/>
    </row>
    <row r="814" spans="11:19">
      <c r="K814"/>
      <c r="L814"/>
      <c r="M814"/>
      <c r="N814"/>
      <c r="O814"/>
      <c r="P814"/>
      <c r="Q814"/>
      <c r="R814"/>
      <c r="S814"/>
    </row>
    <row r="815" spans="11:19">
      <c r="K815"/>
      <c r="L815"/>
      <c r="M815"/>
      <c r="N815"/>
      <c r="O815"/>
      <c r="P815"/>
      <c r="Q815"/>
      <c r="R815"/>
      <c r="S815"/>
    </row>
    <row r="816" spans="11:19">
      <c r="K816"/>
      <c r="L816"/>
      <c r="M816"/>
      <c r="N816"/>
      <c r="O816"/>
      <c r="P816"/>
      <c r="Q816"/>
      <c r="R816"/>
      <c r="S816"/>
    </row>
    <row r="817" spans="11:19">
      <c r="K817"/>
      <c r="L817"/>
      <c r="M817"/>
      <c r="N817"/>
      <c r="O817"/>
      <c r="P817"/>
      <c r="Q817"/>
      <c r="R817"/>
      <c r="S817"/>
    </row>
    <row r="818" spans="11:19">
      <c r="K818"/>
      <c r="L818"/>
      <c r="M818"/>
      <c r="N818"/>
      <c r="O818"/>
      <c r="P818"/>
      <c r="Q818"/>
      <c r="R818"/>
      <c r="S818"/>
    </row>
    <row r="819" spans="11:19">
      <c r="K819"/>
      <c r="L819"/>
      <c r="M819"/>
      <c r="N819"/>
      <c r="O819"/>
      <c r="P819"/>
      <c r="Q819"/>
      <c r="R819"/>
      <c r="S819"/>
    </row>
    <row r="820" spans="11:19">
      <c r="K820"/>
      <c r="L820"/>
      <c r="M820"/>
      <c r="N820"/>
      <c r="O820"/>
      <c r="P820"/>
      <c r="Q820"/>
      <c r="R820"/>
      <c r="S820"/>
    </row>
    <row r="821" spans="11:19">
      <c r="K821"/>
      <c r="L821"/>
      <c r="M821"/>
      <c r="N821"/>
      <c r="O821"/>
      <c r="P821"/>
      <c r="Q821"/>
      <c r="R821"/>
      <c r="S821"/>
    </row>
    <row r="822" spans="11:19">
      <c r="K822"/>
      <c r="L822"/>
      <c r="M822"/>
      <c r="N822"/>
      <c r="O822"/>
      <c r="P822"/>
      <c r="Q822"/>
      <c r="R822"/>
      <c r="S822"/>
    </row>
    <row r="823" spans="11:19">
      <c r="K823"/>
      <c r="L823"/>
      <c r="M823"/>
      <c r="N823"/>
      <c r="O823"/>
      <c r="P823"/>
      <c r="Q823"/>
      <c r="R823"/>
      <c r="S823"/>
    </row>
    <row r="824" spans="11:19">
      <c r="K824"/>
      <c r="L824"/>
      <c r="M824"/>
      <c r="N824"/>
      <c r="O824"/>
      <c r="P824"/>
      <c r="Q824"/>
      <c r="R824"/>
      <c r="S824"/>
    </row>
    <row r="825" spans="11:19">
      <c r="K825"/>
      <c r="L825"/>
      <c r="M825"/>
      <c r="N825"/>
      <c r="O825"/>
      <c r="P825"/>
      <c r="Q825"/>
      <c r="R825"/>
      <c r="S825"/>
    </row>
    <row r="826" spans="11:19">
      <c r="K826"/>
      <c r="L826"/>
      <c r="M826"/>
      <c r="N826"/>
      <c r="O826"/>
      <c r="P826"/>
      <c r="Q826"/>
      <c r="R826"/>
      <c r="S826"/>
    </row>
    <row r="827" spans="11:19">
      <c r="K827"/>
      <c r="L827"/>
      <c r="M827"/>
      <c r="N827"/>
      <c r="O827"/>
      <c r="P827"/>
      <c r="Q827"/>
      <c r="R827"/>
      <c r="S827"/>
    </row>
    <row r="828" spans="11:19">
      <c r="K828"/>
      <c r="L828"/>
      <c r="M828"/>
      <c r="N828"/>
      <c r="O828"/>
      <c r="P828"/>
      <c r="Q828"/>
      <c r="R828"/>
      <c r="S828"/>
    </row>
    <row r="829" spans="11:19">
      <c r="K829"/>
      <c r="L829"/>
      <c r="M829"/>
      <c r="N829"/>
      <c r="O829"/>
      <c r="P829"/>
      <c r="Q829"/>
      <c r="R829"/>
      <c r="S829"/>
    </row>
    <row r="830" spans="11:19">
      <c r="K830"/>
      <c r="L830"/>
      <c r="M830"/>
      <c r="N830"/>
      <c r="O830"/>
      <c r="P830"/>
      <c r="Q830"/>
      <c r="R830"/>
      <c r="S830"/>
    </row>
    <row r="831" spans="11:19">
      <c r="K831"/>
      <c r="L831"/>
      <c r="M831"/>
      <c r="N831"/>
      <c r="O831"/>
      <c r="P831"/>
      <c r="Q831"/>
      <c r="R831"/>
      <c r="S831"/>
    </row>
    <row r="832" spans="11:19">
      <c r="K832"/>
      <c r="L832"/>
      <c r="M832"/>
      <c r="N832"/>
      <c r="O832"/>
      <c r="P832"/>
      <c r="Q832"/>
      <c r="R832"/>
      <c r="S832"/>
    </row>
    <row r="833" spans="11:19">
      <c r="K833"/>
      <c r="L833"/>
      <c r="M833"/>
      <c r="N833"/>
      <c r="O833"/>
      <c r="P833"/>
      <c r="Q833"/>
      <c r="R833"/>
      <c r="S833"/>
    </row>
    <row r="834" spans="11:19">
      <c r="K834"/>
      <c r="L834"/>
      <c r="M834"/>
      <c r="N834"/>
      <c r="O834"/>
      <c r="P834"/>
      <c r="Q834"/>
      <c r="R834"/>
      <c r="S834"/>
    </row>
    <row r="835" spans="11:19">
      <c r="K835"/>
      <c r="L835"/>
      <c r="M835"/>
      <c r="N835"/>
      <c r="O835"/>
      <c r="P835"/>
      <c r="Q835"/>
      <c r="R835"/>
      <c r="S835"/>
    </row>
    <row r="836" spans="11:19">
      <c r="K836"/>
      <c r="L836"/>
      <c r="M836"/>
      <c r="N836"/>
      <c r="O836"/>
      <c r="P836"/>
      <c r="Q836"/>
      <c r="R836"/>
      <c r="S836"/>
    </row>
    <row r="837" spans="11:19">
      <c r="K837"/>
      <c r="L837"/>
      <c r="M837"/>
      <c r="N837"/>
      <c r="O837"/>
      <c r="P837"/>
      <c r="Q837"/>
      <c r="R837"/>
      <c r="S837"/>
    </row>
    <row r="838" spans="11:19">
      <c r="K838"/>
      <c r="L838"/>
      <c r="M838"/>
      <c r="N838"/>
      <c r="O838"/>
      <c r="P838"/>
      <c r="Q838"/>
      <c r="R838"/>
      <c r="S838"/>
    </row>
    <row r="839" spans="11:19">
      <c r="K839"/>
      <c r="L839"/>
      <c r="M839"/>
      <c r="N839"/>
      <c r="O839"/>
      <c r="P839"/>
      <c r="Q839"/>
      <c r="R839"/>
      <c r="S839"/>
    </row>
    <row r="840" spans="11:19">
      <c r="K840"/>
      <c r="L840"/>
      <c r="M840"/>
      <c r="N840"/>
      <c r="O840"/>
      <c r="P840"/>
      <c r="Q840"/>
      <c r="R840"/>
      <c r="S840"/>
    </row>
    <row r="841" spans="11:19">
      <c r="K841"/>
      <c r="L841"/>
      <c r="M841"/>
      <c r="N841"/>
      <c r="O841"/>
      <c r="P841"/>
      <c r="Q841"/>
      <c r="R841"/>
      <c r="S841"/>
    </row>
    <row r="842" spans="11:19">
      <c r="K842"/>
      <c r="L842"/>
      <c r="M842"/>
      <c r="N842"/>
      <c r="O842"/>
      <c r="P842"/>
      <c r="Q842"/>
      <c r="R842"/>
      <c r="S842"/>
    </row>
    <row r="843" spans="11:19">
      <c r="K843"/>
      <c r="L843"/>
      <c r="M843"/>
      <c r="N843"/>
      <c r="O843"/>
      <c r="P843"/>
      <c r="Q843"/>
      <c r="R843"/>
      <c r="S843"/>
    </row>
    <row r="844" spans="11:19">
      <c r="K844"/>
      <c r="L844"/>
      <c r="M844"/>
      <c r="N844"/>
      <c r="O844"/>
      <c r="P844"/>
      <c r="Q844"/>
      <c r="R844"/>
      <c r="S844"/>
    </row>
    <row r="845" spans="11:19">
      <c r="K845"/>
      <c r="L845"/>
      <c r="M845"/>
      <c r="N845"/>
      <c r="O845"/>
      <c r="P845"/>
      <c r="Q845"/>
      <c r="R845"/>
      <c r="S845"/>
    </row>
    <row r="846" spans="11:19">
      <c r="K846"/>
      <c r="L846"/>
      <c r="M846"/>
      <c r="N846"/>
      <c r="O846"/>
      <c r="P846"/>
      <c r="Q846"/>
      <c r="R846"/>
      <c r="S846"/>
    </row>
    <row r="847" spans="11:19">
      <c r="K847"/>
      <c r="L847"/>
      <c r="M847"/>
      <c r="N847"/>
      <c r="O847"/>
      <c r="P847"/>
      <c r="Q847"/>
      <c r="R847"/>
      <c r="S847"/>
    </row>
    <row r="848" spans="11:19">
      <c r="K848"/>
      <c r="L848"/>
      <c r="M848"/>
      <c r="N848"/>
      <c r="O848"/>
      <c r="P848"/>
      <c r="Q848"/>
      <c r="R848"/>
      <c r="S848"/>
    </row>
    <row r="849" spans="11:19">
      <c r="K849"/>
      <c r="L849"/>
      <c r="M849"/>
      <c r="N849"/>
      <c r="O849"/>
      <c r="P849"/>
      <c r="Q849"/>
      <c r="R849"/>
      <c r="S849"/>
    </row>
    <row r="850" spans="11:19">
      <c r="K850"/>
      <c r="L850"/>
      <c r="M850"/>
      <c r="N850"/>
      <c r="O850"/>
      <c r="P850"/>
      <c r="Q850"/>
      <c r="R850"/>
      <c r="S850"/>
    </row>
    <row r="851" spans="11:19">
      <c r="K851"/>
      <c r="L851"/>
      <c r="M851"/>
      <c r="N851"/>
      <c r="O851"/>
      <c r="P851"/>
      <c r="Q851"/>
      <c r="R851"/>
      <c r="S851"/>
    </row>
    <row r="852" spans="11:19">
      <c r="K852"/>
      <c r="L852"/>
      <c r="M852"/>
      <c r="N852"/>
      <c r="O852"/>
      <c r="P852"/>
      <c r="Q852"/>
      <c r="R852"/>
      <c r="S852"/>
    </row>
    <row r="853" spans="11:19">
      <c r="K853"/>
      <c r="L853"/>
      <c r="M853"/>
      <c r="N853"/>
      <c r="O853"/>
      <c r="P853"/>
      <c r="Q853"/>
      <c r="R853"/>
      <c r="S853"/>
    </row>
    <row r="854" spans="11:19">
      <c r="K854"/>
      <c r="L854"/>
      <c r="M854"/>
      <c r="N854"/>
      <c r="O854"/>
      <c r="P854"/>
      <c r="Q854"/>
      <c r="R854"/>
      <c r="S854"/>
    </row>
    <row r="855" spans="11:19">
      <c r="K855"/>
      <c r="L855"/>
      <c r="M855"/>
      <c r="N855"/>
      <c r="O855"/>
      <c r="P855"/>
      <c r="Q855"/>
      <c r="R855"/>
      <c r="S855"/>
    </row>
    <row r="856" spans="11:19">
      <c r="K856"/>
      <c r="L856"/>
      <c r="M856"/>
      <c r="N856"/>
      <c r="O856"/>
      <c r="P856"/>
      <c r="Q856"/>
      <c r="R856"/>
      <c r="S856"/>
    </row>
    <row r="857" spans="11:19">
      <c r="K857"/>
      <c r="L857"/>
      <c r="M857"/>
      <c r="N857"/>
      <c r="O857"/>
      <c r="P857"/>
      <c r="Q857"/>
      <c r="R857"/>
      <c r="S857"/>
    </row>
    <row r="858" spans="11:19">
      <c r="K858"/>
      <c r="L858"/>
      <c r="M858"/>
      <c r="N858"/>
      <c r="O858"/>
      <c r="P858"/>
      <c r="Q858"/>
      <c r="R858"/>
      <c r="S858"/>
    </row>
    <row r="859" spans="11:19">
      <c r="K859"/>
      <c r="L859"/>
      <c r="M859"/>
      <c r="N859"/>
      <c r="O859"/>
      <c r="P859"/>
      <c r="Q859"/>
      <c r="R859"/>
      <c r="S859"/>
    </row>
    <row r="860" spans="11:19">
      <c r="K860"/>
      <c r="L860"/>
      <c r="M860"/>
      <c r="N860"/>
      <c r="O860"/>
      <c r="P860"/>
      <c r="Q860"/>
      <c r="R860"/>
      <c r="S860"/>
    </row>
    <row r="861" spans="11:19">
      <c r="K861"/>
      <c r="L861"/>
      <c r="M861"/>
      <c r="N861"/>
      <c r="O861"/>
      <c r="P861"/>
      <c r="Q861"/>
      <c r="R861"/>
      <c r="S861"/>
    </row>
    <row r="862" spans="11:19">
      <c r="K862"/>
      <c r="L862"/>
      <c r="M862"/>
      <c r="N862"/>
      <c r="O862"/>
      <c r="P862"/>
      <c r="Q862"/>
      <c r="R862"/>
      <c r="S862"/>
    </row>
    <row r="863" spans="11:19">
      <c r="K863"/>
      <c r="L863"/>
      <c r="M863"/>
      <c r="N863"/>
      <c r="O863"/>
      <c r="P863"/>
      <c r="Q863"/>
      <c r="R863"/>
      <c r="S863"/>
    </row>
    <row r="864" spans="11:19">
      <c r="K864"/>
      <c r="L864"/>
      <c r="M864"/>
      <c r="N864"/>
      <c r="O864"/>
      <c r="P864"/>
      <c r="Q864"/>
      <c r="R864"/>
      <c r="S864"/>
    </row>
    <row r="865" spans="11:19">
      <c r="K865"/>
      <c r="L865"/>
      <c r="M865"/>
      <c r="N865"/>
      <c r="O865"/>
      <c r="P865"/>
      <c r="Q865"/>
      <c r="R865"/>
      <c r="S865"/>
    </row>
    <row r="866" spans="11:19">
      <c r="K866"/>
      <c r="L866"/>
      <c r="M866"/>
      <c r="N866"/>
      <c r="O866"/>
      <c r="P866"/>
      <c r="Q866"/>
      <c r="R866"/>
      <c r="S866"/>
    </row>
    <row r="867" spans="11:19">
      <c r="K867"/>
      <c r="L867"/>
      <c r="M867"/>
      <c r="N867"/>
      <c r="O867"/>
      <c r="P867"/>
      <c r="Q867"/>
      <c r="R867"/>
      <c r="S867"/>
    </row>
    <row r="868" spans="11:19">
      <c r="K868"/>
      <c r="L868"/>
      <c r="M868"/>
      <c r="N868"/>
      <c r="O868"/>
      <c r="P868"/>
      <c r="Q868"/>
      <c r="R868"/>
      <c r="S868"/>
    </row>
    <row r="869" spans="11:19">
      <c r="K869"/>
      <c r="L869"/>
      <c r="M869"/>
      <c r="N869"/>
      <c r="O869"/>
      <c r="P869"/>
      <c r="Q869"/>
      <c r="R869"/>
      <c r="S869"/>
    </row>
    <row r="870" spans="11:19">
      <c r="K870"/>
      <c r="L870"/>
      <c r="M870"/>
      <c r="N870"/>
      <c r="O870"/>
      <c r="P870"/>
      <c r="Q870"/>
      <c r="R870"/>
      <c r="S870"/>
    </row>
    <row r="871" spans="11:19">
      <c r="K871"/>
      <c r="L871"/>
      <c r="M871"/>
      <c r="N871"/>
      <c r="O871"/>
      <c r="P871"/>
      <c r="Q871"/>
      <c r="R871"/>
      <c r="S871"/>
    </row>
    <row r="872" spans="11:19">
      <c r="K872"/>
      <c r="L872"/>
      <c r="M872"/>
      <c r="N872"/>
      <c r="O872"/>
      <c r="P872"/>
      <c r="Q872"/>
      <c r="R872"/>
      <c r="S872"/>
    </row>
    <row r="873" spans="11:19">
      <c r="K873"/>
      <c r="L873"/>
      <c r="M873"/>
      <c r="N873"/>
      <c r="O873"/>
      <c r="P873"/>
      <c r="Q873"/>
      <c r="R873"/>
      <c r="S873"/>
    </row>
    <row r="874" spans="11:19">
      <c r="K874"/>
      <c r="L874"/>
      <c r="M874"/>
      <c r="N874"/>
      <c r="O874"/>
      <c r="P874"/>
      <c r="Q874"/>
      <c r="R874"/>
      <c r="S874"/>
    </row>
    <row r="875" spans="11:19">
      <c r="K875"/>
      <c r="L875"/>
      <c r="M875"/>
      <c r="N875"/>
      <c r="O875"/>
      <c r="P875"/>
      <c r="Q875"/>
      <c r="R875"/>
      <c r="S875"/>
    </row>
    <row r="876" spans="11:19">
      <c r="K876"/>
      <c r="L876"/>
      <c r="M876"/>
      <c r="N876"/>
      <c r="O876"/>
      <c r="P876"/>
      <c r="Q876"/>
      <c r="R876"/>
      <c r="S876"/>
    </row>
    <row r="877" spans="11:19">
      <c r="K877"/>
      <c r="L877"/>
      <c r="M877"/>
      <c r="N877"/>
      <c r="O877"/>
      <c r="P877"/>
      <c r="Q877"/>
      <c r="R877"/>
      <c r="S877"/>
    </row>
    <row r="878" spans="11:19">
      <c r="K878"/>
      <c r="L878"/>
      <c r="M878"/>
      <c r="N878"/>
      <c r="O878"/>
      <c r="P878"/>
      <c r="Q878"/>
      <c r="R878"/>
      <c r="S878"/>
    </row>
    <row r="879" spans="11:19">
      <c r="K879"/>
      <c r="L879"/>
      <c r="M879"/>
      <c r="N879"/>
      <c r="O879"/>
      <c r="P879"/>
      <c r="Q879"/>
      <c r="R879"/>
      <c r="S879"/>
    </row>
    <row r="880" spans="11:19">
      <c r="K880"/>
      <c r="L880"/>
      <c r="M880"/>
      <c r="N880"/>
      <c r="O880"/>
      <c r="P880"/>
      <c r="Q880"/>
      <c r="R880"/>
      <c r="S880"/>
    </row>
    <row r="881" spans="11:19">
      <c r="K881"/>
      <c r="L881"/>
      <c r="M881"/>
      <c r="N881"/>
      <c r="O881"/>
      <c r="P881"/>
      <c r="Q881"/>
      <c r="R881"/>
      <c r="S881"/>
    </row>
    <row r="882" spans="11:19">
      <c r="K882"/>
      <c r="L882"/>
      <c r="M882"/>
      <c r="N882"/>
      <c r="O882"/>
      <c r="P882"/>
      <c r="Q882"/>
      <c r="R882"/>
      <c r="S882"/>
    </row>
    <row r="883" spans="11:19">
      <c r="K883"/>
      <c r="L883"/>
      <c r="M883"/>
      <c r="N883"/>
      <c r="O883"/>
      <c r="P883"/>
      <c r="Q883"/>
      <c r="R883"/>
      <c r="S883"/>
    </row>
    <row r="884" spans="11:19">
      <c r="K884"/>
      <c r="L884"/>
      <c r="M884"/>
      <c r="N884"/>
      <c r="O884"/>
      <c r="P884"/>
      <c r="Q884"/>
      <c r="R884"/>
      <c r="S884"/>
    </row>
    <row r="885" spans="11:19">
      <c r="K885"/>
      <c r="L885"/>
      <c r="M885"/>
      <c r="N885"/>
      <c r="O885"/>
      <c r="P885"/>
      <c r="Q885"/>
      <c r="R885"/>
      <c r="S885"/>
    </row>
    <row r="886" spans="11:19">
      <c r="K886"/>
      <c r="L886"/>
      <c r="M886"/>
      <c r="N886"/>
      <c r="O886"/>
      <c r="P886"/>
      <c r="Q886"/>
      <c r="R886"/>
      <c r="S886"/>
    </row>
    <row r="887" spans="11:19">
      <c r="K887"/>
      <c r="L887"/>
      <c r="M887"/>
      <c r="N887"/>
      <c r="O887"/>
      <c r="P887"/>
      <c r="Q887"/>
      <c r="R887"/>
      <c r="S887"/>
    </row>
    <row r="888" spans="11:19">
      <c r="K888"/>
      <c r="L888"/>
      <c r="M888"/>
      <c r="N888"/>
      <c r="O888"/>
      <c r="P888"/>
      <c r="Q888"/>
      <c r="R888"/>
      <c r="S888"/>
    </row>
    <row r="889" spans="11:19">
      <c r="K889"/>
      <c r="L889"/>
      <c r="M889"/>
      <c r="N889"/>
      <c r="O889"/>
      <c r="P889"/>
      <c r="Q889"/>
      <c r="R889"/>
      <c r="S889"/>
    </row>
    <row r="890" spans="11:19">
      <c r="K890"/>
      <c r="L890"/>
      <c r="M890"/>
      <c r="N890"/>
      <c r="O890"/>
      <c r="P890"/>
      <c r="Q890"/>
      <c r="R890"/>
      <c r="S890"/>
    </row>
    <row r="891" spans="11:19">
      <c r="K891"/>
      <c r="L891"/>
      <c r="M891"/>
      <c r="N891"/>
      <c r="O891"/>
      <c r="P891"/>
      <c r="Q891"/>
      <c r="R891"/>
      <c r="S891"/>
    </row>
    <row r="892" spans="11:19">
      <c r="K892"/>
      <c r="L892"/>
      <c r="M892"/>
      <c r="N892"/>
      <c r="O892"/>
      <c r="P892"/>
      <c r="Q892"/>
      <c r="R892"/>
      <c r="S892"/>
    </row>
    <row r="893" spans="11:19">
      <c r="K893"/>
      <c r="L893"/>
      <c r="M893"/>
      <c r="N893"/>
      <c r="O893"/>
      <c r="P893"/>
      <c r="Q893"/>
      <c r="R893"/>
      <c r="S893"/>
    </row>
    <row r="894" spans="11:19">
      <c r="K894"/>
      <c r="L894"/>
      <c r="M894"/>
      <c r="N894"/>
      <c r="O894"/>
      <c r="P894"/>
      <c r="Q894"/>
      <c r="R894"/>
      <c r="S894"/>
    </row>
    <row r="895" spans="11:19">
      <c r="K895"/>
      <c r="L895"/>
      <c r="M895"/>
      <c r="N895"/>
      <c r="O895"/>
      <c r="P895"/>
      <c r="Q895"/>
      <c r="R895"/>
      <c r="S895"/>
    </row>
    <row r="896" spans="11:19">
      <c r="K896"/>
      <c r="L896"/>
      <c r="M896"/>
      <c r="N896"/>
      <c r="O896"/>
      <c r="P896"/>
      <c r="Q896"/>
      <c r="R896"/>
      <c r="S896"/>
    </row>
    <row r="897" spans="11:19">
      <c r="K897"/>
      <c r="L897"/>
      <c r="M897"/>
      <c r="N897"/>
      <c r="O897"/>
      <c r="P897"/>
      <c r="Q897"/>
      <c r="R897"/>
      <c r="S897"/>
    </row>
    <row r="898" spans="11:19">
      <c r="K898"/>
      <c r="L898"/>
      <c r="M898"/>
      <c r="N898"/>
      <c r="O898"/>
      <c r="P898"/>
      <c r="Q898"/>
      <c r="R898"/>
      <c r="S898"/>
    </row>
    <row r="899" spans="11:19">
      <c r="K899"/>
      <c r="L899"/>
      <c r="M899"/>
      <c r="N899"/>
      <c r="O899"/>
      <c r="P899"/>
      <c r="Q899"/>
      <c r="R899"/>
      <c r="S899"/>
    </row>
    <row r="900" spans="11:19">
      <c r="K900"/>
      <c r="L900"/>
      <c r="M900"/>
      <c r="N900"/>
      <c r="O900"/>
      <c r="P900"/>
      <c r="Q900"/>
      <c r="R900"/>
      <c r="S900"/>
    </row>
    <row r="901" spans="11:19">
      <c r="K901"/>
      <c r="L901"/>
      <c r="M901"/>
      <c r="N901"/>
      <c r="O901"/>
      <c r="P901"/>
      <c r="Q901"/>
      <c r="R901"/>
      <c r="S901"/>
    </row>
    <row r="902" spans="11:19">
      <c r="K902"/>
      <c r="L902"/>
      <c r="M902"/>
      <c r="N902"/>
      <c r="O902"/>
      <c r="P902"/>
      <c r="Q902"/>
      <c r="R902"/>
      <c r="S902"/>
    </row>
    <row r="903" spans="11:19">
      <c r="K903"/>
      <c r="L903"/>
      <c r="M903"/>
      <c r="N903"/>
      <c r="O903"/>
      <c r="P903"/>
      <c r="Q903"/>
      <c r="R903"/>
      <c r="S903"/>
    </row>
    <row r="904" spans="11:19">
      <c r="K904"/>
      <c r="L904"/>
      <c r="M904"/>
      <c r="N904"/>
      <c r="O904"/>
      <c r="P904"/>
      <c r="Q904"/>
      <c r="R904"/>
      <c r="S904"/>
    </row>
    <row r="905" spans="11:19">
      <c r="K905"/>
      <c r="L905"/>
      <c r="M905"/>
      <c r="N905"/>
      <c r="O905"/>
      <c r="P905"/>
      <c r="Q905"/>
      <c r="R905"/>
      <c r="S905"/>
    </row>
    <row r="906" spans="11:19">
      <c r="K906"/>
      <c r="L906"/>
      <c r="M906"/>
      <c r="N906"/>
      <c r="O906"/>
      <c r="P906"/>
      <c r="Q906"/>
      <c r="R906"/>
      <c r="S906"/>
    </row>
    <row r="907" spans="11:19">
      <c r="K907"/>
      <c r="L907"/>
      <c r="M907"/>
      <c r="N907"/>
      <c r="O907"/>
      <c r="P907"/>
      <c r="Q907"/>
      <c r="R907"/>
      <c r="S907"/>
    </row>
    <row r="908" spans="11:19">
      <c r="K908"/>
      <c r="L908"/>
      <c r="M908"/>
      <c r="N908"/>
      <c r="O908"/>
      <c r="P908"/>
      <c r="Q908"/>
      <c r="R908"/>
      <c r="S908"/>
    </row>
    <row r="909" spans="11:19">
      <c r="K909"/>
      <c r="L909"/>
      <c r="M909"/>
      <c r="N909"/>
      <c r="O909"/>
      <c r="P909"/>
      <c r="Q909"/>
      <c r="R909"/>
      <c r="S909"/>
    </row>
    <row r="910" spans="11:19">
      <c r="K910"/>
      <c r="L910"/>
      <c r="M910"/>
      <c r="N910"/>
      <c r="O910"/>
      <c r="P910"/>
      <c r="Q910"/>
      <c r="R910"/>
      <c r="S910"/>
    </row>
    <row r="911" spans="11:19">
      <c r="K911"/>
      <c r="L911"/>
      <c r="M911"/>
      <c r="N911"/>
      <c r="O911"/>
      <c r="P911"/>
      <c r="Q911"/>
      <c r="R911"/>
      <c r="S911"/>
    </row>
    <row r="912" spans="11:19">
      <c r="K912"/>
      <c r="L912"/>
      <c r="M912"/>
      <c r="N912"/>
      <c r="O912"/>
      <c r="P912"/>
      <c r="Q912"/>
      <c r="R912"/>
      <c r="S912"/>
    </row>
    <row r="913" spans="11:19">
      <c r="K913"/>
      <c r="L913"/>
      <c r="M913"/>
      <c r="N913"/>
      <c r="O913"/>
      <c r="P913"/>
      <c r="Q913"/>
      <c r="R913"/>
      <c r="S913"/>
    </row>
    <row r="914" spans="11:19">
      <c r="K914"/>
      <c r="L914"/>
      <c r="M914"/>
      <c r="N914"/>
      <c r="O914"/>
      <c r="P914"/>
      <c r="Q914"/>
      <c r="R914"/>
      <c r="S914"/>
    </row>
    <row r="915" spans="11:19">
      <c r="K915"/>
      <c r="L915"/>
      <c r="M915"/>
      <c r="N915"/>
      <c r="O915"/>
      <c r="P915"/>
      <c r="Q915"/>
      <c r="R915"/>
      <c r="S915"/>
    </row>
    <row r="916" spans="11:19">
      <c r="K916"/>
      <c r="L916"/>
      <c r="M916"/>
      <c r="N916"/>
      <c r="O916"/>
      <c r="P916"/>
      <c r="Q916"/>
      <c r="R916"/>
      <c r="S916"/>
    </row>
    <row r="917" spans="11:19">
      <c r="K917"/>
      <c r="L917"/>
      <c r="M917"/>
      <c r="N917"/>
      <c r="O917"/>
      <c r="P917"/>
      <c r="Q917"/>
      <c r="R917"/>
      <c r="S917"/>
    </row>
    <row r="918" spans="11:19">
      <c r="K918"/>
      <c r="L918"/>
      <c r="M918"/>
      <c r="N918"/>
      <c r="O918"/>
      <c r="P918"/>
      <c r="Q918"/>
      <c r="R918"/>
      <c r="S918"/>
    </row>
    <row r="919" spans="11:19">
      <c r="K919"/>
      <c r="L919"/>
      <c r="M919"/>
      <c r="N919"/>
      <c r="O919"/>
      <c r="P919"/>
      <c r="Q919"/>
      <c r="R919"/>
      <c r="S919"/>
    </row>
    <row r="920" spans="11:19">
      <c r="K920"/>
      <c r="L920"/>
      <c r="M920"/>
      <c r="N920"/>
      <c r="O920"/>
      <c r="P920"/>
      <c r="Q920"/>
      <c r="R920"/>
      <c r="S920"/>
    </row>
    <row r="921" spans="11:19">
      <c r="K921"/>
      <c r="L921"/>
      <c r="M921"/>
      <c r="N921"/>
      <c r="O921"/>
      <c r="P921"/>
      <c r="Q921"/>
      <c r="R921"/>
      <c r="S921"/>
    </row>
    <row r="922" spans="11:19">
      <c r="K922"/>
      <c r="L922"/>
      <c r="M922"/>
      <c r="N922"/>
      <c r="O922"/>
      <c r="P922"/>
      <c r="Q922"/>
      <c r="R922"/>
      <c r="S922"/>
    </row>
    <row r="923" spans="11:19">
      <c r="K923"/>
      <c r="L923"/>
      <c r="M923"/>
      <c r="N923"/>
      <c r="O923"/>
      <c r="P923"/>
      <c r="Q923"/>
      <c r="R923"/>
      <c r="S923"/>
    </row>
    <row r="924" spans="11:19">
      <c r="K924"/>
      <c r="L924"/>
      <c r="M924"/>
      <c r="N924"/>
      <c r="O924"/>
      <c r="P924"/>
      <c r="Q924"/>
      <c r="R924"/>
      <c r="S924"/>
    </row>
    <row r="925" spans="11:19">
      <c r="K925"/>
      <c r="L925"/>
      <c r="M925"/>
      <c r="N925"/>
      <c r="O925"/>
      <c r="P925"/>
      <c r="Q925"/>
      <c r="R925"/>
      <c r="S925"/>
    </row>
    <row r="926" spans="11:19">
      <c r="K926"/>
      <c r="L926"/>
      <c r="M926"/>
      <c r="N926"/>
      <c r="O926"/>
      <c r="P926"/>
      <c r="Q926"/>
      <c r="R926"/>
      <c r="S926"/>
    </row>
    <row r="927" spans="11:19">
      <c r="K927"/>
      <c r="L927"/>
      <c r="M927"/>
      <c r="N927"/>
      <c r="O927"/>
      <c r="P927"/>
      <c r="Q927"/>
      <c r="R927"/>
      <c r="S927"/>
    </row>
    <row r="928" spans="11:19">
      <c r="K928"/>
      <c r="L928"/>
      <c r="M928"/>
      <c r="N928"/>
      <c r="O928"/>
      <c r="P928"/>
      <c r="Q928"/>
      <c r="R928"/>
      <c r="S928"/>
    </row>
    <row r="929" spans="11:19">
      <c r="K929"/>
      <c r="L929"/>
      <c r="M929"/>
      <c r="N929"/>
      <c r="O929"/>
      <c r="P929"/>
      <c r="Q929"/>
      <c r="R929"/>
      <c r="S929"/>
    </row>
    <row r="930" spans="11:19">
      <c r="K930"/>
      <c r="L930"/>
      <c r="M930"/>
      <c r="N930"/>
      <c r="O930"/>
      <c r="P930"/>
      <c r="Q930"/>
      <c r="R930"/>
      <c r="S930"/>
    </row>
    <row r="931" spans="11:19">
      <c r="K931"/>
      <c r="L931"/>
      <c r="M931"/>
      <c r="N931"/>
      <c r="O931"/>
      <c r="P931"/>
      <c r="Q931"/>
      <c r="R931"/>
      <c r="S931"/>
    </row>
    <row r="932" spans="11:19">
      <c r="K932"/>
      <c r="L932"/>
      <c r="M932"/>
      <c r="N932"/>
      <c r="O932"/>
      <c r="P932"/>
      <c r="Q932"/>
      <c r="R932"/>
      <c r="S932"/>
    </row>
    <row r="933" spans="11:19">
      <c r="K933"/>
      <c r="L933"/>
      <c r="M933"/>
      <c r="N933"/>
      <c r="O933"/>
      <c r="P933"/>
      <c r="Q933"/>
      <c r="R933"/>
      <c r="S933"/>
    </row>
    <row r="934" spans="11:19">
      <c r="K934"/>
      <c r="L934"/>
      <c r="M934"/>
      <c r="N934"/>
      <c r="O934"/>
      <c r="P934"/>
      <c r="Q934"/>
      <c r="R934"/>
      <c r="S934"/>
    </row>
    <row r="935" spans="11:19">
      <c r="K935"/>
      <c r="L935"/>
      <c r="M935"/>
      <c r="N935"/>
      <c r="O935"/>
      <c r="P935"/>
      <c r="Q935"/>
      <c r="R935"/>
      <c r="S935"/>
    </row>
    <row r="936" spans="11:19">
      <c r="K936"/>
      <c r="L936"/>
      <c r="M936"/>
      <c r="N936"/>
      <c r="O936"/>
      <c r="P936"/>
      <c r="Q936"/>
      <c r="R936"/>
      <c r="S936"/>
    </row>
    <row r="937" spans="11:19">
      <c r="K937"/>
      <c r="L937"/>
      <c r="M937"/>
      <c r="N937"/>
      <c r="O937"/>
      <c r="P937"/>
      <c r="Q937"/>
      <c r="R937"/>
      <c r="S937"/>
    </row>
    <row r="938" spans="11:19">
      <c r="K938"/>
      <c r="L938"/>
      <c r="M938"/>
      <c r="N938"/>
      <c r="O938"/>
      <c r="P938"/>
      <c r="Q938"/>
      <c r="R938"/>
      <c r="S938"/>
    </row>
    <row r="939" spans="11:19">
      <c r="K939"/>
      <c r="L939"/>
      <c r="M939"/>
      <c r="N939"/>
      <c r="O939"/>
      <c r="P939"/>
      <c r="Q939"/>
      <c r="R939"/>
      <c r="S939"/>
    </row>
    <row r="940" spans="11:19">
      <c r="K940"/>
      <c r="L940"/>
      <c r="M940"/>
      <c r="N940"/>
      <c r="O940"/>
      <c r="P940"/>
      <c r="Q940"/>
      <c r="R940"/>
      <c r="S940"/>
    </row>
    <row r="941" spans="11:19">
      <c r="K941"/>
      <c r="L941"/>
      <c r="M941"/>
      <c r="N941"/>
      <c r="O941"/>
      <c r="P941"/>
      <c r="Q941"/>
      <c r="R941"/>
      <c r="S941"/>
    </row>
    <row r="942" spans="11:19">
      <c r="K942"/>
      <c r="L942"/>
      <c r="M942"/>
      <c r="N942"/>
      <c r="O942"/>
      <c r="P942"/>
      <c r="Q942"/>
      <c r="R942"/>
      <c r="S942"/>
    </row>
    <row r="943" spans="11:19">
      <c r="K943"/>
      <c r="L943"/>
      <c r="M943"/>
      <c r="N943"/>
      <c r="O943"/>
      <c r="P943"/>
      <c r="Q943"/>
      <c r="R943"/>
      <c r="S943"/>
    </row>
    <row r="944" spans="11:19">
      <c r="K944"/>
      <c r="L944"/>
      <c r="M944"/>
      <c r="N944"/>
      <c r="O944"/>
      <c r="P944"/>
      <c r="Q944"/>
      <c r="R944"/>
      <c r="S944"/>
    </row>
    <row r="945" spans="11:19">
      <c r="K945"/>
      <c r="L945"/>
      <c r="M945"/>
      <c r="N945"/>
      <c r="O945"/>
      <c r="P945"/>
      <c r="Q945"/>
      <c r="R945"/>
      <c r="S945"/>
    </row>
    <row r="946" spans="11:19">
      <c r="K946"/>
      <c r="L946"/>
      <c r="M946"/>
      <c r="N946"/>
      <c r="O946"/>
      <c r="P946"/>
      <c r="Q946"/>
      <c r="R946"/>
      <c r="S946"/>
    </row>
    <row r="947" spans="11:19">
      <c r="K947"/>
      <c r="L947"/>
      <c r="M947"/>
      <c r="N947"/>
      <c r="O947"/>
      <c r="P947"/>
      <c r="Q947"/>
      <c r="R947"/>
      <c r="S947"/>
    </row>
    <row r="948" spans="11:19">
      <c r="K948"/>
      <c r="L948"/>
      <c r="M948"/>
      <c r="N948"/>
      <c r="O948"/>
      <c r="P948"/>
      <c r="Q948"/>
      <c r="R948"/>
      <c r="S948"/>
    </row>
    <row r="949" spans="11:19">
      <c r="K949"/>
      <c r="L949"/>
      <c r="M949"/>
      <c r="N949"/>
      <c r="O949"/>
      <c r="P949"/>
      <c r="Q949"/>
      <c r="R949"/>
      <c r="S949"/>
    </row>
    <row r="950" spans="11:19">
      <c r="K950"/>
      <c r="L950"/>
      <c r="M950"/>
      <c r="N950"/>
      <c r="O950"/>
      <c r="P950"/>
      <c r="Q950"/>
      <c r="R950"/>
      <c r="S950"/>
    </row>
    <row r="951" spans="11:19">
      <c r="K951"/>
      <c r="L951"/>
      <c r="M951"/>
      <c r="N951"/>
      <c r="O951"/>
      <c r="P951"/>
      <c r="Q951"/>
      <c r="R951"/>
      <c r="S951"/>
    </row>
    <row r="952" spans="11:19">
      <c r="K952"/>
      <c r="L952"/>
      <c r="M952"/>
      <c r="N952"/>
      <c r="O952"/>
      <c r="P952"/>
      <c r="Q952"/>
      <c r="R952"/>
      <c r="S952"/>
    </row>
    <row r="953" spans="11:19">
      <c r="K953"/>
      <c r="L953"/>
      <c r="M953"/>
      <c r="N953"/>
      <c r="O953"/>
      <c r="P953"/>
      <c r="Q953"/>
      <c r="R953"/>
      <c r="S953"/>
    </row>
    <row r="954" spans="11:19">
      <c r="K954"/>
      <c r="L954"/>
      <c r="M954"/>
      <c r="N954"/>
      <c r="O954"/>
      <c r="P954"/>
      <c r="Q954"/>
      <c r="R954"/>
      <c r="S954"/>
    </row>
    <row r="955" spans="11:19">
      <c r="K955"/>
      <c r="L955"/>
      <c r="M955"/>
      <c r="N955"/>
      <c r="O955"/>
      <c r="P955"/>
      <c r="Q955"/>
      <c r="R955"/>
      <c r="S955"/>
    </row>
    <row r="956" spans="11:19">
      <c r="K956"/>
      <c r="L956"/>
      <c r="M956"/>
      <c r="N956"/>
      <c r="O956"/>
      <c r="P956"/>
      <c r="Q956"/>
      <c r="R956"/>
      <c r="S956"/>
    </row>
    <row r="957" spans="11:19">
      <c r="K957"/>
      <c r="L957"/>
      <c r="M957"/>
      <c r="N957"/>
      <c r="O957"/>
      <c r="P957"/>
      <c r="Q957"/>
      <c r="R957"/>
      <c r="S957"/>
    </row>
    <row r="958" spans="11:19">
      <c r="K958"/>
      <c r="L958"/>
      <c r="M958"/>
      <c r="N958"/>
      <c r="O958"/>
      <c r="P958"/>
      <c r="Q958"/>
      <c r="R958"/>
      <c r="S958"/>
    </row>
    <row r="959" spans="11:19">
      <c r="K959"/>
      <c r="L959"/>
      <c r="M959"/>
      <c r="N959"/>
      <c r="O959"/>
      <c r="P959"/>
      <c r="Q959"/>
      <c r="R959"/>
      <c r="S959"/>
    </row>
    <row r="960" spans="11:19">
      <c r="K960"/>
      <c r="L960"/>
      <c r="M960"/>
      <c r="N960"/>
      <c r="O960"/>
      <c r="P960"/>
      <c r="Q960"/>
      <c r="R960"/>
      <c r="S960"/>
    </row>
    <row r="961" spans="11:19">
      <c r="K961"/>
      <c r="L961"/>
      <c r="M961"/>
      <c r="N961"/>
      <c r="O961"/>
      <c r="P961"/>
      <c r="Q961"/>
      <c r="R961"/>
      <c r="S961"/>
    </row>
    <row r="962" spans="11:19">
      <c r="K962"/>
      <c r="L962"/>
      <c r="M962"/>
      <c r="N962"/>
      <c r="O962"/>
      <c r="P962"/>
      <c r="Q962"/>
      <c r="R962"/>
      <c r="S962"/>
    </row>
    <row r="963" spans="11:19">
      <c r="K963"/>
      <c r="L963"/>
      <c r="M963"/>
      <c r="N963"/>
      <c r="O963"/>
      <c r="P963"/>
      <c r="Q963"/>
      <c r="R963"/>
      <c r="S963"/>
    </row>
    <row r="964" spans="11:19">
      <c r="K964"/>
      <c r="L964"/>
      <c r="M964"/>
      <c r="N964"/>
      <c r="O964"/>
      <c r="P964"/>
      <c r="Q964"/>
      <c r="R964"/>
      <c r="S964"/>
    </row>
    <row r="965" spans="11:19">
      <c r="K965"/>
      <c r="L965"/>
      <c r="M965"/>
      <c r="N965"/>
      <c r="O965"/>
      <c r="P965"/>
      <c r="Q965"/>
      <c r="R965"/>
      <c r="S965"/>
    </row>
    <row r="966" spans="11:19">
      <c r="K966"/>
      <c r="L966"/>
      <c r="M966"/>
      <c r="N966"/>
      <c r="O966"/>
      <c r="P966"/>
      <c r="Q966"/>
      <c r="R966"/>
      <c r="S966"/>
    </row>
    <row r="967" spans="11:19">
      <c r="K967"/>
      <c r="L967"/>
      <c r="M967"/>
      <c r="N967"/>
      <c r="O967"/>
      <c r="P967"/>
      <c r="Q967"/>
      <c r="R967"/>
      <c r="S967"/>
    </row>
    <row r="968" spans="11:19">
      <c r="K968"/>
      <c r="L968"/>
      <c r="M968"/>
      <c r="N968"/>
      <c r="O968"/>
      <c r="P968"/>
      <c r="Q968"/>
      <c r="R968"/>
      <c r="S968"/>
    </row>
    <row r="969" spans="11:19">
      <c r="K969"/>
      <c r="L969"/>
      <c r="M969"/>
      <c r="N969"/>
      <c r="O969"/>
      <c r="P969"/>
      <c r="Q969"/>
      <c r="R969"/>
      <c r="S969"/>
    </row>
    <row r="970" spans="11:19">
      <c r="K970"/>
      <c r="L970"/>
      <c r="M970"/>
      <c r="N970"/>
      <c r="O970"/>
      <c r="P970"/>
      <c r="Q970"/>
      <c r="R970"/>
      <c r="S970"/>
    </row>
    <row r="971" spans="11:19">
      <c r="K971"/>
      <c r="L971"/>
      <c r="M971"/>
      <c r="N971"/>
      <c r="O971"/>
      <c r="P971"/>
      <c r="Q971"/>
      <c r="R971"/>
      <c r="S971"/>
    </row>
    <row r="972" spans="11:19">
      <c r="K972"/>
      <c r="L972"/>
      <c r="M972"/>
      <c r="N972"/>
      <c r="O972"/>
      <c r="P972"/>
      <c r="Q972"/>
      <c r="R972"/>
      <c r="S972"/>
    </row>
    <row r="973" spans="11:19">
      <c r="K973"/>
      <c r="L973"/>
      <c r="M973"/>
      <c r="N973"/>
      <c r="O973"/>
      <c r="P973"/>
      <c r="Q973"/>
      <c r="R973"/>
      <c r="S973"/>
    </row>
    <row r="974" spans="11:19">
      <c r="K974"/>
      <c r="L974"/>
      <c r="M974"/>
      <c r="N974"/>
      <c r="O974"/>
      <c r="P974"/>
      <c r="Q974"/>
      <c r="R974"/>
      <c r="S974"/>
    </row>
    <row r="975" spans="11:19">
      <c r="K975"/>
      <c r="L975"/>
      <c r="M975"/>
      <c r="N975"/>
      <c r="O975"/>
      <c r="P975"/>
      <c r="Q975"/>
      <c r="R975"/>
      <c r="S975"/>
    </row>
    <row r="976" spans="11:19">
      <c r="K976"/>
      <c r="L976"/>
      <c r="M976"/>
      <c r="N976"/>
      <c r="O976"/>
      <c r="P976"/>
      <c r="Q976"/>
      <c r="R976"/>
      <c r="S976"/>
    </row>
    <row r="977" spans="11:19">
      <c r="K977"/>
      <c r="L977"/>
      <c r="M977"/>
      <c r="N977"/>
      <c r="O977"/>
      <c r="P977"/>
      <c r="Q977"/>
      <c r="R977"/>
      <c r="S977"/>
    </row>
    <row r="978" spans="11:19">
      <c r="K978"/>
      <c r="L978"/>
      <c r="M978"/>
      <c r="N978"/>
      <c r="O978"/>
      <c r="P978"/>
      <c r="Q978"/>
      <c r="R978"/>
      <c r="S978"/>
    </row>
    <row r="979" spans="11:19">
      <c r="K979"/>
      <c r="L979"/>
      <c r="M979"/>
      <c r="N979"/>
      <c r="O979"/>
      <c r="P979"/>
      <c r="Q979"/>
      <c r="R979"/>
      <c r="S979"/>
    </row>
    <row r="980" spans="11:19">
      <c r="K980"/>
      <c r="L980"/>
      <c r="M980"/>
      <c r="N980"/>
      <c r="O980"/>
      <c r="P980"/>
      <c r="Q980"/>
      <c r="R980"/>
      <c r="S980"/>
    </row>
    <row r="981" spans="11:19">
      <c r="K981"/>
      <c r="L981"/>
      <c r="M981"/>
      <c r="N981"/>
      <c r="O981"/>
      <c r="P981"/>
      <c r="Q981"/>
      <c r="R981"/>
      <c r="S981"/>
    </row>
    <row r="982" spans="11:19">
      <c r="K982"/>
      <c r="L982"/>
      <c r="M982"/>
      <c r="N982"/>
      <c r="O982"/>
      <c r="P982"/>
      <c r="Q982"/>
      <c r="R982"/>
      <c r="S982"/>
    </row>
    <row r="983" spans="11:19">
      <c r="K983"/>
      <c r="L983"/>
      <c r="M983"/>
      <c r="N983"/>
      <c r="O983"/>
      <c r="P983"/>
      <c r="Q983"/>
      <c r="R983"/>
      <c r="S983"/>
    </row>
    <row r="984" spans="11:19">
      <c r="K984"/>
      <c r="L984"/>
      <c r="M984"/>
      <c r="N984"/>
      <c r="O984"/>
      <c r="P984"/>
      <c r="Q984"/>
      <c r="R984"/>
      <c r="S984"/>
    </row>
    <row r="985" spans="11:19">
      <c r="K985"/>
      <c r="L985"/>
      <c r="M985"/>
      <c r="N985"/>
      <c r="O985"/>
      <c r="P985"/>
      <c r="Q985"/>
      <c r="R985"/>
      <c r="S985"/>
    </row>
    <row r="986" spans="11:19">
      <c r="K986"/>
      <c r="L986"/>
      <c r="M986"/>
      <c r="N986"/>
      <c r="O986"/>
      <c r="P986"/>
      <c r="Q986"/>
      <c r="R986"/>
      <c r="S986"/>
    </row>
    <row r="987" spans="11:19">
      <c r="K987"/>
      <c r="L987"/>
      <c r="M987"/>
      <c r="N987"/>
      <c r="O987"/>
      <c r="P987"/>
      <c r="Q987"/>
      <c r="R987"/>
      <c r="S987"/>
    </row>
    <row r="988" spans="11:19">
      <c r="K988"/>
      <c r="L988"/>
      <c r="M988"/>
      <c r="N988"/>
      <c r="O988"/>
      <c r="P988"/>
      <c r="Q988"/>
      <c r="R988"/>
      <c r="S988"/>
    </row>
    <row r="989" spans="11:19">
      <c r="K989"/>
      <c r="L989"/>
      <c r="M989"/>
      <c r="N989"/>
      <c r="O989"/>
      <c r="P989"/>
      <c r="Q989"/>
      <c r="R989"/>
      <c r="S989"/>
    </row>
    <row r="990" spans="11:19">
      <c r="K990"/>
      <c r="L990"/>
      <c r="M990"/>
      <c r="N990"/>
      <c r="O990"/>
      <c r="P990"/>
      <c r="Q990"/>
      <c r="R990"/>
      <c r="S990"/>
    </row>
    <row r="991" spans="11:19">
      <c r="K991"/>
      <c r="L991"/>
      <c r="M991"/>
      <c r="N991"/>
      <c r="O991"/>
      <c r="P991"/>
      <c r="Q991"/>
      <c r="R991"/>
      <c r="S991"/>
    </row>
    <row r="992" spans="11:19">
      <c r="K992"/>
      <c r="L992"/>
      <c r="M992"/>
      <c r="N992"/>
      <c r="O992"/>
      <c r="P992"/>
      <c r="Q992"/>
      <c r="R992"/>
      <c r="S992"/>
    </row>
    <row r="993" spans="11:19">
      <c r="K993"/>
      <c r="L993"/>
      <c r="M993"/>
      <c r="N993"/>
      <c r="O993"/>
      <c r="P993"/>
      <c r="Q993"/>
      <c r="R993"/>
      <c r="S993"/>
    </row>
    <row r="994" spans="11:19">
      <c r="K994"/>
      <c r="L994"/>
      <c r="M994"/>
      <c r="N994"/>
      <c r="O994"/>
      <c r="P994"/>
      <c r="Q994"/>
      <c r="R994"/>
      <c r="S994"/>
    </row>
    <row r="995" spans="11:19">
      <c r="K995"/>
      <c r="L995"/>
      <c r="M995"/>
      <c r="N995"/>
      <c r="O995"/>
      <c r="P995"/>
      <c r="Q995"/>
      <c r="R995"/>
      <c r="S995"/>
    </row>
    <row r="996" spans="11:19">
      <c r="K996"/>
      <c r="L996"/>
      <c r="M996"/>
      <c r="N996"/>
      <c r="O996"/>
      <c r="P996"/>
      <c r="Q996"/>
      <c r="R996"/>
      <c r="S996"/>
    </row>
    <row r="997" spans="11:19">
      <c r="K997"/>
      <c r="L997"/>
      <c r="M997"/>
      <c r="N997"/>
      <c r="O997"/>
      <c r="P997"/>
      <c r="Q997"/>
      <c r="R997"/>
      <c r="S997"/>
    </row>
    <row r="998" spans="11:19">
      <c r="K998"/>
      <c r="L998"/>
      <c r="M998"/>
      <c r="N998"/>
      <c r="O998"/>
      <c r="P998"/>
      <c r="Q998"/>
      <c r="R998"/>
      <c r="S998"/>
    </row>
    <row r="999" spans="11:19">
      <c r="K999"/>
      <c r="L999"/>
      <c r="M999"/>
      <c r="N999"/>
      <c r="O999"/>
      <c r="P999"/>
      <c r="Q999"/>
      <c r="R999"/>
      <c r="S999"/>
    </row>
    <row r="1000" spans="11:19">
      <c r="K1000"/>
      <c r="L1000"/>
      <c r="M1000"/>
      <c r="N1000"/>
      <c r="O1000"/>
      <c r="P1000"/>
      <c r="Q1000"/>
      <c r="R1000"/>
      <c r="S1000"/>
    </row>
    <row r="1001" spans="11:19">
      <c r="K1001"/>
      <c r="L1001"/>
      <c r="M1001"/>
      <c r="N1001"/>
      <c r="O1001"/>
      <c r="P1001"/>
      <c r="Q1001"/>
      <c r="R1001"/>
      <c r="S1001"/>
    </row>
    <row r="1002" spans="11:19">
      <c r="K1002"/>
      <c r="L1002"/>
      <c r="M1002"/>
      <c r="N1002"/>
      <c r="O1002"/>
      <c r="P1002"/>
      <c r="Q1002"/>
      <c r="R1002"/>
      <c r="S1002"/>
    </row>
    <row r="1003" spans="11:19">
      <c r="K1003"/>
      <c r="L1003"/>
      <c r="M1003"/>
      <c r="N1003"/>
      <c r="O1003"/>
      <c r="P1003"/>
      <c r="Q1003"/>
      <c r="R1003"/>
      <c r="S1003"/>
    </row>
    <row r="1004" spans="11:19">
      <c r="K1004"/>
      <c r="L1004"/>
      <c r="M1004"/>
      <c r="N1004"/>
      <c r="O1004"/>
      <c r="P1004"/>
      <c r="Q1004"/>
      <c r="R1004"/>
      <c r="S1004"/>
    </row>
    <row r="1005" spans="11:19">
      <c r="K1005"/>
      <c r="L1005"/>
      <c r="M1005"/>
      <c r="N1005"/>
      <c r="O1005"/>
      <c r="P1005"/>
      <c r="Q1005"/>
      <c r="R1005"/>
      <c r="S1005"/>
    </row>
    <row r="1006" spans="11:19">
      <c r="K1006"/>
      <c r="L1006"/>
      <c r="M1006"/>
      <c r="N1006"/>
      <c r="O1006"/>
      <c r="P1006"/>
      <c r="Q1006"/>
      <c r="R1006"/>
      <c r="S1006"/>
    </row>
    <row r="1007" spans="11:19">
      <c r="K1007"/>
      <c r="L1007"/>
      <c r="M1007"/>
      <c r="N1007"/>
      <c r="O1007"/>
      <c r="P1007"/>
      <c r="Q1007"/>
      <c r="R1007"/>
      <c r="S1007"/>
    </row>
    <row r="1008" spans="11:19">
      <c r="K1008"/>
      <c r="L1008"/>
      <c r="M1008"/>
      <c r="N1008"/>
      <c r="O1008"/>
      <c r="P1008"/>
      <c r="Q1008"/>
      <c r="R1008"/>
      <c r="S1008"/>
    </row>
    <row r="1009" spans="11:19">
      <c r="K1009"/>
      <c r="L1009"/>
      <c r="M1009"/>
      <c r="N1009"/>
      <c r="O1009"/>
      <c r="P1009"/>
      <c r="Q1009"/>
      <c r="R1009"/>
      <c r="S1009"/>
    </row>
    <row r="1010" spans="11:19">
      <c r="K1010"/>
      <c r="L1010"/>
      <c r="M1010"/>
      <c r="N1010"/>
      <c r="O1010"/>
      <c r="P1010"/>
      <c r="Q1010"/>
      <c r="R1010"/>
      <c r="S1010"/>
    </row>
    <row r="1011" spans="11:19">
      <c r="K1011"/>
      <c r="L1011"/>
      <c r="M1011"/>
      <c r="N1011"/>
      <c r="O1011"/>
      <c r="P1011"/>
      <c r="Q1011"/>
      <c r="R1011"/>
      <c r="S1011"/>
    </row>
    <row r="1012" spans="11:19">
      <c r="K1012"/>
      <c r="L1012"/>
      <c r="M1012"/>
      <c r="N1012"/>
      <c r="O1012"/>
      <c r="P1012"/>
      <c r="Q1012"/>
      <c r="R1012"/>
      <c r="S1012"/>
    </row>
    <row r="1013" spans="11:19">
      <c r="K1013"/>
      <c r="L1013"/>
      <c r="M1013"/>
      <c r="N1013"/>
      <c r="O1013"/>
      <c r="P1013"/>
      <c r="Q1013"/>
      <c r="R1013"/>
      <c r="S1013"/>
    </row>
    <row r="1014" spans="11:19">
      <c r="K1014"/>
      <c r="L1014"/>
      <c r="M1014"/>
      <c r="N1014"/>
      <c r="O1014"/>
      <c r="P1014"/>
      <c r="Q1014"/>
      <c r="R1014"/>
      <c r="S1014"/>
    </row>
    <row r="1015" spans="11:19">
      <c r="K1015"/>
      <c r="L1015"/>
      <c r="M1015"/>
      <c r="N1015"/>
      <c r="O1015"/>
      <c r="P1015"/>
      <c r="Q1015"/>
      <c r="R1015"/>
      <c r="S1015"/>
    </row>
    <row r="1016" spans="11:19">
      <c r="K1016"/>
      <c r="L1016"/>
      <c r="M1016"/>
      <c r="N1016"/>
      <c r="O1016"/>
      <c r="P1016"/>
      <c r="Q1016"/>
      <c r="R1016"/>
      <c r="S1016"/>
    </row>
    <row r="1017" spans="11:19">
      <c r="K1017"/>
      <c r="L1017"/>
      <c r="M1017"/>
      <c r="N1017"/>
      <c r="O1017"/>
      <c r="P1017"/>
      <c r="Q1017"/>
      <c r="R1017"/>
      <c r="S1017"/>
    </row>
    <row r="1018" spans="11:19">
      <c r="K1018"/>
      <c r="L1018"/>
      <c r="M1018"/>
      <c r="N1018"/>
      <c r="O1018"/>
      <c r="P1018"/>
      <c r="Q1018"/>
      <c r="R1018"/>
      <c r="S1018"/>
    </row>
    <row r="1019" spans="11:19">
      <c r="K1019"/>
      <c r="L1019"/>
      <c r="M1019"/>
      <c r="N1019"/>
      <c r="O1019"/>
      <c r="P1019"/>
      <c r="Q1019"/>
      <c r="R1019"/>
      <c r="S1019"/>
    </row>
    <row r="1020" spans="11:19">
      <c r="K1020"/>
      <c r="L1020"/>
      <c r="M1020"/>
      <c r="N1020"/>
      <c r="O1020"/>
      <c r="P1020"/>
      <c r="Q1020"/>
      <c r="R1020"/>
      <c r="S1020"/>
    </row>
    <row r="1021" spans="11:19">
      <c r="K1021"/>
      <c r="L1021"/>
      <c r="M1021"/>
      <c r="N1021"/>
      <c r="O1021"/>
      <c r="P1021"/>
      <c r="Q1021"/>
      <c r="R1021"/>
      <c r="S1021"/>
    </row>
    <row r="1022" spans="11:19">
      <c r="K1022"/>
      <c r="L1022"/>
      <c r="M1022"/>
      <c r="N1022"/>
      <c r="O1022"/>
      <c r="P1022"/>
      <c r="Q1022"/>
      <c r="R1022"/>
      <c r="S1022"/>
    </row>
    <row r="1023" spans="11:19">
      <c r="K1023"/>
      <c r="L1023"/>
      <c r="M1023"/>
      <c r="N1023"/>
      <c r="O1023"/>
      <c r="P1023"/>
      <c r="Q1023"/>
      <c r="R1023"/>
      <c r="S1023"/>
    </row>
    <row r="1024" spans="11:19">
      <c r="K1024"/>
      <c r="L1024"/>
      <c r="M1024"/>
      <c r="N1024"/>
      <c r="O1024"/>
      <c r="P1024"/>
      <c r="Q1024"/>
      <c r="R1024"/>
      <c r="S1024"/>
    </row>
    <row r="1025" spans="11:19">
      <c r="K1025"/>
      <c r="L1025"/>
      <c r="M1025"/>
      <c r="N1025"/>
      <c r="O1025"/>
      <c r="P1025"/>
      <c r="Q1025"/>
      <c r="R1025"/>
      <c r="S1025"/>
    </row>
    <row r="1026" spans="11:19">
      <c r="K1026"/>
      <c r="L1026"/>
      <c r="M1026"/>
      <c r="N1026"/>
      <c r="O1026"/>
      <c r="P1026"/>
      <c r="Q1026"/>
      <c r="R1026"/>
      <c r="S1026"/>
    </row>
    <row r="1027" spans="11:19">
      <c r="K1027"/>
      <c r="L1027"/>
      <c r="M1027"/>
      <c r="N1027"/>
      <c r="O1027"/>
      <c r="P1027"/>
      <c r="Q1027"/>
      <c r="R1027"/>
      <c r="S1027"/>
    </row>
    <row r="1028" spans="11:19">
      <c r="K1028"/>
      <c r="L1028"/>
      <c r="M1028"/>
      <c r="N1028"/>
      <c r="O1028"/>
      <c r="P1028"/>
      <c r="Q1028"/>
      <c r="R1028"/>
      <c r="S1028"/>
    </row>
    <row r="1029" spans="11:19">
      <c r="K1029"/>
      <c r="L1029"/>
      <c r="M1029"/>
      <c r="N1029"/>
      <c r="O1029"/>
      <c r="P1029"/>
      <c r="Q1029"/>
      <c r="R1029"/>
      <c r="S1029"/>
    </row>
    <row r="1030" spans="11:19">
      <c r="K1030"/>
      <c r="L1030"/>
      <c r="M1030"/>
      <c r="N1030"/>
      <c r="O1030"/>
      <c r="P1030"/>
      <c r="Q1030"/>
      <c r="R1030"/>
      <c r="S1030"/>
    </row>
    <row r="1031" spans="11:19">
      <c r="K1031"/>
      <c r="L1031"/>
      <c r="M1031"/>
      <c r="N1031"/>
      <c r="O1031"/>
      <c r="P1031"/>
      <c r="Q1031"/>
      <c r="R1031"/>
      <c r="S1031"/>
    </row>
    <row r="1032" spans="11:19">
      <c r="K1032"/>
      <c r="L1032"/>
      <c r="M1032"/>
      <c r="N1032"/>
      <c r="O1032"/>
      <c r="P1032"/>
      <c r="Q1032"/>
      <c r="R1032"/>
      <c r="S1032"/>
    </row>
    <row r="1033" spans="11:19">
      <c r="K1033"/>
      <c r="L1033"/>
      <c r="M1033"/>
      <c r="N1033"/>
      <c r="O1033"/>
      <c r="P1033"/>
      <c r="Q1033"/>
      <c r="R1033"/>
      <c r="S1033"/>
    </row>
    <row r="1034" spans="11:19">
      <c r="K1034"/>
      <c r="L1034"/>
      <c r="M1034"/>
      <c r="N1034"/>
      <c r="O1034"/>
      <c r="P1034"/>
      <c r="Q1034"/>
      <c r="R1034"/>
      <c r="S1034"/>
    </row>
    <row r="1035" spans="11:19">
      <c r="K1035"/>
      <c r="L1035"/>
      <c r="M1035"/>
      <c r="N1035"/>
      <c r="O1035"/>
      <c r="P1035"/>
      <c r="Q1035"/>
      <c r="R1035"/>
      <c r="S1035"/>
    </row>
    <row r="1036" spans="11:19">
      <c r="K1036"/>
      <c r="L1036"/>
      <c r="M1036"/>
      <c r="N1036"/>
      <c r="O1036"/>
      <c r="P1036"/>
      <c r="Q1036"/>
      <c r="R1036"/>
      <c r="S1036"/>
    </row>
    <row r="1037" spans="11:19">
      <c r="K1037"/>
      <c r="L1037"/>
      <c r="M1037"/>
      <c r="N1037"/>
      <c r="O1037"/>
      <c r="P1037"/>
      <c r="Q1037"/>
      <c r="R1037"/>
      <c r="S1037"/>
    </row>
    <row r="1038" spans="11:19">
      <c r="K1038"/>
      <c r="L1038"/>
      <c r="M1038"/>
      <c r="N1038"/>
      <c r="O1038"/>
      <c r="P1038"/>
      <c r="Q1038"/>
      <c r="R1038"/>
      <c r="S1038"/>
    </row>
    <row r="1039" spans="11:19">
      <c r="K1039"/>
      <c r="L1039"/>
      <c r="M1039"/>
      <c r="N1039"/>
      <c r="O1039"/>
      <c r="P1039"/>
      <c r="Q1039"/>
      <c r="R1039"/>
      <c r="S1039"/>
    </row>
    <row r="1040" spans="11:19">
      <c r="K1040"/>
      <c r="L1040"/>
      <c r="M1040"/>
      <c r="N1040"/>
      <c r="O1040"/>
      <c r="P1040"/>
      <c r="Q1040"/>
      <c r="R1040"/>
      <c r="S1040"/>
    </row>
    <row r="1041" spans="11:19">
      <c r="K1041"/>
      <c r="L1041"/>
      <c r="M1041"/>
      <c r="N1041"/>
      <c r="O1041"/>
      <c r="P1041"/>
      <c r="Q1041"/>
      <c r="R1041"/>
      <c r="S1041"/>
    </row>
    <row r="1042" spans="11:19">
      <c r="K1042"/>
      <c r="L1042"/>
      <c r="M1042"/>
      <c r="N1042"/>
      <c r="O1042"/>
      <c r="P1042"/>
      <c r="Q1042"/>
      <c r="R1042"/>
      <c r="S1042"/>
    </row>
    <row r="1043" spans="11:19">
      <c r="K1043"/>
      <c r="L1043"/>
      <c r="M1043"/>
      <c r="N1043"/>
      <c r="O1043"/>
      <c r="P1043"/>
      <c r="Q1043"/>
      <c r="R1043"/>
      <c r="S1043"/>
    </row>
    <row r="1044" spans="11:19">
      <c r="K1044"/>
      <c r="L1044"/>
      <c r="M1044"/>
      <c r="N1044"/>
      <c r="O1044"/>
      <c r="P1044"/>
      <c r="Q1044"/>
      <c r="R1044"/>
      <c r="S1044"/>
    </row>
    <row r="1045" spans="11:19">
      <c r="K1045"/>
      <c r="L1045"/>
      <c r="M1045"/>
      <c r="N1045"/>
      <c r="O1045"/>
      <c r="P1045"/>
      <c r="Q1045"/>
      <c r="R1045"/>
      <c r="S1045"/>
    </row>
    <row r="1046" spans="11:19">
      <c r="K1046"/>
      <c r="L1046"/>
      <c r="M1046"/>
      <c r="N1046"/>
      <c r="O1046"/>
      <c r="P1046"/>
      <c r="Q1046"/>
      <c r="R1046"/>
      <c r="S1046"/>
    </row>
    <row r="1047" spans="11:19">
      <c r="K1047"/>
      <c r="L1047"/>
      <c r="M1047"/>
      <c r="N1047"/>
      <c r="O1047"/>
      <c r="P1047"/>
      <c r="Q1047"/>
      <c r="R1047"/>
      <c r="S1047"/>
    </row>
    <row r="1048" spans="11:19">
      <c r="K1048"/>
      <c r="L1048"/>
      <c r="M1048"/>
      <c r="N1048"/>
      <c r="O1048"/>
      <c r="P1048"/>
      <c r="Q1048"/>
      <c r="R1048"/>
      <c r="S1048"/>
    </row>
    <row r="1049" spans="11:19">
      <c r="K1049"/>
      <c r="L1049"/>
      <c r="M1049"/>
      <c r="N1049"/>
      <c r="O1049"/>
      <c r="P1049"/>
      <c r="Q1049"/>
      <c r="R1049"/>
      <c r="S1049"/>
    </row>
    <row r="1050" spans="11:19">
      <c r="K1050"/>
      <c r="L1050"/>
      <c r="M1050"/>
      <c r="N1050"/>
      <c r="O1050"/>
      <c r="P1050"/>
      <c r="Q1050"/>
      <c r="R1050"/>
      <c r="S1050"/>
    </row>
    <row r="1051" spans="11:19">
      <c r="K1051"/>
      <c r="L1051"/>
      <c r="M1051"/>
      <c r="N1051"/>
      <c r="O1051"/>
      <c r="P1051"/>
      <c r="Q1051"/>
      <c r="R1051"/>
      <c r="S1051"/>
    </row>
    <row r="1052" spans="11:19">
      <c r="K1052"/>
      <c r="L1052"/>
      <c r="M1052"/>
      <c r="N1052"/>
      <c r="O1052"/>
      <c r="P1052"/>
      <c r="Q1052"/>
      <c r="R1052"/>
      <c r="S1052"/>
    </row>
    <row r="1053" spans="11:19">
      <c r="K1053"/>
      <c r="L1053"/>
      <c r="M1053"/>
      <c r="N1053"/>
      <c r="O1053"/>
      <c r="P1053"/>
      <c r="Q1053"/>
      <c r="R1053"/>
      <c r="S1053"/>
    </row>
    <row r="1054" spans="11:19">
      <c r="K1054"/>
      <c r="L1054"/>
      <c r="M1054"/>
      <c r="N1054"/>
      <c r="O1054"/>
      <c r="P1054"/>
      <c r="Q1054"/>
      <c r="R1054"/>
      <c r="S1054"/>
    </row>
    <row r="1055" spans="11:19">
      <c r="K1055"/>
      <c r="L1055"/>
      <c r="M1055"/>
      <c r="N1055"/>
      <c r="O1055"/>
      <c r="P1055"/>
      <c r="Q1055"/>
      <c r="R1055"/>
      <c r="S1055"/>
    </row>
    <row r="1056" spans="11:19">
      <c r="K1056"/>
      <c r="L1056"/>
      <c r="M1056"/>
      <c r="N1056"/>
      <c r="O1056"/>
      <c r="P1056"/>
      <c r="Q1056"/>
      <c r="R1056"/>
      <c r="S1056"/>
    </row>
    <row r="1057" spans="11:19">
      <c r="K1057"/>
      <c r="L1057"/>
      <c r="M1057"/>
      <c r="N1057"/>
      <c r="O1057"/>
      <c r="P1057"/>
      <c r="Q1057"/>
      <c r="R1057"/>
      <c r="S1057"/>
    </row>
    <row r="1058" spans="11:19">
      <c r="K1058"/>
      <c r="L1058"/>
      <c r="M1058"/>
      <c r="N1058"/>
      <c r="O1058"/>
      <c r="P1058"/>
      <c r="Q1058"/>
      <c r="R1058"/>
      <c r="S1058"/>
    </row>
    <row r="1059" spans="11:19">
      <c r="K1059"/>
      <c r="L1059"/>
      <c r="M1059"/>
      <c r="N1059"/>
      <c r="O1059"/>
      <c r="P1059"/>
      <c r="Q1059"/>
      <c r="R1059"/>
      <c r="S1059"/>
    </row>
    <row r="1060" spans="11:19">
      <c r="K1060"/>
      <c r="L1060"/>
      <c r="M1060"/>
      <c r="N1060"/>
      <c r="O1060"/>
      <c r="P1060"/>
      <c r="Q1060"/>
      <c r="R1060"/>
      <c r="S1060"/>
    </row>
    <row r="1061" spans="11:19">
      <c r="K1061"/>
      <c r="L1061"/>
      <c r="M1061"/>
      <c r="N1061"/>
      <c r="O1061"/>
      <c r="P1061"/>
      <c r="Q1061"/>
      <c r="R1061"/>
      <c r="S1061"/>
    </row>
    <row r="1062" spans="11:19">
      <c r="K1062"/>
      <c r="L1062"/>
      <c r="M1062"/>
      <c r="N1062"/>
      <c r="O1062"/>
      <c r="P1062"/>
      <c r="Q1062"/>
      <c r="R1062"/>
      <c r="S1062"/>
    </row>
    <row r="1063" spans="11:19">
      <c r="K1063"/>
      <c r="L1063"/>
      <c r="M1063"/>
      <c r="N1063"/>
      <c r="O1063"/>
      <c r="P1063"/>
      <c r="Q1063"/>
      <c r="R1063"/>
      <c r="S1063"/>
    </row>
    <row r="1064" spans="11:19">
      <c r="K1064"/>
      <c r="L1064"/>
      <c r="M1064"/>
      <c r="N1064"/>
      <c r="O1064"/>
      <c r="P1064"/>
      <c r="Q1064"/>
      <c r="R1064"/>
      <c r="S1064"/>
    </row>
    <row r="1065" spans="11:19">
      <c r="K1065"/>
      <c r="L1065"/>
      <c r="M1065"/>
      <c r="N1065"/>
      <c r="O1065"/>
      <c r="P1065"/>
      <c r="Q1065"/>
      <c r="R1065"/>
      <c r="S1065"/>
    </row>
    <row r="1066" spans="11:19">
      <c r="K1066"/>
      <c r="L1066"/>
      <c r="M1066"/>
      <c r="N1066"/>
      <c r="O1066"/>
      <c r="P1066"/>
      <c r="Q1066"/>
      <c r="R1066"/>
      <c r="S1066"/>
    </row>
    <row r="1067" spans="11:19">
      <c r="K1067"/>
      <c r="L1067"/>
      <c r="M1067"/>
      <c r="N1067"/>
      <c r="O1067"/>
      <c r="P1067"/>
      <c r="Q1067"/>
      <c r="R1067"/>
      <c r="S1067"/>
    </row>
    <row r="1068" spans="11:19">
      <c r="K1068"/>
      <c r="L1068"/>
      <c r="M1068"/>
      <c r="N1068"/>
      <c r="O1068"/>
      <c r="P1068"/>
      <c r="Q1068"/>
      <c r="R1068"/>
      <c r="S1068"/>
    </row>
    <row r="1069" spans="11:19">
      <c r="K1069"/>
      <c r="L1069"/>
      <c r="M1069"/>
      <c r="N1069"/>
      <c r="O1069"/>
      <c r="P1069"/>
      <c r="Q1069"/>
      <c r="R1069"/>
      <c r="S1069"/>
    </row>
    <row r="1070" spans="11:19">
      <c r="K1070"/>
      <c r="L1070"/>
      <c r="M1070"/>
      <c r="N1070"/>
      <c r="O1070"/>
      <c r="P1070"/>
      <c r="Q1070"/>
      <c r="R1070"/>
      <c r="S1070"/>
    </row>
    <row r="1071" spans="11:19">
      <c r="K1071"/>
      <c r="L1071"/>
      <c r="M1071"/>
      <c r="N1071"/>
      <c r="O1071"/>
      <c r="P1071"/>
      <c r="Q1071"/>
      <c r="R1071"/>
      <c r="S1071"/>
    </row>
    <row r="1072" spans="11:19">
      <c r="K1072"/>
      <c r="L1072"/>
      <c r="M1072"/>
      <c r="N1072"/>
      <c r="O1072"/>
      <c r="P1072"/>
      <c r="Q1072"/>
      <c r="R1072"/>
      <c r="S1072"/>
    </row>
    <row r="1073" spans="11:19">
      <c r="K1073"/>
      <c r="L1073"/>
      <c r="M1073"/>
      <c r="N1073"/>
      <c r="O1073"/>
      <c r="P1073"/>
      <c r="Q1073"/>
      <c r="R1073"/>
      <c r="S1073"/>
    </row>
    <row r="1074" spans="11:19">
      <c r="K1074"/>
      <c r="L1074"/>
      <c r="M1074"/>
      <c r="N1074"/>
      <c r="O1074"/>
      <c r="P1074"/>
      <c r="Q1074"/>
      <c r="R1074"/>
      <c r="S1074"/>
    </row>
    <row r="1075" spans="11:19">
      <c r="K1075"/>
      <c r="L1075"/>
      <c r="M1075"/>
      <c r="N1075"/>
      <c r="O1075"/>
      <c r="P1075"/>
      <c r="Q1075"/>
      <c r="R1075"/>
      <c r="S1075"/>
    </row>
    <row r="1076" spans="11:19">
      <c r="K1076"/>
      <c r="L1076"/>
      <c r="M1076"/>
      <c r="N1076"/>
      <c r="O1076"/>
      <c r="P1076"/>
      <c r="Q1076"/>
      <c r="R1076"/>
      <c r="S1076"/>
    </row>
    <row r="1077" spans="11:19">
      <c r="K1077"/>
      <c r="L1077"/>
      <c r="M1077"/>
      <c r="N1077"/>
      <c r="O1077"/>
      <c r="P1077"/>
      <c r="Q1077"/>
      <c r="R1077"/>
      <c r="S1077"/>
    </row>
    <row r="1078" spans="11:19">
      <c r="K1078"/>
      <c r="L1078"/>
      <c r="M1078"/>
      <c r="N1078"/>
      <c r="O1078"/>
      <c r="P1078"/>
      <c r="Q1078"/>
      <c r="R1078"/>
      <c r="S1078"/>
    </row>
    <row r="1079" spans="11:19">
      <c r="K1079"/>
      <c r="L1079"/>
      <c r="M1079"/>
      <c r="N1079"/>
      <c r="O1079"/>
      <c r="P1079"/>
      <c r="Q1079"/>
      <c r="R1079"/>
      <c r="S1079"/>
    </row>
    <row r="1080" spans="11:19">
      <c r="K1080"/>
      <c r="L1080"/>
      <c r="M1080"/>
      <c r="N1080"/>
      <c r="O1080"/>
      <c r="P1080"/>
      <c r="Q1080"/>
      <c r="R1080"/>
      <c r="S1080"/>
    </row>
    <row r="1081" spans="11:19">
      <c r="K1081"/>
      <c r="L1081"/>
      <c r="M1081"/>
      <c r="N1081"/>
      <c r="O1081"/>
      <c r="P1081"/>
      <c r="Q1081"/>
      <c r="R1081"/>
      <c r="S1081"/>
    </row>
    <row r="1082" spans="11:19">
      <c r="K1082"/>
      <c r="L1082"/>
      <c r="M1082"/>
      <c r="N1082"/>
      <c r="O1082"/>
      <c r="P1082"/>
      <c r="Q1082"/>
      <c r="R1082"/>
      <c r="S1082"/>
    </row>
    <row r="1083" spans="11:19">
      <c r="K1083"/>
      <c r="L1083"/>
      <c r="M1083"/>
      <c r="N1083"/>
      <c r="O1083"/>
      <c r="P1083"/>
      <c r="Q1083"/>
      <c r="R1083"/>
      <c r="S1083"/>
    </row>
    <row r="1084" spans="11:19">
      <c r="K1084"/>
      <c r="L1084"/>
      <c r="M1084"/>
      <c r="N1084"/>
      <c r="O1084"/>
      <c r="P1084"/>
      <c r="Q1084"/>
      <c r="R1084"/>
      <c r="S1084"/>
    </row>
    <row r="1085" spans="11:19">
      <c r="K1085"/>
      <c r="L1085"/>
      <c r="M1085"/>
      <c r="N1085"/>
      <c r="O1085"/>
      <c r="P1085"/>
      <c r="Q1085"/>
      <c r="R1085"/>
      <c r="S1085"/>
    </row>
    <row r="1086" spans="11:19">
      <c r="K1086"/>
      <c r="L1086"/>
      <c r="M1086"/>
      <c r="N1086"/>
      <c r="O1086"/>
      <c r="P1086"/>
      <c r="Q1086"/>
      <c r="R1086"/>
      <c r="S1086"/>
    </row>
    <row r="1087" spans="11:19">
      <c r="K1087"/>
      <c r="L1087"/>
      <c r="M1087"/>
      <c r="N1087"/>
      <c r="O1087"/>
      <c r="P1087"/>
      <c r="Q1087"/>
      <c r="R1087"/>
      <c r="S1087"/>
    </row>
    <row r="1088" spans="11:19">
      <c r="K1088"/>
      <c r="L1088"/>
      <c r="M1088"/>
      <c r="N1088"/>
      <c r="O1088"/>
      <c r="P1088"/>
      <c r="Q1088"/>
      <c r="R1088"/>
      <c r="S1088"/>
    </row>
    <row r="1089" spans="11:19">
      <c r="K1089"/>
      <c r="L1089"/>
      <c r="M1089"/>
      <c r="N1089"/>
      <c r="O1089"/>
      <c r="P1089"/>
      <c r="Q1089"/>
      <c r="R1089"/>
      <c r="S1089"/>
    </row>
    <row r="1090" spans="11:19">
      <c r="K1090"/>
      <c r="L1090"/>
      <c r="M1090"/>
      <c r="N1090"/>
      <c r="O1090"/>
      <c r="P1090"/>
      <c r="Q1090"/>
      <c r="R1090"/>
      <c r="S1090"/>
    </row>
    <row r="1091" spans="11:19">
      <c r="K1091"/>
      <c r="L1091"/>
      <c r="M1091"/>
      <c r="N1091"/>
      <c r="O1091"/>
      <c r="P1091"/>
      <c r="Q1091"/>
      <c r="R1091"/>
      <c r="S1091"/>
    </row>
    <row r="1092" spans="11:19">
      <c r="K1092"/>
      <c r="L1092"/>
      <c r="M1092"/>
      <c r="N1092"/>
      <c r="O1092"/>
      <c r="P1092"/>
      <c r="Q1092"/>
      <c r="R1092"/>
      <c r="S1092"/>
    </row>
    <row r="1093" spans="11:19">
      <c r="K1093"/>
      <c r="L1093"/>
      <c r="M1093"/>
      <c r="N1093"/>
      <c r="O1093"/>
      <c r="P1093"/>
      <c r="Q1093"/>
      <c r="R1093"/>
      <c r="S1093"/>
    </row>
    <row r="1094" spans="11:19">
      <c r="K1094"/>
      <c r="L1094"/>
      <c r="M1094"/>
      <c r="N1094"/>
      <c r="O1094"/>
      <c r="P1094"/>
      <c r="Q1094"/>
      <c r="R1094"/>
      <c r="S1094"/>
    </row>
    <row r="1095" spans="11:19">
      <c r="K1095"/>
      <c r="L1095"/>
      <c r="M1095"/>
      <c r="N1095"/>
      <c r="O1095"/>
      <c r="P1095"/>
      <c r="Q1095"/>
      <c r="R1095"/>
      <c r="S1095"/>
    </row>
    <row r="1096" spans="11:19">
      <c r="K1096"/>
      <c r="L1096"/>
      <c r="M1096"/>
      <c r="N1096"/>
      <c r="O1096"/>
      <c r="P1096"/>
      <c r="Q1096"/>
      <c r="R1096"/>
      <c r="S1096"/>
    </row>
    <row r="1097" spans="11:19">
      <c r="K1097"/>
      <c r="L1097"/>
      <c r="M1097"/>
      <c r="N1097"/>
      <c r="O1097"/>
      <c r="P1097"/>
      <c r="Q1097"/>
      <c r="R1097"/>
      <c r="S1097"/>
    </row>
    <row r="1098" spans="11:19">
      <c r="K1098"/>
      <c r="L1098"/>
      <c r="M1098"/>
      <c r="N1098"/>
      <c r="O1098"/>
      <c r="P1098"/>
      <c r="Q1098"/>
      <c r="R1098"/>
      <c r="S1098"/>
    </row>
    <row r="1099" spans="11:19">
      <c r="K1099"/>
      <c r="L1099"/>
      <c r="M1099"/>
      <c r="N1099"/>
      <c r="O1099"/>
      <c r="P1099"/>
      <c r="Q1099"/>
      <c r="R1099"/>
      <c r="S1099"/>
    </row>
    <row r="1100" spans="11:19">
      <c r="K1100"/>
      <c r="L1100"/>
      <c r="M1100"/>
      <c r="N1100"/>
      <c r="O1100"/>
      <c r="P1100"/>
      <c r="Q1100"/>
      <c r="R1100"/>
      <c r="S1100"/>
    </row>
    <row r="1101" spans="11:19">
      <c r="K1101"/>
      <c r="L1101"/>
      <c r="M1101"/>
      <c r="N1101"/>
      <c r="O1101"/>
      <c r="P1101"/>
      <c r="Q1101"/>
      <c r="R1101"/>
      <c r="S1101"/>
    </row>
    <row r="1102" spans="11:19">
      <c r="K1102"/>
      <c r="L1102"/>
      <c r="M1102"/>
      <c r="N1102"/>
      <c r="O1102"/>
      <c r="P1102"/>
      <c r="Q1102"/>
      <c r="R1102"/>
      <c r="S1102"/>
    </row>
    <row r="1103" spans="11:19">
      <c r="K1103"/>
      <c r="L1103"/>
      <c r="M1103"/>
      <c r="N1103"/>
      <c r="O1103"/>
      <c r="P1103"/>
      <c r="Q1103"/>
      <c r="R1103"/>
      <c r="S1103"/>
    </row>
    <row r="1104" spans="11:19">
      <c r="K1104"/>
      <c r="L1104"/>
      <c r="M1104"/>
      <c r="N1104"/>
      <c r="O1104"/>
      <c r="P1104"/>
      <c r="Q1104"/>
      <c r="R1104"/>
      <c r="S1104"/>
    </row>
    <row r="1105" spans="11:19">
      <c r="K1105"/>
      <c r="L1105"/>
      <c r="M1105"/>
      <c r="N1105"/>
      <c r="O1105"/>
      <c r="P1105"/>
      <c r="Q1105"/>
      <c r="R1105"/>
      <c r="S1105"/>
    </row>
    <row r="1106" spans="11:19">
      <c r="K1106"/>
      <c r="L1106"/>
      <c r="M1106"/>
      <c r="N1106"/>
      <c r="O1106"/>
      <c r="P1106"/>
      <c r="Q1106"/>
      <c r="R1106"/>
      <c r="S1106"/>
    </row>
    <row r="1107" spans="11:19">
      <c r="K1107"/>
      <c r="L1107"/>
      <c r="M1107"/>
      <c r="N1107"/>
      <c r="O1107"/>
      <c r="P1107"/>
      <c r="Q1107"/>
      <c r="R1107"/>
      <c r="S1107"/>
    </row>
    <row r="1108" spans="11:19">
      <c r="K1108"/>
      <c r="L1108"/>
      <c r="M1108"/>
      <c r="N1108"/>
      <c r="O1108"/>
      <c r="P1108"/>
      <c r="Q1108"/>
      <c r="R1108"/>
      <c r="S1108"/>
    </row>
    <row r="1109" spans="11:19">
      <c r="K1109"/>
      <c r="L1109"/>
      <c r="M1109"/>
      <c r="N1109"/>
      <c r="O1109"/>
      <c r="P1109"/>
      <c r="Q1109"/>
      <c r="R1109"/>
      <c r="S1109"/>
    </row>
    <row r="1110" spans="11:19">
      <c r="K1110"/>
      <c r="L1110"/>
      <c r="M1110"/>
      <c r="N1110"/>
      <c r="O1110"/>
      <c r="P1110"/>
      <c r="Q1110"/>
      <c r="R1110"/>
      <c r="S1110"/>
    </row>
    <row r="1111" spans="11:19">
      <c r="K1111"/>
      <c r="L1111"/>
      <c r="M1111"/>
      <c r="N1111"/>
      <c r="O1111"/>
      <c r="P1111"/>
      <c r="Q1111"/>
      <c r="R1111"/>
      <c r="S1111"/>
    </row>
    <row r="1112" spans="11:19">
      <c r="K1112"/>
      <c r="L1112"/>
      <c r="M1112"/>
      <c r="N1112"/>
      <c r="O1112"/>
      <c r="P1112"/>
      <c r="Q1112"/>
      <c r="R1112"/>
      <c r="S1112"/>
    </row>
    <row r="1113" spans="11:19">
      <c r="K1113"/>
      <c r="L1113"/>
      <c r="M1113"/>
      <c r="N1113"/>
      <c r="O1113"/>
      <c r="P1113"/>
      <c r="Q1113"/>
      <c r="R1113"/>
      <c r="S1113"/>
    </row>
    <row r="1114" spans="11:19">
      <c r="K1114"/>
      <c r="L1114"/>
      <c r="M1114"/>
      <c r="N1114"/>
      <c r="O1114"/>
      <c r="P1114"/>
      <c r="Q1114"/>
      <c r="R1114"/>
      <c r="S1114"/>
    </row>
    <row r="1115" spans="11:19">
      <c r="K1115"/>
      <c r="L1115"/>
      <c r="M1115"/>
      <c r="N1115"/>
      <c r="O1115"/>
      <c r="P1115"/>
      <c r="Q1115"/>
      <c r="R1115"/>
      <c r="S1115"/>
    </row>
    <row r="1116" spans="11:19">
      <c r="K1116"/>
      <c r="L1116"/>
      <c r="M1116"/>
      <c r="N1116"/>
      <c r="O1116"/>
      <c r="P1116"/>
      <c r="Q1116"/>
      <c r="R1116"/>
      <c r="S1116"/>
    </row>
    <row r="1117" spans="11:19">
      <c r="K1117"/>
      <c r="L1117"/>
      <c r="M1117"/>
      <c r="N1117"/>
      <c r="O1117"/>
      <c r="P1117"/>
      <c r="Q1117"/>
      <c r="R1117"/>
      <c r="S1117"/>
    </row>
    <row r="1118" spans="11:19">
      <c r="K1118"/>
      <c r="L1118"/>
      <c r="M1118"/>
      <c r="N1118"/>
      <c r="O1118"/>
      <c r="P1118"/>
      <c r="Q1118"/>
      <c r="R1118"/>
      <c r="S1118"/>
    </row>
    <row r="1119" spans="11:19">
      <c r="K1119"/>
      <c r="L1119"/>
      <c r="M1119"/>
      <c r="N1119"/>
      <c r="O1119"/>
      <c r="P1119"/>
      <c r="Q1119"/>
      <c r="R1119"/>
      <c r="S1119"/>
    </row>
    <row r="1120" spans="11:19">
      <c r="K1120"/>
      <c r="L1120"/>
      <c r="M1120"/>
      <c r="N1120"/>
      <c r="O1120"/>
      <c r="P1120"/>
      <c r="Q1120"/>
      <c r="R1120"/>
      <c r="S1120"/>
    </row>
    <row r="1121" spans="11:19">
      <c r="K1121"/>
      <c r="L1121"/>
      <c r="M1121"/>
      <c r="N1121"/>
      <c r="O1121"/>
      <c r="P1121"/>
      <c r="Q1121"/>
      <c r="R1121"/>
      <c r="S1121"/>
    </row>
    <row r="1122" spans="11:19">
      <c r="K1122"/>
      <c r="L1122"/>
      <c r="M1122"/>
      <c r="N1122"/>
      <c r="O1122"/>
      <c r="P1122"/>
      <c r="Q1122"/>
      <c r="R1122"/>
      <c r="S1122"/>
    </row>
    <row r="1123" spans="11:19">
      <c r="K1123"/>
      <c r="L1123"/>
      <c r="M1123"/>
      <c r="N1123"/>
      <c r="O1123"/>
      <c r="P1123"/>
      <c r="Q1123"/>
      <c r="R1123"/>
      <c r="S1123"/>
    </row>
    <row r="1124" spans="11:19">
      <c r="K1124"/>
      <c r="L1124"/>
      <c r="M1124"/>
      <c r="N1124"/>
      <c r="O1124"/>
      <c r="P1124"/>
      <c r="Q1124"/>
      <c r="R1124"/>
      <c r="S1124"/>
    </row>
    <row r="1125" spans="11:19">
      <c r="K1125"/>
      <c r="L1125"/>
      <c r="M1125"/>
      <c r="N1125"/>
      <c r="O1125"/>
      <c r="P1125"/>
      <c r="Q1125"/>
      <c r="R1125"/>
      <c r="S1125"/>
    </row>
    <row r="1126" spans="11:19">
      <c r="K1126"/>
      <c r="L1126"/>
      <c r="M1126"/>
      <c r="N1126"/>
      <c r="O1126"/>
      <c r="P1126"/>
      <c r="Q1126"/>
      <c r="R1126"/>
      <c r="S1126"/>
    </row>
    <row r="1127" spans="11:19">
      <c r="K1127"/>
      <c r="L1127"/>
      <c r="M1127"/>
      <c r="N1127"/>
      <c r="O1127"/>
      <c r="P1127"/>
      <c r="Q1127"/>
      <c r="R1127"/>
      <c r="S1127"/>
    </row>
    <row r="1128" spans="11:19">
      <c r="K1128"/>
      <c r="L1128"/>
      <c r="M1128"/>
      <c r="N1128"/>
      <c r="O1128"/>
      <c r="P1128"/>
      <c r="Q1128"/>
      <c r="R1128"/>
      <c r="S1128"/>
    </row>
    <row r="1129" spans="11:19">
      <c r="K1129"/>
      <c r="L1129"/>
      <c r="M1129"/>
      <c r="N1129"/>
      <c r="O1129"/>
      <c r="P1129"/>
      <c r="Q1129"/>
      <c r="R1129"/>
      <c r="S1129"/>
    </row>
    <row r="1130" spans="11:19">
      <c r="K1130"/>
      <c r="L1130"/>
      <c r="M1130"/>
      <c r="N1130"/>
      <c r="O1130"/>
      <c r="P1130"/>
      <c r="Q1130"/>
      <c r="R1130"/>
      <c r="S1130"/>
    </row>
    <row r="1131" spans="11:19">
      <c r="K1131"/>
      <c r="L1131"/>
      <c r="M1131"/>
      <c r="N1131"/>
      <c r="O1131"/>
      <c r="P1131"/>
      <c r="Q1131"/>
      <c r="R1131"/>
      <c r="S1131"/>
    </row>
    <row r="1132" spans="11:19">
      <c r="K1132"/>
      <c r="L1132"/>
      <c r="M1132"/>
      <c r="N1132"/>
      <c r="O1132"/>
      <c r="P1132"/>
      <c r="Q1132"/>
      <c r="R1132"/>
      <c r="S1132"/>
    </row>
    <row r="1133" spans="11:19">
      <c r="K1133"/>
      <c r="L1133"/>
      <c r="M1133"/>
      <c r="N1133"/>
      <c r="O1133"/>
      <c r="P1133"/>
      <c r="Q1133"/>
      <c r="R1133"/>
      <c r="S1133"/>
    </row>
    <row r="1134" spans="11:19">
      <c r="K1134"/>
      <c r="L1134"/>
      <c r="M1134"/>
      <c r="N1134"/>
      <c r="O1134"/>
      <c r="P1134"/>
      <c r="Q1134"/>
      <c r="R1134"/>
      <c r="S1134"/>
    </row>
    <row r="1135" spans="11:19">
      <c r="K1135"/>
      <c r="L1135"/>
      <c r="M1135"/>
      <c r="N1135"/>
      <c r="O1135"/>
      <c r="P1135"/>
      <c r="Q1135"/>
      <c r="R1135"/>
      <c r="S1135"/>
    </row>
    <row r="1136" spans="11:19">
      <c r="K1136"/>
      <c r="L1136"/>
      <c r="M1136"/>
      <c r="N1136"/>
      <c r="O1136"/>
      <c r="P1136"/>
      <c r="Q1136"/>
      <c r="R1136"/>
      <c r="S1136"/>
    </row>
    <row r="1137" spans="11:19">
      <c r="K1137"/>
      <c r="L1137"/>
      <c r="M1137"/>
      <c r="N1137"/>
      <c r="O1137"/>
      <c r="P1137"/>
      <c r="Q1137"/>
      <c r="R1137"/>
      <c r="S1137"/>
    </row>
    <row r="1138" spans="11:19">
      <c r="K1138"/>
      <c r="L1138"/>
      <c r="M1138"/>
      <c r="N1138"/>
      <c r="O1138"/>
      <c r="P1138"/>
      <c r="Q1138"/>
      <c r="R1138"/>
      <c r="S1138"/>
    </row>
    <row r="1139" spans="11:19">
      <c r="K1139"/>
      <c r="L1139"/>
      <c r="M1139"/>
      <c r="N1139"/>
      <c r="O1139"/>
      <c r="P1139"/>
      <c r="Q1139"/>
      <c r="R1139"/>
      <c r="S1139"/>
    </row>
    <row r="1140" spans="11:19">
      <c r="K1140"/>
      <c r="L1140"/>
      <c r="M1140"/>
      <c r="N1140"/>
      <c r="O1140"/>
      <c r="P1140"/>
      <c r="Q1140"/>
      <c r="R1140"/>
      <c r="S1140"/>
    </row>
    <row r="1141" spans="11:19">
      <c r="K1141"/>
      <c r="L1141"/>
      <c r="M1141"/>
      <c r="N1141"/>
      <c r="O1141"/>
      <c r="P1141"/>
      <c r="Q1141"/>
      <c r="R1141"/>
      <c r="S1141"/>
    </row>
    <row r="1142" spans="11:19">
      <c r="K1142"/>
      <c r="L1142"/>
      <c r="M1142"/>
      <c r="N1142"/>
      <c r="O1142"/>
      <c r="P1142"/>
      <c r="Q1142"/>
      <c r="R1142"/>
      <c r="S1142"/>
    </row>
    <row r="1143" spans="11:19">
      <c r="K1143"/>
      <c r="L1143"/>
      <c r="M1143"/>
      <c r="N1143"/>
      <c r="O1143"/>
      <c r="P1143"/>
      <c r="Q1143"/>
      <c r="R1143"/>
      <c r="S1143"/>
    </row>
    <row r="1144" spans="11:19">
      <c r="K1144"/>
      <c r="L1144"/>
      <c r="M1144"/>
      <c r="N1144"/>
      <c r="O1144"/>
      <c r="P1144"/>
      <c r="Q1144"/>
      <c r="R1144"/>
      <c r="S1144"/>
    </row>
    <row r="1145" spans="11:19">
      <c r="K1145"/>
      <c r="L1145"/>
      <c r="M1145"/>
      <c r="N1145"/>
      <c r="O1145"/>
      <c r="P1145"/>
      <c r="Q1145"/>
      <c r="R1145"/>
      <c r="S1145"/>
    </row>
    <row r="1146" spans="11:19">
      <c r="K1146"/>
      <c r="L1146"/>
      <c r="M1146"/>
      <c r="N1146"/>
      <c r="O1146"/>
      <c r="P1146"/>
      <c r="Q1146"/>
      <c r="R1146"/>
      <c r="S1146"/>
    </row>
    <row r="1147" spans="11:19">
      <c r="K1147"/>
      <c r="L1147"/>
      <c r="M1147"/>
      <c r="N1147"/>
      <c r="O1147"/>
      <c r="P1147"/>
      <c r="Q1147"/>
      <c r="R1147"/>
      <c r="S1147"/>
    </row>
    <row r="1148" spans="11:19">
      <c r="K1148"/>
      <c r="L1148"/>
      <c r="M1148"/>
      <c r="N1148"/>
      <c r="O1148"/>
      <c r="P1148"/>
      <c r="Q1148"/>
      <c r="R1148"/>
      <c r="S1148"/>
    </row>
    <row r="1149" spans="11:19">
      <c r="K1149"/>
      <c r="L1149"/>
      <c r="M1149"/>
      <c r="N1149"/>
      <c r="O1149"/>
      <c r="P1149"/>
      <c r="Q1149"/>
      <c r="R1149"/>
      <c r="S1149"/>
    </row>
    <row r="1150" spans="11:19">
      <c r="K1150"/>
      <c r="L1150"/>
      <c r="M1150"/>
      <c r="N1150"/>
      <c r="O1150"/>
      <c r="P1150"/>
      <c r="Q1150"/>
      <c r="R1150"/>
      <c r="S1150"/>
    </row>
    <row r="1151" spans="11:19">
      <c r="K1151"/>
      <c r="L1151"/>
      <c r="M1151"/>
      <c r="N1151"/>
      <c r="O1151"/>
      <c r="P1151"/>
      <c r="Q1151"/>
      <c r="R1151"/>
      <c r="S1151"/>
    </row>
    <row r="1152" spans="11:19">
      <c r="K1152"/>
      <c r="L1152"/>
      <c r="M1152"/>
      <c r="N1152"/>
      <c r="O1152"/>
      <c r="P1152"/>
      <c r="Q1152"/>
      <c r="R1152"/>
      <c r="S1152"/>
    </row>
    <row r="1153" spans="11:19">
      <c r="K1153"/>
      <c r="L1153"/>
      <c r="M1153"/>
      <c r="N1153"/>
      <c r="O1153"/>
      <c r="P1153"/>
      <c r="Q1153"/>
      <c r="R1153"/>
      <c r="S1153"/>
    </row>
    <row r="1154" spans="11:19">
      <c r="K1154"/>
      <c r="L1154"/>
      <c r="M1154"/>
      <c r="N1154"/>
      <c r="O1154"/>
      <c r="P1154"/>
      <c r="Q1154"/>
      <c r="R1154"/>
      <c r="S1154"/>
    </row>
    <row r="1155" spans="11:19">
      <c r="K1155"/>
      <c r="L1155"/>
      <c r="M1155"/>
      <c r="N1155"/>
      <c r="O1155"/>
      <c r="P1155"/>
      <c r="Q1155"/>
      <c r="R1155"/>
      <c r="S1155"/>
    </row>
    <row r="1156" spans="11:19">
      <c r="K1156"/>
      <c r="L1156"/>
      <c r="M1156"/>
      <c r="N1156"/>
      <c r="O1156"/>
      <c r="P1156"/>
      <c r="Q1156"/>
      <c r="R1156"/>
      <c r="S1156"/>
    </row>
    <row r="1157" spans="11:19">
      <c r="K1157"/>
      <c r="L1157"/>
      <c r="M1157"/>
      <c r="N1157"/>
      <c r="O1157"/>
      <c r="P1157"/>
      <c r="Q1157"/>
      <c r="R1157"/>
      <c r="S1157"/>
    </row>
    <row r="1158" spans="11:19">
      <c r="K1158"/>
      <c r="L1158"/>
      <c r="M1158"/>
      <c r="N1158"/>
      <c r="O1158"/>
      <c r="P1158"/>
      <c r="Q1158"/>
      <c r="R1158"/>
      <c r="S1158"/>
    </row>
    <row r="1159" spans="11:19">
      <c r="K1159"/>
      <c r="L1159"/>
      <c r="M1159"/>
      <c r="N1159"/>
      <c r="O1159"/>
      <c r="P1159"/>
      <c r="Q1159"/>
      <c r="R1159"/>
      <c r="S1159"/>
    </row>
    <row r="1160" spans="11:19">
      <c r="K1160"/>
      <c r="L1160"/>
      <c r="M1160"/>
      <c r="N1160"/>
      <c r="O1160"/>
      <c r="P1160"/>
      <c r="Q1160"/>
      <c r="R1160"/>
      <c r="S1160"/>
    </row>
    <row r="1161" spans="11:19">
      <c r="K1161"/>
      <c r="L1161"/>
      <c r="M1161"/>
      <c r="N1161"/>
      <c r="O1161"/>
      <c r="P1161"/>
      <c r="Q1161"/>
      <c r="R1161"/>
      <c r="S1161"/>
    </row>
    <row r="1162" spans="11:19">
      <c r="K1162"/>
      <c r="L1162"/>
      <c r="M1162"/>
      <c r="N1162"/>
      <c r="O1162"/>
      <c r="P1162"/>
      <c r="Q1162"/>
      <c r="R1162"/>
      <c r="S1162"/>
    </row>
    <row r="1163" spans="11:19">
      <c r="K1163"/>
      <c r="L1163"/>
      <c r="M1163"/>
      <c r="N1163"/>
      <c r="O1163"/>
      <c r="P1163"/>
      <c r="Q1163"/>
      <c r="R1163"/>
      <c r="S1163"/>
    </row>
    <row r="1164" spans="11:19">
      <c r="K1164"/>
      <c r="L1164"/>
      <c r="M1164"/>
      <c r="N1164"/>
      <c r="O1164"/>
      <c r="P1164"/>
      <c r="Q1164"/>
      <c r="R1164"/>
      <c r="S1164"/>
    </row>
    <row r="1165" spans="11:19">
      <c r="K1165"/>
      <c r="L1165"/>
      <c r="M1165"/>
      <c r="N1165"/>
      <c r="O1165"/>
      <c r="P1165"/>
      <c r="Q1165"/>
      <c r="R1165"/>
      <c r="S1165"/>
    </row>
    <row r="1166" spans="11:19">
      <c r="K1166"/>
      <c r="L1166"/>
      <c r="M1166"/>
      <c r="N1166"/>
      <c r="O1166"/>
      <c r="P1166"/>
      <c r="Q1166"/>
      <c r="R1166"/>
      <c r="S1166"/>
    </row>
    <row r="1167" spans="11:19">
      <c r="K1167"/>
      <c r="L1167"/>
      <c r="M1167"/>
      <c r="N1167"/>
      <c r="O1167"/>
      <c r="P1167"/>
      <c r="Q1167"/>
      <c r="R1167"/>
      <c r="S1167"/>
    </row>
    <row r="1168" spans="11:19">
      <c r="K1168"/>
      <c r="L1168"/>
      <c r="M1168"/>
      <c r="N1168"/>
      <c r="O1168"/>
      <c r="P1168"/>
      <c r="Q1168"/>
      <c r="R1168"/>
      <c r="S1168"/>
    </row>
    <row r="1169" spans="11:19">
      <c r="K1169"/>
      <c r="L1169"/>
      <c r="M1169"/>
      <c r="N1169"/>
      <c r="O1169"/>
      <c r="P1169"/>
      <c r="Q1169"/>
      <c r="R1169"/>
      <c r="S1169"/>
    </row>
    <row r="1170" spans="11:19">
      <c r="K1170"/>
      <c r="L1170"/>
      <c r="M1170"/>
      <c r="N1170"/>
      <c r="O1170"/>
      <c r="P1170"/>
      <c r="Q1170"/>
      <c r="R1170"/>
      <c r="S1170"/>
    </row>
    <row r="1171" spans="11:19">
      <c r="K1171"/>
      <c r="L1171"/>
      <c r="M1171"/>
      <c r="N1171"/>
      <c r="O1171"/>
      <c r="P1171"/>
      <c r="Q1171"/>
      <c r="R1171"/>
      <c r="S1171"/>
    </row>
    <row r="1172" spans="11:19">
      <c r="K1172"/>
      <c r="L1172"/>
      <c r="M1172"/>
      <c r="N1172"/>
      <c r="O1172"/>
      <c r="P1172"/>
      <c r="Q1172"/>
      <c r="R1172"/>
      <c r="S1172"/>
    </row>
    <row r="1173" spans="11:19">
      <c r="K1173"/>
      <c r="L1173"/>
      <c r="M1173"/>
      <c r="N1173"/>
      <c r="O1173"/>
      <c r="P1173"/>
      <c r="Q1173"/>
      <c r="R1173"/>
      <c r="S1173"/>
    </row>
    <row r="1174" spans="11:19">
      <c r="K1174"/>
      <c r="L1174"/>
      <c r="M1174"/>
      <c r="N1174"/>
      <c r="O1174"/>
      <c r="P1174"/>
      <c r="Q1174"/>
      <c r="R1174"/>
      <c r="S1174"/>
    </row>
    <row r="1175" spans="11:19">
      <c r="K1175"/>
      <c r="L1175"/>
      <c r="M1175"/>
      <c r="N1175"/>
      <c r="O1175"/>
      <c r="P1175"/>
      <c r="Q1175"/>
      <c r="R1175"/>
      <c r="S1175"/>
    </row>
    <row r="1176" spans="11:19">
      <c r="K1176"/>
      <c r="L1176"/>
      <c r="M1176"/>
      <c r="N1176"/>
      <c r="O1176"/>
      <c r="P1176"/>
      <c r="Q1176"/>
      <c r="R1176"/>
      <c r="S1176"/>
    </row>
    <row r="1177" spans="11:19">
      <c r="K1177"/>
      <c r="L1177"/>
      <c r="M1177"/>
      <c r="N1177"/>
      <c r="O1177"/>
      <c r="P1177"/>
      <c r="Q1177"/>
      <c r="R1177"/>
      <c r="S1177"/>
    </row>
    <row r="1178" spans="11:19">
      <c r="K1178"/>
      <c r="L1178"/>
      <c r="M1178"/>
      <c r="N1178"/>
      <c r="O1178"/>
      <c r="P1178"/>
      <c r="Q1178"/>
      <c r="R1178"/>
      <c r="S1178"/>
    </row>
    <row r="1179" spans="11:19">
      <c r="K1179"/>
      <c r="L1179"/>
      <c r="M1179"/>
      <c r="N1179"/>
      <c r="O1179"/>
      <c r="P1179"/>
      <c r="Q1179"/>
      <c r="R1179"/>
      <c r="S1179"/>
    </row>
    <row r="1180" spans="11:19">
      <c r="K1180"/>
      <c r="L1180"/>
      <c r="M1180"/>
      <c r="N1180"/>
      <c r="O1180"/>
      <c r="P1180"/>
      <c r="Q1180"/>
      <c r="R1180"/>
      <c r="S1180"/>
    </row>
    <row r="1181" spans="11:19">
      <c r="K1181"/>
      <c r="L1181"/>
      <c r="M1181"/>
      <c r="N1181"/>
      <c r="O1181"/>
      <c r="P1181"/>
      <c r="Q1181"/>
      <c r="R1181"/>
      <c r="S1181"/>
    </row>
    <row r="1182" spans="11:19">
      <c r="K1182"/>
      <c r="L1182"/>
      <c r="M1182"/>
      <c r="N1182"/>
      <c r="O1182"/>
      <c r="P1182"/>
      <c r="Q1182"/>
      <c r="R1182"/>
      <c r="S1182"/>
    </row>
    <row r="1183" spans="11:19">
      <c r="K1183"/>
      <c r="L1183"/>
      <c r="M1183"/>
      <c r="N1183"/>
      <c r="O1183"/>
      <c r="P1183"/>
      <c r="Q1183"/>
      <c r="R1183"/>
      <c r="S1183"/>
    </row>
    <row r="1184" spans="11:19">
      <c r="K1184"/>
      <c r="L1184"/>
      <c r="M1184"/>
      <c r="N1184"/>
      <c r="O1184"/>
      <c r="P1184"/>
      <c r="Q1184"/>
      <c r="R1184"/>
      <c r="S1184"/>
    </row>
    <row r="1185" spans="11:19">
      <c r="K1185"/>
      <c r="L1185"/>
      <c r="M1185"/>
      <c r="N1185"/>
      <c r="O1185"/>
      <c r="P1185"/>
      <c r="Q1185"/>
      <c r="R1185"/>
      <c r="S1185"/>
    </row>
    <row r="1186" spans="11:19">
      <c r="K1186"/>
      <c r="L1186"/>
      <c r="M1186"/>
      <c r="N1186"/>
      <c r="O1186"/>
      <c r="P1186"/>
      <c r="Q1186"/>
      <c r="R1186"/>
      <c r="S1186"/>
    </row>
    <row r="1187" spans="11:19">
      <c r="K1187"/>
      <c r="L1187"/>
      <c r="M1187"/>
      <c r="N1187"/>
      <c r="O1187"/>
      <c r="P1187"/>
      <c r="Q1187"/>
      <c r="R1187"/>
      <c r="S1187"/>
    </row>
    <row r="1188" spans="11:19">
      <c r="K1188"/>
      <c r="L1188"/>
      <c r="M1188"/>
      <c r="N1188"/>
      <c r="O1188"/>
      <c r="P1188"/>
      <c r="Q1188"/>
      <c r="R1188"/>
      <c r="S1188"/>
    </row>
    <row r="1189" spans="11:19">
      <c r="K1189"/>
      <c r="L1189"/>
      <c r="M1189"/>
      <c r="N1189"/>
      <c r="O1189"/>
      <c r="P1189"/>
      <c r="Q1189"/>
      <c r="R1189"/>
      <c r="S1189"/>
    </row>
    <row r="1190" spans="11:19">
      <c r="K1190"/>
      <c r="L1190"/>
      <c r="M1190"/>
      <c r="N1190"/>
      <c r="O1190"/>
      <c r="P1190"/>
      <c r="Q1190"/>
      <c r="R1190"/>
      <c r="S1190"/>
    </row>
    <row r="1191" spans="11:19">
      <c r="K1191"/>
      <c r="L1191"/>
      <c r="M1191"/>
      <c r="N1191"/>
      <c r="O1191"/>
      <c r="P1191"/>
      <c r="Q1191"/>
      <c r="R1191"/>
      <c r="S1191"/>
    </row>
    <row r="1192" spans="11:19">
      <c r="K1192"/>
      <c r="L1192"/>
      <c r="M1192"/>
      <c r="N1192"/>
      <c r="O1192"/>
      <c r="P1192"/>
      <c r="Q1192"/>
      <c r="R1192"/>
      <c r="S1192"/>
    </row>
    <row r="1193" spans="11:19">
      <c r="K1193"/>
      <c r="L1193"/>
      <c r="M1193"/>
      <c r="N1193"/>
      <c r="O1193"/>
      <c r="P1193"/>
      <c r="Q1193"/>
      <c r="R1193"/>
      <c r="S1193"/>
    </row>
    <row r="1194" spans="11:19">
      <c r="K1194"/>
      <c r="L1194"/>
      <c r="M1194"/>
      <c r="N1194"/>
      <c r="O1194"/>
      <c r="P1194"/>
      <c r="Q1194"/>
      <c r="R1194"/>
      <c r="S1194"/>
    </row>
    <row r="1195" spans="11:19">
      <c r="K1195"/>
      <c r="L1195"/>
      <c r="M1195"/>
      <c r="N1195"/>
      <c r="O1195"/>
      <c r="P1195"/>
      <c r="Q1195"/>
      <c r="R1195"/>
      <c r="S1195"/>
    </row>
    <row r="1196" spans="11:19">
      <c r="K1196"/>
      <c r="L1196"/>
      <c r="M1196"/>
      <c r="N1196"/>
      <c r="O1196"/>
      <c r="P1196"/>
      <c r="Q1196"/>
      <c r="R1196"/>
      <c r="S1196"/>
    </row>
    <row r="1197" spans="11:19">
      <c r="K1197"/>
      <c r="L1197"/>
      <c r="M1197"/>
      <c r="N1197"/>
      <c r="O1197"/>
      <c r="P1197"/>
      <c r="Q1197"/>
      <c r="R1197"/>
      <c r="S1197"/>
    </row>
    <row r="1198" spans="11:19">
      <c r="K1198"/>
      <c r="L1198"/>
      <c r="M1198"/>
      <c r="N1198"/>
      <c r="O1198"/>
      <c r="P1198"/>
      <c r="Q1198"/>
      <c r="R1198"/>
      <c r="S1198"/>
    </row>
    <row r="1199" spans="11:19">
      <c r="K1199"/>
      <c r="L1199"/>
      <c r="M1199"/>
      <c r="N1199"/>
      <c r="O1199"/>
      <c r="P1199"/>
      <c r="Q1199"/>
      <c r="R1199"/>
      <c r="S1199"/>
    </row>
    <row r="1200" spans="11:19">
      <c r="K1200"/>
      <c r="L1200"/>
      <c r="M1200"/>
      <c r="N1200"/>
      <c r="O1200"/>
      <c r="P1200"/>
      <c r="Q1200"/>
      <c r="R1200"/>
      <c r="S1200"/>
    </row>
    <row r="1201" spans="11:19">
      <c r="K1201"/>
      <c r="L1201"/>
      <c r="M1201"/>
      <c r="N1201"/>
      <c r="O1201"/>
      <c r="P1201"/>
      <c r="Q1201"/>
      <c r="R1201"/>
      <c r="S1201"/>
    </row>
    <row r="1202" spans="11:19">
      <c r="K1202"/>
      <c r="L1202"/>
      <c r="M1202"/>
      <c r="N1202"/>
      <c r="O1202"/>
      <c r="P1202"/>
      <c r="Q1202"/>
      <c r="R1202"/>
      <c r="S1202"/>
    </row>
    <row r="1203" spans="11:19">
      <c r="K1203"/>
      <c r="L1203"/>
      <c r="M1203"/>
      <c r="N1203"/>
      <c r="O1203"/>
      <c r="P1203"/>
      <c r="Q1203"/>
      <c r="R1203"/>
      <c r="S1203"/>
    </row>
    <row r="1204" spans="11:19">
      <c r="K1204"/>
      <c r="L1204"/>
      <c r="M1204"/>
      <c r="N1204"/>
      <c r="O1204"/>
      <c r="P1204"/>
      <c r="Q1204"/>
      <c r="R1204"/>
      <c r="S1204"/>
    </row>
    <row r="1205" spans="11:19">
      <c r="K1205"/>
      <c r="L1205"/>
      <c r="M1205"/>
      <c r="N1205"/>
      <c r="O1205"/>
      <c r="P1205"/>
      <c r="Q1205"/>
      <c r="R1205"/>
      <c r="S1205"/>
    </row>
    <row r="1206" spans="11:19">
      <c r="K1206"/>
      <c r="L1206"/>
      <c r="M1206"/>
      <c r="N1206"/>
      <c r="O1206"/>
      <c r="P1206"/>
      <c r="Q1206"/>
      <c r="R1206"/>
      <c r="S1206"/>
    </row>
    <row r="1207" spans="11:19">
      <c r="K1207"/>
      <c r="L1207"/>
      <c r="M1207"/>
      <c r="N1207"/>
      <c r="O1207"/>
      <c r="P1207"/>
      <c r="Q1207"/>
      <c r="R1207"/>
      <c r="S1207"/>
    </row>
    <row r="1208" spans="11:19">
      <c r="K1208"/>
      <c r="L1208"/>
      <c r="M1208"/>
      <c r="N1208"/>
      <c r="O1208"/>
      <c r="P1208"/>
      <c r="Q1208"/>
      <c r="R1208"/>
      <c r="S1208"/>
    </row>
    <row r="1209" spans="11:19">
      <c r="K1209"/>
      <c r="L1209"/>
      <c r="M1209"/>
      <c r="N1209"/>
      <c r="O1209"/>
      <c r="P1209"/>
      <c r="Q1209"/>
      <c r="R1209"/>
      <c r="S1209"/>
    </row>
    <row r="1210" spans="11:19">
      <c r="K1210"/>
      <c r="L1210"/>
      <c r="M1210"/>
      <c r="N1210"/>
      <c r="O1210"/>
      <c r="P1210"/>
      <c r="Q1210"/>
      <c r="R1210"/>
      <c r="S1210"/>
    </row>
    <row r="1211" spans="11:19">
      <c r="K1211"/>
      <c r="L1211"/>
      <c r="M1211"/>
      <c r="N1211"/>
      <c r="O1211"/>
      <c r="P1211"/>
      <c r="Q1211"/>
      <c r="R1211"/>
      <c r="S1211"/>
    </row>
    <row r="1212" spans="11:19">
      <c r="K1212"/>
      <c r="L1212"/>
      <c r="M1212"/>
      <c r="N1212"/>
      <c r="O1212"/>
      <c r="P1212"/>
      <c r="Q1212"/>
      <c r="R1212"/>
      <c r="S1212"/>
    </row>
    <row r="1213" spans="11:19">
      <c r="K1213"/>
      <c r="L1213"/>
      <c r="M1213"/>
      <c r="N1213"/>
      <c r="O1213"/>
      <c r="P1213"/>
      <c r="Q1213"/>
      <c r="R1213"/>
      <c r="S1213"/>
    </row>
    <row r="1214" spans="11:19">
      <c r="K1214"/>
      <c r="L1214"/>
      <c r="M1214"/>
      <c r="N1214"/>
      <c r="O1214"/>
      <c r="P1214"/>
      <c r="Q1214"/>
      <c r="R1214"/>
      <c r="S1214"/>
    </row>
    <row r="1215" spans="11:19">
      <c r="K1215"/>
      <c r="L1215"/>
      <c r="M1215"/>
      <c r="N1215"/>
      <c r="O1215"/>
      <c r="P1215"/>
      <c r="Q1215"/>
      <c r="R1215"/>
      <c r="S1215"/>
    </row>
    <row r="1216" spans="11:19">
      <c r="K1216"/>
      <c r="L1216"/>
      <c r="M1216"/>
      <c r="N1216"/>
      <c r="O1216"/>
      <c r="P1216"/>
      <c r="Q1216"/>
      <c r="R1216"/>
      <c r="S1216"/>
    </row>
    <row r="1217" spans="11:19">
      <c r="K1217"/>
      <c r="L1217"/>
      <c r="M1217"/>
      <c r="N1217"/>
      <c r="O1217"/>
      <c r="P1217"/>
      <c r="Q1217"/>
      <c r="R1217"/>
      <c r="S1217"/>
    </row>
    <row r="1218" spans="11:19">
      <c r="K1218"/>
      <c r="L1218"/>
      <c r="M1218"/>
      <c r="N1218"/>
      <c r="O1218"/>
      <c r="P1218"/>
      <c r="Q1218"/>
      <c r="R1218"/>
      <c r="S1218"/>
    </row>
    <row r="1219" spans="11:19">
      <c r="K1219"/>
      <c r="L1219"/>
      <c r="M1219"/>
      <c r="N1219"/>
      <c r="O1219"/>
      <c r="P1219"/>
      <c r="Q1219"/>
      <c r="R1219"/>
      <c r="S1219"/>
    </row>
    <row r="1220" spans="11:19">
      <c r="K1220"/>
      <c r="L1220"/>
      <c r="M1220"/>
      <c r="N1220"/>
      <c r="O1220"/>
      <c r="P1220"/>
      <c r="Q1220"/>
      <c r="R1220"/>
      <c r="S1220"/>
    </row>
    <row r="1221" spans="11:19">
      <c r="K1221"/>
      <c r="L1221"/>
      <c r="M1221"/>
      <c r="N1221"/>
      <c r="O1221"/>
      <c r="P1221"/>
      <c r="Q1221"/>
      <c r="R1221"/>
      <c r="S1221"/>
    </row>
    <row r="1222" spans="11:19">
      <c r="K1222"/>
      <c r="L1222"/>
      <c r="M1222"/>
      <c r="N1222"/>
      <c r="O1222"/>
      <c r="P1222"/>
      <c r="Q1222"/>
      <c r="R1222"/>
      <c r="S1222"/>
    </row>
    <row r="1223" spans="11:19">
      <c r="K1223"/>
      <c r="L1223"/>
      <c r="M1223"/>
      <c r="N1223"/>
      <c r="O1223"/>
      <c r="P1223"/>
      <c r="Q1223"/>
      <c r="R1223"/>
      <c r="S1223"/>
    </row>
    <row r="1224" spans="11:19">
      <c r="K1224"/>
      <c r="L1224"/>
      <c r="M1224"/>
      <c r="N1224"/>
      <c r="O1224"/>
      <c r="P1224"/>
      <c r="Q1224"/>
      <c r="R1224"/>
      <c r="S1224"/>
    </row>
    <row r="1225" spans="11:19">
      <c r="K1225"/>
      <c r="L1225"/>
      <c r="M1225"/>
      <c r="N1225"/>
      <c r="O1225"/>
      <c r="P1225"/>
      <c r="Q1225"/>
      <c r="R1225"/>
      <c r="S1225"/>
    </row>
    <row r="1226" spans="11:19">
      <c r="K1226"/>
      <c r="L1226"/>
      <c r="M1226"/>
      <c r="N1226"/>
      <c r="O1226"/>
      <c r="P1226"/>
      <c r="Q1226"/>
      <c r="R1226"/>
      <c r="S1226"/>
    </row>
    <row r="1227" spans="11:19">
      <c r="K1227"/>
      <c r="L1227"/>
      <c r="M1227"/>
      <c r="N1227"/>
      <c r="O1227"/>
      <c r="P1227"/>
      <c r="Q1227"/>
      <c r="R1227"/>
      <c r="S1227"/>
    </row>
    <row r="1228" spans="11:19">
      <c r="K1228"/>
      <c r="L1228"/>
      <c r="M1228"/>
      <c r="N1228"/>
      <c r="O1228"/>
      <c r="P1228"/>
      <c r="Q1228"/>
      <c r="R1228"/>
      <c r="S1228"/>
    </row>
    <row r="1229" spans="11:19">
      <c r="K1229"/>
      <c r="L1229"/>
      <c r="M1229"/>
      <c r="N1229"/>
      <c r="O1229"/>
      <c r="P1229"/>
      <c r="Q1229"/>
      <c r="R1229"/>
      <c r="S1229"/>
    </row>
    <row r="1230" spans="11:19">
      <c r="K1230"/>
      <c r="S1230"/>
    </row>
    <row r="1231" spans="11:19">
      <c r="K1231"/>
      <c r="S1231"/>
    </row>
  </sheetData>
  <mergeCells count="114">
    <mergeCell ref="L73:R73"/>
    <mergeCell ref="L36:R36"/>
    <mergeCell ref="B10:D10"/>
    <mergeCell ref="A45:I45"/>
    <mergeCell ref="A32:G32"/>
    <mergeCell ref="A26:D26"/>
    <mergeCell ref="A28:C28"/>
    <mergeCell ref="A16:G16"/>
    <mergeCell ref="A17:G17"/>
    <mergeCell ref="B18:D18"/>
    <mergeCell ref="E18:G18"/>
    <mergeCell ref="L26:R26"/>
    <mergeCell ref="E10:G10"/>
    <mergeCell ref="A47:F47"/>
    <mergeCell ref="A49:C49"/>
    <mergeCell ref="A61:C61"/>
    <mergeCell ref="A1:R1"/>
    <mergeCell ref="A2:R2"/>
    <mergeCell ref="A3:R3"/>
    <mergeCell ref="L6:R6"/>
    <mergeCell ref="L5:R5"/>
    <mergeCell ref="A6:G6"/>
    <mergeCell ref="A5:G5"/>
    <mergeCell ref="A4:G4"/>
    <mergeCell ref="L56:R56"/>
    <mergeCell ref="E49:G49"/>
    <mergeCell ref="B50:C50"/>
    <mergeCell ref="D50:E50"/>
    <mergeCell ref="F50:G50"/>
    <mergeCell ref="A7:G7"/>
    <mergeCell ref="A8:G8"/>
    <mergeCell ref="A9:G9"/>
    <mergeCell ref="L4:R4"/>
    <mergeCell ref="A90:C90"/>
    <mergeCell ref="B91:C91"/>
    <mergeCell ref="D91:E91"/>
    <mergeCell ref="F91:G91"/>
    <mergeCell ref="B104:C104"/>
    <mergeCell ref="D104:E104"/>
    <mergeCell ref="F104:G104"/>
    <mergeCell ref="B62:C62"/>
    <mergeCell ref="D62:E62"/>
    <mergeCell ref="F62:G62"/>
    <mergeCell ref="B75:C75"/>
    <mergeCell ref="D75:E75"/>
    <mergeCell ref="F75:G75"/>
    <mergeCell ref="B138:C138"/>
    <mergeCell ref="D138:E138"/>
    <mergeCell ref="F138:G138"/>
    <mergeCell ref="A151:C151"/>
    <mergeCell ref="B152:C152"/>
    <mergeCell ref="D152:E152"/>
    <mergeCell ref="F152:G152"/>
    <mergeCell ref="A124:C124"/>
    <mergeCell ref="B125:C125"/>
    <mergeCell ref="D125:E125"/>
    <mergeCell ref="F125:G125"/>
    <mergeCell ref="A137:C137"/>
    <mergeCell ref="B210:C210"/>
    <mergeCell ref="D210:E210"/>
    <mergeCell ref="B222:C222"/>
    <mergeCell ref="D222:E222"/>
    <mergeCell ref="F222:G222"/>
    <mergeCell ref="B164:C164"/>
    <mergeCell ref="B185:C185"/>
    <mergeCell ref="D185:E185"/>
    <mergeCell ref="F185:G185"/>
    <mergeCell ref="B198:C198"/>
    <mergeCell ref="D198:E198"/>
    <mergeCell ref="B284:C284"/>
    <mergeCell ref="D284:E284"/>
    <mergeCell ref="F284:G284"/>
    <mergeCell ref="B298:C298"/>
    <mergeCell ref="D298:E298"/>
    <mergeCell ref="F298:G298"/>
    <mergeCell ref="B237:C237"/>
    <mergeCell ref="D237:E237"/>
    <mergeCell ref="F237:G237"/>
    <mergeCell ref="B270:C270"/>
    <mergeCell ref="D270:E270"/>
    <mergeCell ref="F270:G270"/>
    <mergeCell ref="B345:C345"/>
    <mergeCell ref="D345:E345"/>
    <mergeCell ref="F345:G345"/>
    <mergeCell ref="B359:C359"/>
    <mergeCell ref="D359:E359"/>
    <mergeCell ref="F359:G359"/>
    <mergeCell ref="B313:C313"/>
    <mergeCell ref="D313:E313"/>
    <mergeCell ref="F313:G313"/>
    <mergeCell ref="B329:C329"/>
    <mergeCell ref="D329:E329"/>
    <mergeCell ref="B405:C405"/>
    <mergeCell ref="D405:E405"/>
    <mergeCell ref="F405:G405"/>
    <mergeCell ref="B416:C416"/>
    <mergeCell ref="D416:E416"/>
    <mergeCell ref="F416:G416"/>
    <mergeCell ref="B371:C371"/>
    <mergeCell ref="D371:E371"/>
    <mergeCell ref="F371:G371"/>
    <mergeCell ref="B386:C386"/>
    <mergeCell ref="D386:E386"/>
    <mergeCell ref="F386:G386"/>
    <mergeCell ref="B462:C462"/>
    <mergeCell ref="D462:E462"/>
    <mergeCell ref="B481:C481"/>
    <mergeCell ref="D481:E481"/>
    <mergeCell ref="F481:G481"/>
    <mergeCell ref="B430:C430"/>
    <mergeCell ref="D430:E430"/>
    <mergeCell ref="B444:C444"/>
    <mergeCell ref="D444:E444"/>
    <mergeCell ref="F444:G444"/>
  </mergeCells>
  <pageMargins left="0.7" right="0.7" top="0.75" bottom="0.75" header="0.3" footer="0.3"/>
  <pageSetup orientation="portrait" horizontalDpi="1200" verticalDpi="12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60"/>
  <sheetViews>
    <sheetView zoomScaleNormal="100" workbookViewId="0">
      <selection sqref="A1:R1"/>
    </sheetView>
  </sheetViews>
  <sheetFormatPr defaultColWidth="8.88671875" defaultRowHeight="13.2"/>
  <cols>
    <col min="1" max="1" width="37.6640625" customWidth="1"/>
    <col min="2" max="2" width="17.88671875" style="2" customWidth="1"/>
    <col min="3" max="3" width="15.88671875" style="30" customWidth="1"/>
    <col min="4" max="4" width="17.109375" style="30" customWidth="1"/>
    <col min="5" max="5" width="21.33203125" style="30" customWidth="1"/>
    <col min="6" max="6" width="17.88671875" style="30" customWidth="1"/>
    <col min="7" max="7" width="17.44140625" style="30" customWidth="1"/>
    <col min="8" max="9" width="15.109375" style="30" customWidth="1"/>
    <col min="10" max="10" width="0.44140625" style="88" customWidth="1"/>
    <col min="11" max="11" width="11.88671875" style="30" customWidth="1"/>
    <col min="12" max="12" width="12.88671875" style="30" customWidth="1"/>
    <col min="13" max="16" width="12.88671875" customWidth="1"/>
    <col min="17" max="17" width="9" customWidth="1"/>
  </cols>
  <sheetData>
    <row r="1" spans="1:18" ht="13.35" customHeight="1">
      <c r="A1" s="977" t="str">
        <f>Cover!B8</f>
        <v>KCP&amp;L-MO Evaluation, Measurement, and Verification Report – Appendix Databook</v>
      </c>
      <c r="B1" s="977"/>
      <c r="C1" s="977"/>
      <c r="D1" s="977"/>
      <c r="E1" s="977"/>
      <c r="F1" s="977"/>
      <c r="G1" s="977"/>
      <c r="H1" s="977"/>
      <c r="I1" s="977"/>
      <c r="J1" s="977"/>
      <c r="K1" s="977"/>
      <c r="L1" s="977"/>
      <c r="M1" s="977"/>
      <c r="N1" s="977"/>
      <c r="O1" s="977"/>
      <c r="P1" s="977"/>
      <c r="Q1" s="977"/>
      <c r="R1" s="977"/>
    </row>
    <row r="2" spans="1:18" ht="35.25" customHeight="1">
      <c r="A2" s="978"/>
      <c r="B2" s="978"/>
      <c r="C2" s="978"/>
      <c r="D2" s="978"/>
      <c r="E2" s="978"/>
      <c r="F2" s="978"/>
      <c r="G2" s="978"/>
      <c r="H2" s="978"/>
      <c r="I2" s="978"/>
      <c r="J2" s="978"/>
      <c r="K2" s="978"/>
      <c r="L2" s="978"/>
      <c r="M2" s="978"/>
      <c r="N2" s="978"/>
      <c r="O2" s="978"/>
      <c r="P2" s="978"/>
      <c r="Q2" s="978"/>
      <c r="R2" s="978"/>
    </row>
    <row r="3" spans="1:18">
      <c r="A3" s="983"/>
      <c r="B3" s="983"/>
      <c r="C3" s="983"/>
      <c r="D3" s="983"/>
      <c r="E3" s="983"/>
      <c r="F3" s="983"/>
      <c r="G3" s="983"/>
      <c r="H3" s="983"/>
      <c r="I3" s="983"/>
      <c r="J3" s="983"/>
      <c r="K3" s="983"/>
      <c r="L3" s="983"/>
      <c r="M3" s="983"/>
      <c r="N3" s="983"/>
      <c r="O3" s="983"/>
      <c r="P3" s="983"/>
      <c r="Q3" s="983"/>
      <c r="R3" s="983"/>
    </row>
    <row r="4" spans="1:18" ht="30" customHeight="1">
      <c r="A4" s="986" t="s">
        <v>740</v>
      </c>
      <c r="B4" s="986"/>
      <c r="C4" s="986"/>
      <c r="D4" s="986"/>
      <c r="E4" s="986"/>
      <c r="F4" s="986"/>
      <c r="G4" s="986"/>
      <c r="H4" s="5"/>
      <c r="I4" s="5"/>
      <c r="J4" s="86"/>
      <c r="K4" s="5"/>
      <c r="L4" s="982" t="s">
        <v>988</v>
      </c>
      <c r="M4" s="982"/>
      <c r="N4" s="982"/>
      <c r="O4" s="982"/>
      <c r="P4" s="982"/>
      <c r="Q4" s="982"/>
      <c r="R4" s="982"/>
    </row>
    <row r="5" spans="1:18" ht="15.6">
      <c r="A5" s="985" t="s">
        <v>170</v>
      </c>
      <c r="B5" s="985"/>
      <c r="C5" s="985"/>
      <c r="D5" s="985"/>
      <c r="E5" s="985"/>
      <c r="F5" s="985"/>
      <c r="G5" s="985"/>
      <c r="H5" s="5"/>
      <c r="I5" s="5"/>
      <c r="J5" s="86"/>
      <c r="K5" s="5"/>
      <c r="L5" s="987"/>
      <c r="M5" s="987"/>
      <c r="N5" s="987"/>
      <c r="O5" s="987"/>
      <c r="P5" s="987"/>
      <c r="Q5" s="987"/>
      <c r="R5" s="987"/>
    </row>
    <row r="6" spans="1:18" ht="13.5" customHeight="1">
      <c r="A6" s="985"/>
      <c r="B6" s="985"/>
      <c r="C6" s="985"/>
      <c r="D6" s="985"/>
      <c r="E6" s="985"/>
      <c r="F6" s="985"/>
      <c r="G6" s="985"/>
      <c r="H6" s="5"/>
      <c r="I6" s="5"/>
      <c r="J6" s="86"/>
      <c r="K6" s="5"/>
      <c r="L6" s="987"/>
      <c r="M6" s="987"/>
      <c r="N6" s="987"/>
      <c r="O6" s="987"/>
      <c r="P6" s="987"/>
      <c r="Q6" s="987"/>
      <c r="R6" s="987"/>
    </row>
    <row r="7" spans="1:18" ht="13.5" customHeight="1">
      <c r="A7" s="1026" t="s">
        <v>45</v>
      </c>
      <c r="B7" s="1026"/>
      <c r="C7" s="1026"/>
      <c r="D7" s="1026"/>
      <c r="E7" s="1026"/>
      <c r="F7" s="1026"/>
      <c r="G7" s="1026"/>
      <c r="H7" s="5"/>
      <c r="I7" s="5"/>
      <c r="J7" s="86"/>
      <c r="K7" s="5"/>
      <c r="L7" s="987"/>
      <c r="M7" s="987"/>
      <c r="N7" s="987"/>
      <c r="O7" s="987"/>
      <c r="P7" s="987"/>
      <c r="Q7" s="987"/>
      <c r="R7" s="987"/>
    </row>
    <row r="8" spans="1:18" ht="13.5" customHeight="1">
      <c r="A8" s="985"/>
      <c r="B8" s="985"/>
      <c r="C8" s="985"/>
      <c r="D8" s="985"/>
      <c r="E8" s="985"/>
      <c r="F8" s="985"/>
      <c r="G8" s="985"/>
      <c r="H8" s="5"/>
      <c r="I8" s="5"/>
      <c r="J8" s="86"/>
      <c r="K8" s="5"/>
      <c r="L8" s="987" t="s">
        <v>180</v>
      </c>
      <c r="M8" s="987"/>
      <c r="N8" s="987"/>
      <c r="O8" s="987"/>
      <c r="P8" s="987"/>
      <c r="Q8" s="987"/>
      <c r="R8" s="987"/>
    </row>
    <row r="9" spans="1:18" ht="12.75" customHeight="1">
      <c r="A9" s="964" t="s">
        <v>172</v>
      </c>
      <c r="B9" s="964"/>
      <c r="C9" s="964"/>
      <c r="D9" s="964"/>
      <c r="E9" s="964"/>
      <c r="F9" s="964"/>
      <c r="G9" s="964"/>
      <c r="H9" s="5"/>
      <c r="I9" s="5"/>
      <c r="J9" s="86"/>
      <c r="K9" s="5"/>
      <c r="L9" s="5"/>
      <c r="M9" s="5"/>
      <c r="N9" s="5"/>
      <c r="O9" s="5"/>
      <c r="P9" s="5"/>
      <c r="Q9" s="5"/>
    </row>
    <row r="10" spans="1:18" ht="13.8" thickBot="1">
      <c r="A10" s="143"/>
      <c r="B10" s="1029" t="s">
        <v>51</v>
      </c>
      <c r="C10" s="1030"/>
      <c r="D10" s="1031"/>
      <c r="E10" s="1027" t="s">
        <v>52</v>
      </c>
      <c r="F10" s="1028"/>
      <c r="G10" s="1028"/>
      <c r="H10" s="5"/>
      <c r="I10" s="5"/>
      <c r="J10" s="317"/>
      <c r="K10" s="39"/>
      <c r="L10"/>
    </row>
    <row r="11" spans="1:18" ht="29.25" customHeight="1" thickBot="1">
      <c r="A11" s="142"/>
      <c r="B11" s="347" t="s">
        <v>173</v>
      </c>
      <c r="C11" s="347" t="s">
        <v>174</v>
      </c>
      <c r="D11" s="388" t="s">
        <v>175</v>
      </c>
      <c r="E11" s="388" t="s">
        <v>176</v>
      </c>
      <c r="F11" s="347" t="s">
        <v>174</v>
      </c>
      <c r="G11" s="347" t="s">
        <v>57</v>
      </c>
      <c r="H11" s="5"/>
      <c r="I11" s="5"/>
      <c r="J11" s="318"/>
      <c r="K11" s="28"/>
      <c r="L11" s="45"/>
    </row>
    <row r="12" spans="1:18" ht="13.5" customHeight="1">
      <c r="A12" s="357" t="s">
        <v>177</v>
      </c>
      <c r="B12" s="61">
        <v>2145453</v>
      </c>
      <c r="C12" s="61">
        <v>2145453</v>
      </c>
      <c r="D12" s="139">
        <v>1</v>
      </c>
      <c r="E12" s="268">
        <v>1682756</v>
      </c>
      <c r="F12" s="61">
        <v>2145453</v>
      </c>
      <c r="G12" s="138">
        <f>F12/E12</f>
        <v>1.274963809369867</v>
      </c>
      <c r="H12" s="5"/>
      <c r="I12" s="5"/>
      <c r="J12" s="87"/>
      <c r="K12" s="29"/>
      <c r="L12" s="45"/>
    </row>
    <row r="13" spans="1:18" ht="13.5" customHeight="1">
      <c r="A13" s="357" t="s">
        <v>178</v>
      </c>
      <c r="B13" s="61">
        <v>319</v>
      </c>
      <c r="C13" s="61">
        <f>1.5*(147052/(24*31))</f>
        <v>296.47580645161293</v>
      </c>
      <c r="D13" s="137">
        <f>C13/B13</f>
        <v>0.92939124279502483</v>
      </c>
      <c r="E13" s="268">
        <v>474</v>
      </c>
      <c r="F13" s="61">
        <f>C13</f>
        <v>296.47580645161293</v>
      </c>
      <c r="G13" s="65">
        <f>F13/E13</f>
        <v>0.62547638491901458</v>
      </c>
      <c r="H13" s="5"/>
      <c r="I13" s="5"/>
      <c r="J13" s="318"/>
      <c r="K13" s="28"/>
      <c r="L13" s="45"/>
    </row>
    <row r="14" spans="1:18" ht="13.5" customHeight="1">
      <c r="A14" s="122"/>
      <c r="B14" s="61"/>
      <c r="C14" s="61"/>
      <c r="D14" s="61"/>
      <c r="E14" s="65"/>
      <c r="F14" s="61"/>
      <c r="G14" s="65"/>
      <c r="H14" s="5"/>
      <c r="I14" s="5"/>
      <c r="J14" s="318"/>
      <c r="K14" s="28"/>
      <c r="L14" s="45"/>
    </row>
    <row r="15" spans="1:18" ht="13.5" customHeight="1">
      <c r="A15" s="327" t="s">
        <v>179</v>
      </c>
      <c r="B15" s="61"/>
      <c r="C15" s="61"/>
      <c r="D15" s="61"/>
      <c r="E15" s="65"/>
      <c r="F15" s="61"/>
      <c r="G15" s="65"/>
      <c r="H15" s="5"/>
      <c r="I15" s="5"/>
      <c r="J15" s="318"/>
      <c r="K15" s="28"/>
      <c r="L15" s="45"/>
    </row>
    <row r="16" spans="1:18" ht="13.5" customHeight="1">
      <c r="A16" s="985"/>
      <c r="B16" s="985"/>
      <c r="C16" s="985"/>
      <c r="D16" s="985"/>
      <c r="E16" s="985"/>
      <c r="F16" s="985"/>
      <c r="G16" s="985"/>
      <c r="H16" s="5"/>
      <c r="I16" s="5"/>
      <c r="J16" s="86"/>
      <c r="K16" s="5"/>
      <c r="L16" s="987" t="s">
        <v>180</v>
      </c>
      <c r="M16" s="987"/>
      <c r="N16" s="987"/>
      <c r="O16" s="987"/>
      <c r="P16" s="987"/>
      <c r="Q16" s="987"/>
      <c r="R16" s="987"/>
    </row>
    <row r="17" spans="1:22" ht="12.75" customHeight="1">
      <c r="A17" s="964" t="s">
        <v>181</v>
      </c>
      <c r="B17" s="964"/>
      <c r="C17" s="964"/>
      <c r="D17" s="964"/>
      <c r="E17" s="964"/>
      <c r="F17" s="964"/>
      <c r="G17" s="964"/>
      <c r="H17" s="5"/>
      <c r="I17" s="5"/>
      <c r="J17" s="86"/>
      <c r="K17" s="5"/>
      <c r="L17" s="5"/>
      <c r="M17" s="5"/>
      <c r="N17" s="5"/>
      <c r="O17" s="5"/>
      <c r="P17" s="5"/>
      <c r="Q17" s="5"/>
    </row>
    <row r="18" spans="1:22" ht="13.8" thickBot="1">
      <c r="A18" s="143"/>
      <c r="B18" s="1029" t="s">
        <v>51</v>
      </c>
      <c r="C18" s="1030"/>
      <c r="D18" s="1030"/>
      <c r="E18" s="1098" t="s">
        <v>52</v>
      </c>
      <c r="F18" s="1028"/>
      <c r="G18" s="1028"/>
      <c r="H18" s="5"/>
      <c r="I18" s="5"/>
      <c r="J18" s="317"/>
      <c r="K18" s="39"/>
      <c r="L18"/>
    </row>
    <row r="19" spans="1:22" ht="26.4">
      <c r="A19" s="142"/>
      <c r="B19" s="347" t="s">
        <v>173</v>
      </c>
      <c r="C19" s="347" t="s">
        <v>174</v>
      </c>
      <c r="D19" s="388" t="s">
        <v>175</v>
      </c>
      <c r="E19" s="389" t="s">
        <v>176</v>
      </c>
      <c r="F19" s="347" t="s">
        <v>174</v>
      </c>
      <c r="G19" s="347" t="s">
        <v>57</v>
      </c>
      <c r="H19" s="5"/>
      <c r="I19" s="5"/>
      <c r="J19" s="318"/>
      <c r="K19" s="28"/>
      <c r="L19" s="45"/>
    </row>
    <row r="20" spans="1:22" ht="13.5" customHeight="1">
      <c r="A20" s="357" t="s">
        <v>177</v>
      </c>
      <c r="B20" s="61">
        <f>B12</f>
        <v>2145453</v>
      </c>
      <c r="C20" s="61">
        <f t="shared" ref="C20:D20" si="0">C12</f>
        <v>2145453</v>
      </c>
      <c r="D20" s="732">
        <f t="shared" si="0"/>
        <v>1</v>
      </c>
      <c r="E20" s="268">
        <f>E12</f>
        <v>1682756</v>
      </c>
      <c r="F20" s="61">
        <f>C20</f>
        <v>2145453</v>
      </c>
      <c r="G20" s="138">
        <f>F20/E20</f>
        <v>1.274963809369867</v>
      </c>
      <c r="H20" s="5"/>
      <c r="I20" s="5"/>
      <c r="J20" s="87"/>
      <c r="K20" s="29"/>
      <c r="L20" s="45"/>
    </row>
    <row r="21" spans="1:22" ht="13.5" customHeight="1">
      <c r="A21" s="357" t="s">
        <v>178</v>
      </c>
      <c r="B21" s="61">
        <f>B13</f>
        <v>319</v>
      </c>
      <c r="C21" s="61">
        <f t="shared" ref="C21:D21" si="1">C13</f>
        <v>296.47580645161293</v>
      </c>
      <c r="D21" s="732">
        <f t="shared" si="1"/>
        <v>0.92939124279502483</v>
      </c>
      <c r="E21" s="268">
        <f>E13</f>
        <v>474</v>
      </c>
      <c r="F21" s="61">
        <f>C21</f>
        <v>296.47580645161293</v>
      </c>
      <c r="G21" s="65">
        <f>F21/E21</f>
        <v>0.62547638491901458</v>
      </c>
      <c r="H21" s="5"/>
      <c r="I21" s="5"/>
      <c r="J21" s="318"/>
      <c r="K21" s="28"/>
      <c r="L21" s="45"/>
    </row>
    <row r="22" spans="1:22" ht="13.5" customHeight="1">
      <c r="A22" s="122"/>
      <c r="B22" s="61"/>
      <c r="C22" s="61"/>
      <c r="D22" s="65"/>
      <c r="E22" s="5"/>
      <c r="F22" s="5"/>
      <c r="G22" s="5"/>
      <c r="H22" s="5"/>
      <c r="I22" s="5"/>
      <c r="J22" s="318"/>
      <c r="K22" s="28"/>
      <c r="L22" s="45"/>
    </row>
    <row r="23" spans="1:22" ht="13.5" customHeight="1">
      <c r="A23" s="327" t="s">
        <v>179</v>
      </c>
      <c r="B23" s="61"/>
      <c r="C23" s="61"/>
      <c r="D23" s="65"/>
      <c r="E23" s="5"/>
      <c r="F23" s="5"/>
      <c r="G23" s="5"/>
      <c r="H23" s="5"/>
      <c r="I23" s="5"/>
      <c r="J23" s="318"/>
      <c r="K23" s="28"/>
      <c r="L23" s="45"/>
    </row>
    <row r="24" spans="1:22" ht="36.75" customHeight="1">
      <c r="A24" s="964" t="s">
        <v>182</v>
      </c>
      <c r="B24" s="964"/>
      <c r="C24" s="964"/>
      <c r="D24" s="964"/>
      <c r="E24" s="5"/>
      <c r="F24" s="5"/>
      <c r="G24" s="5"/>
      <c r="H24" s="5"/>
      <c r="I24" s="5"/>
      <c r="J24" s="318"/>
      <c r="K24" s="28"/>
      <c r="L24" s="45"/>
    </row>
    <row r="25" spans="1:22" ht="13.35" customHeight="1" thickBot="1">
      <c r="A25" s="124" t="s">
        <v>104</v>
      </c>
      <c r="B25" s="109" t="s">
        <v>105</v>
      </c>
      <c r="C25" s="109" t="s">
        <v>106</v>
      </c>
      <c r="D25" s="109" t="s">
        <v>107</v>
      </c>
      <c r="E25" s="5"/>
      <c r="F25" s="5"/>
      <c r="G25" s="5"/>
      <c r="H25" s="5"/>
      <c r="I25" s="5"/>
      <c r="J25" s="317"/>
      <c r="K25" s="315"/>
      <c r="L25" s="31"/>
    </row>
    <row r="26" spans="1:22" ht="13.35" customHeight="1" thickTop="1">
      <c r="A26" s="1095" t="s">
        <v>742</v>
      </c>
      <c r="B26" s="1095"/>
      <c r="C26" s="1095"/>
      <c r="D26" s="331">
        <v>1</v>
      </c>
      <c r="E26" s="5"/>
      <c r="F26" s="5"/>
      <c r="G26" s="5"/>
      <c r="H26" s="5"/>
      <c r="I26" s="5"/>
    </row>
    <row r="27" spans="1:22">
      <c r="A27" s="197"/>
      <c r="B27" s="197"/>
      <c r="C27" s="197"/>
      <c r="D27" s="197"/>
      <c r="E27" s="5"/>
      <c r="F27" s="5"/>
      <c r="G27" s="5"/>
      <c r="H27" s="5"/>
      <c r="I27" s="5"/>
      <c r="L27" s="964" t="s">
        <v>376</v>
      </c>
      <c r="M27" s="964"/>
      <c r="N27" s="964"/>
      <c r="O27" s="964"/>
      <c r="P27" s="964"/>
      <c r="Q27" s="964"/>
      <c r="R27" s="964"/>
      <c r="V27" s="1"/>
    </row>
    <row r="28" spans="1:22">
      <c r="A28" s="197"/>
      <c r="B28" s="197"/>
      <c r="C28" s="197"/>
      <c r="D28" s="197"/>
      <c r="E28" s="5"/>
      <c r="F28" s="387"/>
      <c r="G28" s="5"/>
      <c r="H28" s="5"/>
      <c r="I28" s="5"/>
      <c r="J28" s="89"/>
      <c r="K28" s="38"/>
      <c r="L28" s="38"/>
      <c r="V28" s="1"/>
    </row>
    <row r="29" spans="1:22">
      <c r="A29" s="197"/>
      <c r="B29" s="197"/>
      <c r="C29" s="197"/>
      <c r="D29" s="197"/>
      <c r="E29" s="5"/>
      <c r="F29" s="5"/>
      <c r="G29" s="5"/>
      <c r="H29" s="5"/>
      <c r="I29" s="5"/>
      <c r="J29" s="89"/>
      <c r="K29" s="38"/>
      <c r="L29" s="38"/>
      <c r="V29" s="1"/>
    </row>
    <row r="30" spans="1:22">
      <c r="A30" s="1105" t="s">
        <v>743</v>
      </c>
      <c r="B30" s="1105"/>
      <c r="C30" s="1105"/>
      <c r="D30" s="1105"/>
      <c r="E30" s="1105"/>
      <c r="F30" s="1105"/>
      <c r="G30" s="1105"/>
      <c r="H30" s="5"/>
      <c r="I30" s="5"/>
      <c r="J30" s="89"/>
      <c r="K30" s="38"/>
      <c r="L30" s="38"/>
      <c r="V30" s="1"/>
    </row>
    <row r="31" spans="1:22" ht="40.200000000000003" thickBot="1">
      <c r="A31" s="198" t="s">
        <v>744</v>
      </c>
      <c r="B31" s="257" t="s">
        <v>745</v>
      </c>
      <c r="C31" s="257" t="s">
        <v>989</v>
      </c>
      <c r="D31" s="257" t="s">
        <v>990</v>
      </c>
      <c r="E31" s="5"/>
      <c r="F31" s="387"/>
      <c r="G31" s="5"/>
      <c r="H31" s="5"/>
      <c r="I31" s="5"/>
      <c r="J31" s="89"/>
      <c r="K31" s="38"/>
      <c r="L31" s="38"/>
      <c r="V31" s="1"/>
    </row>
    <row r="32" spans="1:22" ht="14.4" thickTop="1" thickBot="1">
      <c r="A32" s="692" t="s">
        <v>991</v>
      </c>
      <c r="B32" s="693" t="s">
        <v>992</v>
      </c>
      <c r="C32" s="694">
        <v>2145453</v>
      </c>
      <c r="D32" s="694">
        <f>C21</f>
        <v>296.47580645161293</v>
      </c>
      <c r="E32" s="5"/>
      <c r="F32" s="387"/>
      <c r="G32" s="5"/>
      <c r="H32" s="5"/>
      <c r="I32" s="5"/>
      <c r="J32" s="89"/>
      <c r="K32" s="38"/>
      <c r="L32" s="38"/>
      <c r="V32" s="1"/>
    </row>
    <row r="33" spans="1:22" ht="13.8" thickTop="1">
      <c r="A33" s="387"/>
      <c r="B33" s="387"/>
      <c r="C33" s="387"/>
      <c r="D33" s="387"/>
      <c r="E33" s="5"/>
      <c r="F33" s="387"/>
      <c r="G33" s="5"/>
      <c r="H33" s="5"/>
      <c r="I33" s="5"/>
      <c r="J33" s="89"/>
      <c r="K33" s="38"/>
      <c r="L33" s="38"/>
      <c r="V33" s="1"/>
    </row>
    <row r="34" spans="1:22">
      <c r="A34" s="26"/>
      <c r="B34" s="132"/>
      <c r="C34" s="26"/>
      <c r="D34" s="132"/>
      <c r="E34" s="132"/>
      <c r="F34" s="132"/>
      <c r="G34" s="319"/>
      <c r="H34" s="5"/>
      <c r="I34" s="5"/>
      <c r="J34" s="89"/>
      <c r="K34" s="38"/>
      <c r="L34" s="38"/>
      <c r="V34" s="1"/>
    </row>
    <row r="35" spans="1:22">
      <c r="A35" s="44" t="s">
        <v>751</v>
      </c>
      <c r="B35" s="197"/>
      <c r="C35" s="197"/>
      <c r="D35" s="197"/>
      <c r="E35" s="5"/>
      <c r="F35" s="5"/>
      <c r="G35" s="5"/>
      <c r="H35" s="5"/>
      <c r="I35" s="5"/>
      <c r="J35" s="89"/>
      <c r="K35" s="38"/>
      <c r="L35" s="38"/>
      <c r="V35" s="1"/>
    </row>
    <row r="36" spans="1:22">
      <c r="A36" s="44"/>
      <c r="B36" s="197"/>
      <c r="C36" s="197"/>
      <c r="D36" s="197"/>
      <c r="E36" s="5"/>
      <c r="F36" s="5"/>
      <c r="G36" s="5"/>
      <c r="H36" s="5"/>
      <c r="I36" s="5"/>
      <c r="J36" s="89"/>
      <c r="K36" s="38"/>
      <c r="L36" s="38"/>
      <c r="V36" s="1"/>
    </row>
    <row r="37" spans="1:22">
      <c r="A37" s="227"/>
      <c r="B37" s="197"/>
      <c r="C37" s="197"/>
      <c r="D37" s="197"/>
      <c r="E37" s="5"/>
      <c r="F37" s="5"/>
      <c r="G37" s="5"/>
      <c r="H37" s="5"/>
      <c r="I37" s="5"/>
      <c r="J37" s="89"/>
      <c r="K37" s="38"/>
      <c r="L37" s="964"/>
      <c r="M37" s="964"/>
      <c r="N37" s="964"/>
      <c r="O37" s="964"/>
      <c r="P37" s="964"/>
      <c r="Q37" s="964"/>
      <c r="R37" s="964"/>
      <c r="V37" s="1"/>
    </row>
    <row r="38" spans="1:22">
      <c r="A38" s="197"/>
      <c r="B38" s="197"/>
      <c r="C38" s="197"/>
      <c r="D38" s="197"/>
      <c r="E38" s="5"/>
      <c r="F38" s="5"/>
      <c r="G38" s="5"/>
      <c r="H38" s="5"/>
      <c r="I38" s="5"/>
      <c r="J38" s="89"/>
      <c r="K38" s="38"/>
      <c r="L38" s="38"/>
    </row>
    <row r="39" spans="1:22">
      <c r="A39" s="197"/>
      <c r="B39" s="197"/>
      <c r="C39" s="197"/>
      <c r="D39" s="197"/>
      <c r="E39" s="5"/>
      <c r="F39" s="5"/>
      <c r="G39" s="5"/>
      <c r="H39" s="5"/>
      <c r="I39" s="5"/>
      <c r="J39" s="89"/>
      <c r="K39" s="38"/>
      <c r="L39" s="38"/>
    </row>
    <row r="40" spans="1:22">
      <c r="A40" s="110"/>
      <c r="B40" s="110"/>
      <c r="C40" s="110"/>
      <c r="D40" s="110"/>
      <c r="E40" s="5"/>
      <c r="F40" s="5"/>
      <c r="G40" s="5"/>
      <c r="H40" s="5"/>
      <c r="I40" s="5"/>
      <c r="J40" s="89"/>
      <c r="K40" s="38"/>
      <c r="L40" s="38"/>
    </row>
    <row r="41" spans="1:22">
      <c r="A41" s="1020"/>
      <c r="B41" s="1020"/>
      <c r="C41" s="1020"/>
      <c r="D41" s="1020"/>
      <c r="E41" s="1020"/>
      <c r="F41" s="1020"/>
      <c r="G41" s="1020"/>
      <c r="H41" s="1020"/>
      <c r="I41" s="1020"/>
      <c r="J41" s="89"/>
      <c r="K41" s="38"/>
      <c r="L41" s="38"/>
      <c r="R41" s="24"/>
    </row>
    <row r="42" spans="1:22">
      <c r="B42"/>
      <c r="C42"/>
      <c r="D42"/>
      <c r="E42"/>
      <c r="F42"/>
      <c r="G42"/>
      <c r="H42"/>
      <c r="I42"/>
      <c r="J42" s="89"/>
      <c r="K42" s="38"/>
      <c r="L42" s="39"/>
      <c r="R42" s="24"/>
      <c r="S42" s="15"/>
    </row>
    <row r="43" spans="1:22" ht="18" customHeight="1">
      <c r="A43" s="121" t="s">
        <v>198</v>
      </c>
      <c r="B43" s="5"/>
      <c r="C43" s="5"/>
      <c r="D43" s="5"/>
      <c r="E43" s="5"/>
      <c r="F43" s="5"/>
      <c r="G43" s="5"/>
      <c r="H43" s="5"/>
      <c r="I43" s="5"/>
      <c r="J43" s="317"/>
      <c r="K43" s="315"/>
      <c r="L43"/>
      <c r="S43" s="15"/>
    </row>
    <row r="44" spans="1:22" ht="13.5" customHeight="1">
      <c r="A44" s="121"/>
      <c r="B44" s="5"/>
      <c r="C44" s="5"/>
      <c r="D44" s="5"/>
      <c r="E44" s="5"/>
      <c r="F44" s="5"/>
      <c r="G44" s="5"/>
      <c r="H44" s="5"/>
      <c r="I44" s="5"/>
      <c r="J44" s="154"/>
      <c r="K44"/>
      <c r="L44" s="5"/>
      <c r="R44" s="24"/>
    </row>
    <row r="45" spans="1:22" ht="18.600000000000001" customHeight="1">
      <c r="A45" s="121" t="s">
        <v>993</v>
      </c>
      <c r="B45" s="5"/>
      <c r="C45" s="5"/>
      <c r="D45" s="5"/>
      <c r="E45" s="5"/>
      <c r="F45" s="5"/>
      <c r="G45" s="5"/>
      <c r="H45" s="5"/>
      <c r="I45" s="5"/>
      <c r="J45" s="86"/>
      <c r="K45" s="5"/>
      <c r="L45" s="5"/>
      <c r="R45" s="24"/>
      <c r="S45" s="15"/>
    </row>
    <row r="46" spans="1:22" ht="12.75" customHeight="1">
      <c r="A46" s="121"/>
      <c r="B46" s="5"/>
      <c r="C46" s="5"/>
      <c r="D46" s="5"/>
      <c r="E46" s="5"/>
      <c r="F46" s="5"/>
      <c r="G46" s="5"/>
      <c r="H46" s="315"/>
      <c r="I46" s="315"/>
      <c r="J46" s="86"/>
      <c r="K46" s="5"/>
      <c r="L46"/>
      <c r="R46" s="24"/>
      <c r="S46" s="15"/>
    </row>
    <row r="47" spans="1:22" ht="15.6">
      <c r="A47" s="121"/>
      <c r="B47" s="5"/>
      <c r="C47" s="5"/>
      <c r="D47" s="5"/>
      <c r="E47" s="5"/>
      <c r="F47" s="5"/>
      <c r="G47" s="5"/>
      <c r="H47" s="28"/>
      <c r="I47" s="28"/>
      <c r="J47" s="317"/>
      <c r="K47" s="39"/>
      <c r="L47" s="45"/>
      <c r="R47" s="24"/>
      <c r="S47" s="15"/>
    </row>
    <row r="48" spans="1:22" ht="13.5" customHeight="1">
      <c r="A48" s="121"/>
      <c r="B48" s="5"/>
      <c r="C48" s="5"/>
      <c r="D48" s="5"/>
      <c r="E48" s="5"/>
      <c r="F48" s="5"/>
      <c r="G48" s="5"/>
      <c r="J48" s="318"/>
      <c r="K48" s="28"/>
      <c r="L48" s="45"/>
      <c r="R48" s="24"/>
      <c r="S48" s="15"/>
    </row>
    <row r="49" spans="1:19" ht="13.5" customHeight="1">
      <c r="A49" s="121"/>
      <c r="B49" s="5"/>
      <c r="C49" s="5"/>
      <c r="D49" s="5"/>
      <c r="E49" s="5"/>
      <c r="F49" s="5"/>
      <c r="G49" s="5"/>
      <c r="J49" s="87"/>
      <c r="K49" s="29"/>
      <c r="L49" s="45"/>
      <c r="R49" s="24"/>
      <c r="S49" s="15"/>
    </row>
    <row r="50" spans="1:19" ht="13.5" customHeight="1">
      <c r="A50" s="121"/>
      <c r="B50" s="5"/>
      <c r="C50" s="5"/>
      <c r="D50" s="5"/>
      <c r="E50" s="5"/>
      <c r="F50" s="5"/>
      <c r="G50" s="5"/>
      <c r="J50" s="318"/>
      <c r="K50" s="28"/>
      <c r="L50" s="31"/>
      <c r="R50" s="24"/>
      <c r="S50" s="15"/>
    </row>
    <row r="51" spans="1:19" ht="13.35" customHeight="1">
      <c r="A51" s="121"/>
      <c r="B51" s="5"/>
      <c r="C51" s="5"/>
      <c r="D51" s="5"/>
      <c r="E51" s="5"/>
      <c r="F51" s="5"/>
      <c r="G51" s="5"/>
      <c r="J51" s="317"/>
      <c r="K51" s="315"/>
      <c r="L51" s="1019"/>
      <c r="M51" s="1019"/>
      <c r="N51" s="1019"/>
      <c r="O51" s="1019"/>
      <c r="P51" s="1019"/>
      <c r="Q51" s="1019"/>
      <c r="R51" s="24"/>
      <c r="S51" s="15"/>
    </row>
    <row r="52" spans="1:19" ht="13.35" customHeight="1">
      <c r="A52" s="121"/>
      <c r="B52" s="5"/>
      <c r="C52" s="5"/>
      <c r="D52" s="5"/>
      <c r="E52" s="5"/>
      <c r="F52" s="5"/>
      <c r="G52" s="5"/>
      <c r="R52" s="24"/>
      <c r="S52" s="15"/>
    </row>
    <row r="53" spans="1:19" ht="15.6">
      <c r="A53" s="121"/>
      <c r="B53" s="5"/>
      <c r="C53" s="5"/>
      <c r="D53" s="5"/>
      <c r="E53" s="5"/>
      <c r="F53" s="5"/>
      <c r="G53" s="5"/>
      <c r="L53" s="40"/>
      <c r="P53" s="14"/>
      <c r="Q53" s="23"/>
      <c r="R53" s="24"/>
      <c r="S53" s="15"/>
    </row>
    <row r="54" spans="1:19" ht="15.6">
      <c r="A54" s="121"/>
      <c r="B54" s="5"/>
      <c r="C54" s="5"/>
      <c r="D54" s="5"/>
      <c r="E54" s="5"/>
      <c r="F54" s="5"/>
      <c r="G54" s="5"/>
      <c r="J54" s="90"/>
      <c r="K54" s="316"/>
      <c r="L54" s="40"/>
      <c r="P54" s="14"/>
      <c r="Q54" s="23"/>
      <c r="R54" s="24"/>
      <c r="S54" s="15"/>
    </row>
    <row r="55" spans="1:19" ht="15.6">
      <c r="A55" s="121"/>
      <c r="B55" s="5"/>
      <c r="C55" s="5"/>
      <c r="D55" s="5"/>
      <c r="E55" s="5"/>
      <c r="F55" s="5"/>
      <c r="G55" s="5"/>
      <c r="J55" s="90"/>
      <c r="K55" s="316"/>
      <c r="L55" s="40"/>
      <c r="P55" s="14"/>
      <c r="Q55" s="23"/>
      <c r="R55" s="24"/>
      <c r="S55" s="15"/>
    </row>
    <row r="56" spans="1:19" ht="15.6">
      <c r="A56" s="121"/>
      <c r="B56" s="5"/>
      <c r="C56" s="5"/>
      <c r="D56" s="5"/>
      <c r="E56" s="5"/>
      <c r="F56" s="5"/>
      <c r="G56" s="5"/>
      <c r="J56" s="90"/>
      <c r="K56" s="316"/>
      <c r="L56" s="40"/>
      <c r="P56" s="14"/>
      <c r="Q56" s="23"/>
      <c r="R56" s="24"/>
      <c r="S56" s="15"/>
    </row>
    <row r="57" spans="1:19" ht="15.6">
      <c r="A57" s="121"/>
      <c r="B57" s="5"/>
      <c r="C57" s="5"/>
      <c r="D57" s="5"/>
      <c r="E57" s="5"/>
      <c r="F57" s="5"/>
      <c r="G57" s="5"/>
      <c r="J57" s="90"/>
      <c r="K57" s="316"/>
      <c r="L57" s="40"/>
      <c r="P57" s="14"/>
      <c r="Q57" s="23"/>
      <c r="R57" s="24"/>
      <c r="S57" s="15"/>
    </row>
    <row r="58" spans="1:19" ht="15.6">
      <c r="A58" s="121"/>
      <c r="B58" s="5"/>
      <c r="C58" s="5"/>
      <c r="D58" s="5"/>
      <c r="E58" s="5"/>
      <c r="F58" s="5"/>
      <c r="G58" s="5"/>
      <c r="J58" s="90"/>
      <c r="K58" s="316"/>
      <c r="L58" s="199"/>
      <c r="P58" s="14"/>
      <c r="Q58" s="23"/>
      <c r="R58" s="24"/>
      <c r="S58" s="15"/>
    </row>
    <row r="59" spans="1:19" ht="15.6">
      <c r="A59" s="121"/>
      <c r="B59" s="5"/>
      <c r="C59" s="5"/>
      <c r="D59" s="5"/>
      <c r="E59" s="5"/>
      <c r="F59" s="5"/>
      <c r="G59" s="5"/>
      <c r="J59" s="90"/>
      <c r="K59" s="316"/>
      <c r="L59" s="40"/>
      <c r="P59" s="14"/>
      <c r="Q59" s="23"/>
      <c r="R59" s="24"/>
      <c r="S59" s="15"/>
    </row>
    <row r="60" spans="1:19" ht="15.6">
      <c r="A60" s="121"/>
      <c r="B60" s="5"/>
      <c r="C60" s="5"/>
      <c r="D60" s="5"/>
      <c r="E60" s="5"/>
      <c r="F60" s="5"/>
      <c r="G60" s="5"/>
      <c r="J60" s="90"/>
      <c r="K60" s="316"/>
      <c r="L60" s="40"/>
      <c r="P60" s="14"/>
      <c r="Q60" s="23"/>
      <c r="R60" s="24"/>
      <c r="S60" s="15"/>
    </row>
    <row r="61" spans="1:19" ht="15.6">
      <c r="A61" s="121"/>
      <c r="B61" s="5"/>
      <c r="C61" s="5"/>
      <c r="D61" s="5"/>
      <c r="E61" s="5"/>
      <c r="F61" s="5"/>
      <c r="G61" s="5"/>
      <c r="J61" s="90"/>
      <c r="K61" s="316"/>
      <c r="L61" s="5"/>
      <c r="P61" s="14"/>
      <c r="Q61" s="23"/>
      <c r="S61" s="15"/>
    </row>
    <row r="62" spans="1:19" ht="15.6">
      <c r="A62" s="121"/>
      <c r="B62" s="5"/>
      <c r="C62" s="5"/>
      <c r="D62" s="5"/>
      <c r="E62" s="5"/>
      <c r="F62" s="5"/>
      <c r="G62" s="5"/>
      <c r="J62" s="90"/>
      <c r="K62" s="316"/>
      <c r="L62" s="40"/>
      <c r="P62" s="14"/>
      <c r="Q62" s="23"/>
    </row>
    <row r="63" spans="1:19" ht="15.6">
      <c r="A63" s="121"/>
      <c r="B63" s="5"/>
      <c r="C63" s="5"/>
      <c r="D63" s="5"/>
      <c r="E63" s="5"/>
      <c r="F63" s="5"/>
      <c r="G63" s="5"/>
      <c r="J63" s="90"/>
      <c r="K63" s="316"/>
      <c r="L63" s="40"/>
      <c r="P63" s="14"/>
      <c r="Q63" s="23"/>
    </row>
    <row r="64" spans="1:19" ht="15.6">
      <c r="A64" s="121"/>
      <c r="B64" s="5"/>
      <c r="C64" s="5"/>
      <c r="D64" s="5"/>
      <c r="E64" s="5"/>
      <c r="F64" s="5"/>
      <c r="G64" s="5"/>
      <c r="J64" s="90"/>
      <c r="K64" s="316"/>
      <c r="L64" s="40"/>
      <c r="P64" s="14"/>
      <c r="Q64" s="23"/>
    </row>
    <row r="65" spans="1:32" ht="15.6">
      <c r="A65" s="121"/>
      <c r="B65" s="5"/>
      <c r="C65" s="5"/>
      <c r="D65" s="5"/>
      <c r="E65" s="5"/>
      <c r="F65" s="5"/>
      <c r="G65" s="5"/>
      <c r="J65" s="90"/>
      <c r="K65" s="316"/>
      <c r="L65" s="40"/>
      <c r="P65" s="14"/>
      <c r="Q65" s="23"/>
      <c r="R65" s="24"/>
    </row>
    <row r="66" spans="1:32" ht="15.6">
      <c r="A66" s="121"/>
      <c r="B66" s="5"/>
      <c r="C66" s="5"/>
      <c r="D66" s="5"/>
      <c r="E66" s="5"/>
      <c r="F66" s="5"/>
      <c r="G66" s="5"/>
      <c r="J66" s="90"/>
      <c r="K66" s="316"/>
      <c r="L66" s="40"/>
      <c r="P66" s="14"/>
      <c r="Q66" s="23"/>
      <c r="R66" s="24"/>
      <c r="S66" s="15"/>
    </row>
    <row r="67" spans="1:32" ht="15.6">
      <c r="A67" s="121"/>
      <c r="B67" s="5"/>
      <c r="C67" s="5"/>
      <c r="D67" s="5"/>
      <c r="E67" s="5"/>
      <c r="F67" s="5"/>
      <c r="G67" s="5"/>
      <c r="J67" s="90"/>
      <c r="K67" s="316"/>
      <c r="L67" s="40"/>
      <c r="P67" s="14"/>
      <c r="Q67" s="23"/>
      <c r="R67" s="24"/>
      <c r="S67" s="15"/>
    </row>
    <row r="68" spans="1:32" ht="15.6">
      <c r="A68" s="121"/>
      <c r="B68" s="5"/>
      <c r="C68" s="5"/>
      <c r="D68" s="5"/>
      <c r="E68" s="5"/>
      <c r="F68" s="5"/>
      <c r="G68" s="5"/>
      <c r="J68" s="90"/>
      <c r="K68" s="316"/>
      <c r="L68" s="40"/>
      <c r="P68" s="14"/>
      <c r="Q68" s="23"/>
      <c r="R68" s="24"/>
      <c r="S68" s="15"/>
    </row>
    <row r="69" spans="1:32" ht="15.6">
      <c r="A69" s="121"/>
      <c r="B69" s="5"/>
      <c r="C69" s="5"/>
      <c r="D69" s="5"/>
      <c r="E69" s="5"/>
      <c r="F69" s="5"/>
      <c r="G69" s="5"/>
      <c r="J69" s="90"/>
      <c r="K69" s="316"/>
      <c r="L69" s="40"/>
      <c r="P69" s="14"/>
      <c r="Q69" s="23"/>
      <c r="R69" s="24"/>
      <c r="S69" s="15"/>
    </row>
    <row r="70" spans="1:32" ht="15.6">
      <c r="A70" s="121"/>
      <c r="B70" s="5"/>
      <c r="C70" s="5"/>
      <c r="D70" s="5"/>
      <c r="E70" s="5"/>
      <c r="F70" s="5"/>
      <c r="G70" s="5"/>
      <c r="J70" s="90"/>
      <c r="K70" s="316"/>
      <c r="L70" s="40"/>
      <c r="P70" s="14"/>
      <c r="Q70" s="23"/>
      <c r="S70" s="15"/>
    </row>
    <row r="71" spans="1:32" ht="15.6">
      <c r="A71" s="121"/>
      <c r="B71" s="5"/>
      <c r="C71" s="5"/>
      <c r="D71" s="5"/>
      <c r="E71" s="5"/>
      <c r="F71" s="5"/>
      <c r="G71" s="5"/>
      <c r="J71" s="90"/>
      <c r="K71" s="316"/>
      <c r="L71" s="40"/>
      <c r="P71" s="14"/>
      <c r="Q71" s="23"/>
    </row>
    <row r="72" spans="1:32" ht="15.6">
      <c r="A72" s="121"/>
      <c r="B72" s="5"/>
      <c r="C72" s="5"/>
      <c r="D72" s="5"/>
      <c r="E72" s="5"/>
      <c r="F72" s="5"/>
      <c r="G72" s="5"/>
      <c r="J72" s="90"/>
      <c r="K72" s="316"/>
      <c r="L72" s="33"/>
      <c r="P72" s="16"/>
      <c r="R72" s="24"/>
    </row>
    <row r="73" spans="1:32" ht="15.6">
      <c r="A73" s="121"/>
      <c r="B73" s="5"/>
      <c r="C73" s="5"/>
      <c r="D73" s="5"/>
      <c r="E73" s="5"/>
      <c r="F73" s="5"/>
      <c r="G73" s="5"/>
      <c r="J73" s="91"/>
      <c r="K73" s="35"/>
      <c r="L73" s="38"/>
      <c r="R73" s="24"/>
      <c r="S73" s="15"/>
    </row>
    <row r="74" spans="1:32" ht="15.6">
      <c r="A74" s="121"/>
      <c r="B74" s="5"/>
      <c r="C74" s="5"/>
      <c r="D74" s="5"/>
      <c r="E74" s="5"/>
      <c r="F74" s="5"/>
      <c r="G74" s="5"/>
      <c r="J74" s="89"/>
      <c r="K74" s="38"/>
      <c r="L74" s="41"/>
      <c r="P74" s="16"/>
      <c r="R74" s="24"/>
      <c r="S74" s="15"/>
    </row>
    <row r="75" spans="1:32" ht="15.6">
      <c r="A75" s="121"/>
      <c r="B75" s="5"/>
      <c r="C75" s="5"/>
      <c r="D75" s="5"/>
      <c r="E75" s="5"/>
      <c r="F75" s="5"/>
      <c r="G75" s="5"/>
      <c r="L75" s="41"/>
      <c r="P75" s="16"/>
      <c r="R75" s="24"/>
      <c r="S75" s="15"/>
    </row>
    <row r="76" spans="1:32" ht="15.6">
      <c r="A76" s="121"/>
      <c r="B76" s="5"/>
      <c r="C76" s="5"/>
      <c r="D76" s="5"/>
      <c r="E76" s="5"/>
      <c r="F76" s="5"/>
      <c r="G76" s="5"/>
      <c r="L76" s="40"/>
      <c r="N76" s="1"/>
      <c r="P76" s="14"/>
      <c r="Q76" s="23"/>
      <c r="R76" s="5"/>
      <c r="S76" s="15"/>
      <c r="V76" s="5"/>
      <c r="W76" s="5"/>
    </row>
    <row r="77" spans="1:32" ht="15.6">
      <c r="A77" s="121"/>
      <c r="B77" s="5"/>
      <c r="C77" s="5"/>
      <c r="D77" s="5"/>
      <c r="E77" s="5"/>
      <c r="F77" s="5"/>
      <c r="G77" s="5"/>
      <c r="J77" s="90"/>
      <c r="K77" s="316"/>
      <c r="L77" s="40"/>
      <c r="N77" s="1"/>
      <c r="P77" s="14"/>
      <c r="Q77" s="23"/>
      <c r="R77" s="5"/>
      <c r="S77" s="5"/>
      <c r="T77" s="5"/>
      <c r="U77" s="5"/>
      <c r="X77" s="5"/>
      <c r="Y77" s="5"/>
      <c r="Z77" s="5"/>
      <c r="AA77" s="5"/>
      <c r="AB77" s="5"/>
      <c r="AC77" s="5"/>
      <c r="AD77" s="5"/>
      <c r="AE77" s="5"/>
      <c r="AF77" s="5"/>
    </row>
    <row r="78" spans="1:32" ht="15.6">
      <c r="A78" s="121"/>
      <c r="B78" s="5"/>
      <c r="C78" s="5"/>
      <c r="D78" s="5"/>
      <c r="E78" s="5"/>
      <c r="F78" s="5"/>
      <c r="G78" s="5"/>
      <c r="J78" s="90"/>
      <c r="K78" s="316"/>
      <c r="L78" s="40"/>
      <c r="P78" s="14"/>
      <c r="Q78" s="23"/>
      <c r="S78" s="5"/>
      <c r="T78" s="5"/>
      <c r="U78" s="5"/>
      <c r="X78" s="5"/>
      <c r="Y78" s="5"/>
      <c r="Z78" s="5"/>
      <c r="AA78" s="5"/>
      <c r="AB78" s="5"/>
      <c r="AC78" s="5"/>
      <c r="AD78" s="5"/>
      <c r="AE78" s="5"/>
      <c r="AF78" s="5"/>
    </row>
    <row r="79" spans="1:32" ht="15.6">
      <c r="A79" s="121"/>
      <c r="B79" s="5"/>
      <c r="C79" s="5"/>
      <c r="D79" s="5"/>
      <c r="E79" s="5"/>
      <c r="F79" s="5"/>
      <c r="G79" s="5"/>
      <c r="J79" s="90"/>
      <c r="K79" s="316"/>
      <c r="L79" s="40"/>
      <c r="P79" s="14"/>
      <c r="Q79" s="23"/>
    </row>
    <row r="80" spans="1:32" ht="15.6">
      <c r="A80" s="121"/>
      <c r="B80" s="5"/>
      <c r="C80" s="5"/>
      <c r="D80" s="5"/>
      <c r="E80" s="5"/>
      <c r="F80" s="5"/>
      <c r="G80" s="5"/>
      <c r="J80" s="90"/>
      <c r="K80" s="316"/>
      <c r="L80" s="40"/>
      <c r="P80" s="14"/>
      <c r="Q80" s="23"/>
    </row>
    <row r="81" spans="1:17" ht="15.6">
      <c r="A81" s="121"/>
      <c r="B81" s="5"/>
      <c r="C81" s="5"/>
      <c r="D81" s="5"/>
      <c r="E81" s="5"/>
      <c r="F81" s="5"/>
      <c r="G81" s="5"/>
      <c r="J81" s="90"/>
      <c r="K81" s="316"/>
      <c r="L81" s="40"/>
      <c r="P81" s="14"/>
      <c r="Q81" s="23"/>
    </row>
    <row r="82" spans="1:17" ht="15.6">
      <c r="A82" s="121"/>
      <c r="B82" s="5"/>
      <c r="C82" s="5"/>
      <c r="D82" s="5"/>
      <c r="E82" s="5"/>
      <c r="F82" s="5"/>
      <c r="G82" s="5"/>
      <c r="J82" s="90"/>
      <c r="K82" s="316"/>
      <c r="L82" s="40"/>
      <c r="P82" s="14"/>
      <c r="Q82" s="23"/>
    </row>
    <row r="83" spans="1:17" ht="15.6">
      <c r="A83" s="121"/>
      <c r="B83" s="5"/>
      <c r="C83" s="5"/>
      <c r="D83" s="5"/>
      <c r="E83" s="5"/>
      <c r="F83" s="5"/>
      <c r="G83" s="5"/>
      <c r="J83" s="90"/>
      <c r="K83" s="316"/>
      <c r="L83" s="40"/>
      <c r="P83" s="14"/>
      <c r="Q83" s="23"/>
    </row>
    <row r="84" spans="1:17" ht="15.6">
      <c r="A84" s="121"/>
      <c r="B84" s="5"/>
      <c r="C84" s="5"/>
      <c r="D84" s="5"/>
      <c r="E84" s="5"/>
      <c r="F84" s="5"/>
      <c r="G84" s="5"/>
      <c r="J84" s="90"/>
      <c r="K84" s="316"/>
      <c r="L84" s="40"/>
      <c r="P84" s="14"/>
      <c r="Q84" s="23"/>
    </row>
    <row r="85" spans="1:17" ht="15.6">
      <c r="A85" s="121"/>
      <c r="B85" s="5"/>
      <c r="C85" s="5"/>
      <c r="D85" s="5"/>
      <c r="E85" s="5"/>
      <c r="F85" s="5"/>
      <c r="G85" s="5"/>
      <c r="J85" s="90"/>
      <c r="K85" s="316"/>
      <c r="L85" s="40"/>
      <c r="P85" s="14"/>
      <c r="Q85" s="23"/>
    </row>
    <row r="86" spans="1:17" ht="15.6">
      <c r="A86" s="121"/>
      <c r="B86" s="5"/>
      <c r="C86" s="5"/>
      <c r="D86" s="5"/>
      <c r="E86" s="5"/>
      <c r="F86" s="5"/>
      <c r="G86" s="5"/>
      <c r="J86" s="90"/>
      <c r="K86" s="316"/>
      <c r="L86" s="40"/>
      <c r="P86" s="14"/>
      <c r="Q86" s="23"/>
    </row>
    <row r="87" spans="1:17" ht="15.6">
      <c r="A87" s="121"/>
      <c r="B87" s="5"/>
      <c r="C87" s="5"/>
      <c r="D87" s="5"/>
      <c r="E87" s="5"/>
      <c r="F87" s="5"/>
      <c r="G87" s="5"/>
      <c r="J87" s="90"/>
      <c r="K87" s="316"/>
      <c r="L87" s="40"/>
      <c r="P87" s="14"/>
      <c r="Q87" s="23"/>
    </row>
    <row r="88" spans="1:17" ht="15.6">
      <c r="A88" s="121"/>
      <c r="B88" s="5"/>
      <c r="C88" s="5"/>
      <c r="D88" s="5"/>
      <c r="E88" s="5"/>
      <c r="F88" s="5"/>
      <c r="G88" s="5"/>
      <c r="J88" s="90"/>
      <c r="K88" s="316"/>
      <c r="L88" s="40"/>
      <c r="P88" s="14"/>
      <c r="Q88" s="23"/>
    </row>
    <row r="89" spans="1:17" ht="15.6">
      <c r="A89" s="121"/>
      <c r="B89" s="5"/>
      <c r="C89" s="5"/>
      <c r="D89" s="5"/>
      <c r="E89" s="5"/>
      <c r="F89" s="5"/>
      <c r="G89" s="5"/>
      <c r="J89" s="90"/>
      <c r="K89" s="316"/>
      <c r="L89" s="40"/>
      <c r="P89" s="14"/>
      <c r="Q89" s="23"/>
    </row>
    <row r="90" spans="1:17" ht="15.6">
      <c r="A90" s="121"/>
      <c r="B90" s="5"/>
      <c r="C90" s="5"/>
      <c r="D90" s="5"/>
      <c r="E90" s="5"/>
      <c r="F90" s="5"/>
      <c r="G90" s="5"/>
      <c r="J90" s="90"/>
      <c r="K90" s="316"/>
      <c r="L90" s="40"/>
      <c r="P90" s="14"/>
      <c r="Q90" s="23"/>
    </row>
    <row r="91" spans="1:17" ht="15.6">
      <c r="A91" s="121"/>
      <c r="B91" s="5"/>
      <c r="C91" s="5"/>
      <c r="D91" s="5"/>
      <c r="E91" s="5"/>
      <c r="F91" s="5"/>
      <c r="G91" s="5"/>
      <c r="J91" s="90"/>
      <c r="K91" s="316"/>
      <c r="L91" s="40"/>
      <c r="P91" s="14"/>
      <c r="Q91" s="23"/>
    </row>
    <row r="92" spans="1:17" ht="15.6">
      <c r="A92" s="121"/>
      <c r="B92" s="5"/>
      <c r="C92" s="5"/>
      <c r="D92" s="5"/>
      <c r="E92" s="5"/>
      <c r="F92" s="5"/>
      <c r="G92" s="5"/>
      <c r="J92" s="90"/>
      <c r="K92" s="316"/>
      <c r="L92" s="40"/>
      <c r="P92" s="14"/>
      <c r="Q92" s="23"/>
    </row>
    <row r="93" spans="1:17" ht="15.6">
      <c r="A93" s="121"/>
      <c r="B93" s="5"/>
      <c r="C93" s="5"/>
      <c r="D93" s="5"/>
      <c r="E93" s="5"/>
      <c r="F93" s="5"/>
      <c r="G93" s="5"/>
      <c r="J93" s="90"/>
      <c r="K93" s="316"/>
      <c r="L93" s="40"/>
      <c r="P93" s="14"/>
      <c r="Q93" s="23"/>
    </row>
    <row r="94" spans="1:17" ht="15.6">
      <c r="A94" s="121"/>
      <c r="B94" s="5"/>
      <c r="C94" s="5"/>
      <c r="D94" s="5"/>
      <c r="E94" s="5"/>
      <c r="F94" s="5"/>
      <c r="G94" s="5"/>
      <c r="J94" s="90"/>
      <c r="K94" s="316"/>
      <c r="L94" s="40"/>
      <c r="P94" s="14"/>
      <c r="Q94" s="23"/>
    </row>
    <row r="95" spans="1:17" ht="15.6">
      <c r="A95" s="121"/>
      <c r="B95" s="5"/>
      <c r="C95" s="5"/>
      <c r="D95" s="5"/>
      <c r="E95" s="5"/>
      <c r="F95" s="5"/>
      <c r="G95" s="5"/>
      <c r="J95" s="90"/>
      <c r="K95" s="316"/>
      <c r="L95" s="40"/>
      <c r="P95" s="14"/>
      <c r="Q95" s="23"/>
    </row>
    <row r="96" spans="1:17" ht="15.6">
      <c r="A96" s="121"/>
      <c r="B96" s="5"/>
      <c r="C96" s="5"/>
      <c r="D96" s="5"/>
      <c r="E96" s="5"/>
      <c r="F96" s="5"/>
      <c r="G96" s="5"/>
      <c r="J96" s="90"/>
      <c r="K96" s="316"/>
      <c r="L96" s="40"/>
      <c r="P96" s="14"/>
      <c r="Q96" s="23"/>
    </row>
    <row r="97" spans="1:32" ht="15.6">
      <c r="A97" s="121"/>
      <c r="B97" s="5"/>
      <c r="C97" s="5"/>
      <c r="D97" s="5"/>
      <c r="E97" s="5"/>
      <c r="F97" s="5"/>
      <c r="G97" s="5"/>
      <c r="J97" s="90"/>
      <c r="K97" s="316"/>
      <c r="L97" s="33"/>
      <c r="P97" s="14"/>
      <c r="Q97" s="23"/>
    </row>
    <row r="98" spans="1:32" ht="15.6">
      <c r="A98" s="121"/>
      <c r="B98" s="5"/>
      <c r="C98" s="5"/>
      <c r="D98" s="5"/>
      <c r="E98" s="5"/>
      <c r="F98" s="5"/>
      <c r="G98" s="5"/>
      <c r="J98" s="91"/>
      <c r="K98" s="35"/>
      <c r="L98" s="33"/>
      <c r="R98" s="1"/>
      <c r="V98" s="1"/>
      <c r="W98" s="1"/>
    </row>
    <row r="99" spans="1:32" ht="15.6">
      <c r="A99" s="121"/>
      <c r="B99" s="5"/>
      <c r="C99" s="5"/>
      <c r="D99" s="5"/>
      <c r="E99" s="5"/>
      <c r="F99" s="5"/>
      <c r="G99" s="5"/>
      <c r="J99" s="95"/>
      <c r="K99" s="34"/>
      <c r="L99" s="33"/>
      <c r="R99" s="1"/>
      <c r="S99" s="1"/>
      <c r="T99" s="1"/>
      <c r="U99" s="1"/>
      <c r="V99" s="1"/>
      <c r="W99" s="1"/>
      <c r="X99" s="1"/>
      <c r="Y99" s="1"/>
      <c r="Z99" s="1"/>
      <c r="AA99" s="1"/>
      <c r="AB99" s="1"/>
      <c r="AC99" s="1"/>
      <c r="AD99" s="1"/>
      <c r="AE99" s="1"/>
      <c r="AF99" s="1"/>
    </row>
    <row r="100" spans="1:32" ht="15.6">
      <c r="A100" s="121"/>
      <c r="B100" s="5"/>
      <c r="C100" s="5"/>
      <c r="D100" s="5"/>
      <c r="E100" s="5"/>
      <c r="F100" s="5"/>
      <c r="G100" s="5"/>
      <c r="J100" s="93"/>
      <c r="K100" s="42"/>
      <c r="L100" s="33"/>
      <c r="R100" s="1"/>
      <c r="S100" s="1"/>
      <c r="T100" s="1"/>
      <c r="U100" s="1"/>
      <c r="V100" s="1"/>
      <c r="W100" s="1"/>
      <c r="X100" s="1"/>
      <c r="Y100" s="1"/>
      <c r="Z100" s="1"/>
      <c r="AA100" s="1"/>
      <c r="AB100" s="1"/>
      <c r="AC100" s="1"/>
      <c r="AD100" s="1"/>
      <c r="AE100" s="1"/>
      <c r="AF100" s="1"/>
    </row>
    <row r="101" spans="1:32" ht="15.6">
      <c r="A101" s="121"/>
      <c r="B101" s="5"/>
      <c r="C101" s="5"/>
      <c r="D101" s="5"/>
      <c r="E101" s="5"/>
      <c r="F101" s="5"/>
      <c r="G101" s="5"/>
      <c r="J101" s="91"/>
      <c r="K101" s="35"/>
      <c r="L101" s="33"/>
      <c r="R101" s="1"/>
      <c r="S101" s="1"/>
      <c r="T101" s="1"/>
      <c r="U101" s="1"/>
      <c r="V101" s="1"/>
      <c r="W101" s="1"/>
      <c r="X101" s="1"/>
      <c r="Y101" s="1"/>
      <c r="Z101" s="1"/>
      <c r="AA101" s="1"/>
      <c r="AB101" s="1"/>
      <c r="AC101" s="1"/>
      <c r="AD101" s="1"/>
      <c r="AE101" s="1"/>
      <c r="AF101" s="1"/>
    </row>
    <row r="102" spans="1:32" ht="12.75" customHeight="1">
      <c r="A102" s="121"/>
      <c r="B102" s="5"/>
      <c r="C102" s="5"/>
      <c r="D102" s="5"/>
      <c r="E102" s="5"/>
      <c r="F102" s="5"/>
      <c r="G102" s="5"/>
      <c r="J102" s="94"/>
      <c r="K102" s="32"/>
      <c r="L102" s="33"/>
      <c r="R102" s="1"/>
      <c r="S102" s="1"/>
      <c r="T102" s="1"/>
      <c r="U102" s="1"/>
      <c r="V102" s="1"/>
      <c r="W102" s="1"/>
      <c r="X102" s="1"/>
      <c r="Y102" s="1"/>
      <c r="Z102" s="1"/>
      <c r="AA102" s="1"/>
      <c r="AB102" s="1"/>
      <c r="AC102" s="1"/>
      <c r="AD102" s="1"/>
      <c r="AE102" s="1"/>
      <c r="AF102" s="1"/>
    </row>
    <row r="103" spans="1:32" ht="15.6">
      <c r="A103" s="121"/>
      <c r="B103" s="5"/>
      <c r="C103" s="5"/>
      <c r="D103" s="5"/>
      <c r="E103" s="5"/>
      <c r="F103" s="5"/>
      <c r="G103" s="5"/>
      <c r="J103" s="94"/>
      <c r="K103" s="32"/>
      <c r="L103" s="33"/>
      <c r="R103" s="1"/>
      <c r="S103" s="1"/>
      <c r="T103" s="1"/>
      <c r="U103" s="1"/>
      <c r="V103" s="1"/>
      <c r="W103" s="1"/>
      <c r="X103" s="1"/>
      <c r="Y103" s="1"/>
      <c r="Z103" s="1"/>
      <c r="AA103" s="1"/>
      <c r="AB103" s="1"/>
      <c r="AC103" s="1"/>
      <c r="AD103" s="1"/>
      <c r="AE103" s="1"/>
      <c r="AF103" s="1"/>
    </row>
    <row r="104" spans="1:32" ht="15.6">
      <c r="A104" s="121"/>
      <c r="B104" s="5"/>
      <c r="C104" s="5"/>
      <c r="D104" s="5"/>
      <c r="E104" s="5"/>
      <c r="F104" s="5"/>
      <c r="G104" s="5"/>
      <c r="J104" s="94"/>
      <c r="K104" s="32"/>
      <c r="L104" s="69"/>
      <c r="M104" s="1"/>
      <c r="N104" s="1"/>
      <c r="O104" s="1"/>
      <c r="P104" s="1"/>
      <c r="Q104" s="1"/>
      <c r="R104" s="5"/>
      <c r="S104" s="1"/>
      <c r="T104" s="1"/>
      <c r="U104" s="1"/>
      <c r="V104" s="1"/>
      <c r="W104" s="1"/>
      <c r="X104" s="1"/>
      <c r="Y104" s="1"/>
      <c r="Z104" s="1"/>
      <c r="AA104" s="1"/>
      <c r="AB104" s="1"/>
      <c r="AC104" s="1"/>
      <c r="AD104" s="1"/>
      <c r="AE104" s="1"/>
      <c r="AF104" s="1"/>
    </row>
    <row r="105" spans="1:32" s="1" customFormat="1" ht="15.6">
      <c r="A105" s="121"/>
      <c r="B105" s="5"/>
      <c r="C105" s="5"/>
      <c r="D105" s="5"/>
      <c r="E105" s="5"/>
      <c r="F105" s="5"/>
      <c r="G105" s="5"/>
      <c r="H105" s="30"/>
      <c r="I105" s="30"/>
      <c r="J105" s="98"/>
      <c r="K105" s="69"/>
      <c r="L105" s="68"/>
      <c r="R105"/>
      <c r="S105" s="5"/>
      <c r="T105" s="5"/>
      <c r="U105" s="5"/>
      <c r="V105"/>
      <c r="W105"/>
      <c r="X105" s="5"/>
      <c r="Y105" s="5"/>
      <c r="Z105" s="5"/>
      <c r="AA105" s="5"/>
      <c r="AB105" s="5"/>
      <c r="AC105" s="5"/>
      <c r="AD105" s="5"/>
      <c r="AE105" s="5"/>
      <c r="AF105" s="5"/>
    </row>
    <row r="106" spans="1:32" s="1" customFormat="1" ht="15.6">
      <c r="A106" s="121"/>
      <c r="B106" s="5"/>
      <c r="C106" s="5"/>
      <c r="D106" s="5"/>
      <c r="E106" s="5"/>
      <c r="F106" s="5"/>
      <c r="G106" s="5"/>
      <c r="H106" s="30"/>
      <c r="I106" s="30"/>
      <c r="J106" s="99"/>
      <c r="K106" s="70"/>
      <c r="L106" s="68"/>
      <c r="R106"/>
      <c r="S106"/>
      <c r="T106"/>
      <c r="U106"/>
      <c r="V106"/>
      <c r="W106"/>
      <c r="X106"/>
      <c r="Y106"/>
      <c r="Z106"/>
      <c r="AA106"/>
      <c r="AB106"/>
      <c r="AC106"/>
      <c r="AD106"/>
      <c r="AE106"/>
      <c r="AF106"/>
    </row>
    <row r="107" spans="1:32" s="1" customFormat="1" ht="15.6">
      <c r="A107" s="121"/>
      <c r="B107" s="5"/>
      <c r="C107" s="5"/>
      <c r="D107" s="5"/>
      <c r="E107" s="5"/>
      <c r="F107" s="5"/>
      <c r="G107" s="5"/>
      <c r="H107" s="30"/>
      <c r="I107" s="30"/>
      <c r="J107" s="99"/>
      <c r="K107" s="70"/>
      <c r="L107" s="68"/>
      <c r="R107"/>
      <c r="S107"/>
      <c r="T107"/>
      <c r="U107"/>
      <c r="V107"/>
      <c r="W107"/>
      <c r="X107"/>
      <c r="Y107"/>
      <c r="Z107"/>
      <c r="AA107"/>
      <c r="AB107"/>
      <c r="AC107"/>
      <c r="AD107"/>
      <c r="AE107"/>
      <c r="AF107"/>
    </row>
    <row r="108" spans="1:32" s="1" customFormat="1" ht="15.6">
      <c r="A108" s="121"/>
      <c r="B108" s="5"/>
      <c r="C108" s="5"/>
      <c r="D108" s="5"/>
      <c r="E108" s="5"/>
      <c r="F108" s="5"/>
      <c r="G108" s="5"/>
      <c r="H108" s="30"/>
      <c r="I108" s="30"/>
      <c r="J108" s="99"/>
      <c r="K108" s="70"/>
      <c r="L108" s="68"/>
      <c r="R108"/>
      <c r="S108"/>
      <c r="T108"/>
      <c r="U108"/>
      <c r="V108"/>
      <c r="W108"/>
      <c r="X108"/>
      <c r="Y108"/>
      <c r="Z108"/>
      <c r="AA108"/>
      <c r="AB108"/>
      <c r="AC108"/>
      <c r="AD108"/>
      <c r="AE108"/>
      <c r="AF108"/>
    </row>
    <row r="109" spans="1:32" s="1" customFormat="1" ht="15.6">
      <c r="A109" s="121"/>
      <c r="B109" s="5"/>
      <c r="C109" s="5"/>
      <c r="D109" s="5"/>
      <c r="E109" s="5"/>
      <c r="F109" s="5"/>
      <c r="G109" s="5"/>
      <c r="H109" s="30"/>
      <c r="I109" s="30"/>
      <c r="J109" s="96"/>
      <c r="K109" s="67"/>
      <c r="L109" s="68"/>
      <c r="R109"/>
      <c r="S109"/>
      <c r="T109"/>
      <c r="U109"/>
      <c r="V109"/>
      <c r="W109"/>
      <c r="X109"/>
      <c r="Y109"/>
      <c r="Z109"/>
      <c r="AA109"/>
      <c r="AB109"/>
      <c r="AC109"/>
      <c r="AD109"/>
      <c r="AE109"/>
      <c r="AF109"/>
    </row>
    <row r="110" spans="1:32" s="1" customFormat="1" ht="15.6">
      <c r="A110" s="121"/>
      <c r="B110" s="5"/>
      <c r="C110" s="5"/>
      <c r="D110" s="5"/>
      <c r="E110" s="5"/>
      <c r="F110" s="5"/>
      <c r="G110" s="5"/>
      <c r="H110" s="30"/>
      <c r="I110" s="30"/>
      <c r="J110" s="96"/>
      <c r="K110" s="67"/>
      <c r="L110" s="68"/>
      <c r="R110"/>
      <c r="S110"/>
      <c r="T110"/>
      <c r="U110"/>
      <c r="V110"/>
      <c r="W110"/>
      <c r="X110"/>
      <c r="Y110"/>
      <c r="Z110"/>
      <c r="AA110"/>
      <c r="AB110"/>
      <c r="AC110"/>
      <c r="AD110"/>
      <c r="AE110"/>
      <c r="AF110"/>
    </row>
    <row r="111" spans="1:32" s="1" customFormat="1" ht="15.6">
      <c r="A111" s="121"/>
      <c r="B111" s="5"/>
      <c r="C111" s="5"/>
      <c r="D111" s="5"/>
      <c r="E111" s="5"/>
      <c r="F111" s="5"/>
      <c r="G111" s="5"/>
      <c r="H111" s="30"/>
      <c r="I111" s="30"/>
      <c r="J111" s="96"/>
      <c r="K111" s="67"/>
      <c r="L111" s="68"/>
      <c r="R111"/>
      <c r="S111"/>
      <c r="T111"/>
      <c r="U111"/>
      <c r="V111"/>
      <c r="W111"/>
      <c r="X111"/>
      <c r="Y111"/>
      <c r="Z111"/>
      <c r="AA111"/>
      <c r="AB111"/>
      <c r="AC111"/>
      <c r="AD111"/>
      <c r="AE111"/>
      <c r="AF111"/>
    </row>
    <row r="112" spans="1:32" s="1" customFormat="1" ht="15.6">
      <c r="A112" s="121"/>
      <c r="B112" s="5"/>
      <c r="C112" s="5"/>
      <c r="D112" s="5"/>
      <c r="E112" s="5"/>
      <c r="F112" s="5"/>
      <c r="G112" s="5"/>
      <c r="H112" s="30"/>
      <c r="I112" s="30"/>
      <c r="J112" s="95"/>
      <c r="K112" s="34"/>
      <c r="L112" s="68"/>
      <c r="R112"/>
      <c r="S112"/>
      <c r="T112"/>
      <c r="U112"/>
      <c r="V112"/>
      <c r="W112"/>
      <c r="X112"/>
      <c r="Y112"/>
      <c r="Z112"/>
      <c r="AA112"/>
      <c r="AB112"/>
      <c r="AC112"/>
      <c r="AD112"/>
      <c r="AE112"/>
      <c r="AF112"/>
    </row>
    <row r="113" spans="1:32" s="1" customFormat="1" ht="15.6">
      <c r="A113" s="121"/>
      <c r="B113" s="5"/>
      <c r="C113" s="5"/>
      <c r="D113" s="5"/>
      <c r="E113" s="5"/>
      <c r="F113" s="5"/>
      <c r="G113" s="5"/>
      <c r="H113" s="30"/>
      <c r="I113" s="30"/>
      <c r="J113" s="97"/>
      <c r="K113" s="64"/>
      <c r="L113" s="68"/>
      <c r="R113"/>
      <c r="S113"/>
      <c r="T113"/>
      <c r="U113"/>
      <c r="V113"/>
      <c r="W113"/>
      <c r="X113"/>
      <c r="Y113"/>
      <c r="Z113"/>
      <c r="AA113"/>
      <c r="AB113"/>
      <c r="AC113"/>
      <c r="AD113"/>
      <c r="AE113"/>
      <c r="AF113"/>
    </row>
    <row r="114" spans="1:32" s="1" customFormat="1" ht="15.6">
      <c r="A114" s="121"/>
      <c r="B114" s="5"/>
      <c r="C114" s="5"/>
      <c r="D114" s="5"/>
      <c r="E114" s="5"/>
      <c r="F114" s="5"/>
      <c r="G114" s="5"/>
      <c r="H114" s="30"/>
      <c r="I114" s="30"/>
      <c r="J114" s="99"/>
      <c r="K114" s="70"/>
      <c r="L114" s="68"/>
      <c r="R114"/>
      <c r="S114"/>
      <c r="T114"/>
      <c r="U114"/>
      <c r="V114"/>
      <c r="W114"/>
      <c r="X114"/>
      <c r="Y114"/>
      <c r="Z114"/>
      <c r="AA114"/>
      <c r="AB114"/>
      <c r="AC114"/>
      <c r="AD114"/>
      <c r="AE114"/>
      <c r="AF114"/>
    </row>
    <row r="115" spans="1:32" s="1" customFormat="1" ht="15.6">
      <c r="A115" s="121"/>
      <c r="B115" s="5"/>
      <c r="C115" s="5"/>
      <c r="D115" s="5"/>
      <c r="E115" s="5"/>
      <c r="F115" s="5"/>
      <c r="G115" s="5"/>
      <c r="H115" s="30"/>
      <c r="I115" s="30"/>
      <c r="J115" s="99"/>
      <c r="K115" s="70"/>
      <c r="L115" s="68"/>
      <c r="R115"/>
      <c r="S115"/>
      <c r="T115"/>
      <c r="U115"/>
      <c r="V115"/>
      <c r="W115"/>
      <c r="X115"/>
      <c r="Y115"/>
      <c r="Z115"/>
      <c r="AA115"/>
      <c r="AB115"/>
      <c r="AC115"/>
      <c r="AD115"/>
      <c r="AE115"/>
      <c r="AF115"/>
    </row>
    <row r="116" spans="1:32" s="1" customFormat="1" ht="15.6">
      <c r="A116" s="121"/>
      <c r="B116" s="5"/>
      <c r="C116" s="5"/>
      <c r="D116" s="5"/>
      <c r="E116" s="5"/>
      <c r="F116" s="5"/>
      <c r="G116" s="5"/>
      <c r="H116" s="30"/>
      <c r="I116" s="30"/>
      <c r="J116" s="99"/>
      <c r="K116" s="70"/>
      <c r="L116" s="68"/>
      <c r="R116"/>
      <c r="S116"/>
      <c r="T116"/>
      <c r="U116"/>
      <c r="V116"/>
      <c r="W116"/>
      <c r="X116"/>
      <c r="Y116"/>
      <c r="Z116"/>
      <c r="AA116"/>
      <c r="AB116"/>
      <c r="AC116"/>
      <c r="AD116"/>
      <c r="AE116"/>
      <c r="AF116"/>
    </row>
    <row r="117" spans="1:32" s="1" customFormat="1" ht="15.6">
      <c r="A117" s="121"/>
      <c r="B117" s="5"/>
      <c r="C117" s="5"/>
      <c r="D117" s="5"/>
      <c r="E117" s="5"/>
      <c r="F117" s="5"/>
      <c r="G117" s="5"/>
      <c r="H117" s="30"/>
      <c r="I117" s="30"/>
      <c r="J117" s="99"/>
      <c r="K117" s="70"/>
      <c r="L117" s="68"/>
      <c r="R117"/>
      <c r="S117"/>
      <c r="T117"/>
      <c r="U117"/>
      <c r="V117"/>
      <c r="W117"/>
      <c r="X117"/>
      <c r="Y117"/>
      <c r="Z117"/>
      <c r="AA117"/>
      <c r="AB117"/>
      <c r="AC117"/>
      <c r="AD117"/>
      <c r="AE117"/>
      <c r="AF117"/>
    </row>
    <row r="118" spans="1:32" s="1" customFormat="1" ht="15.6">
      <c r="A118" s="121"/>
      <c r="B118" s="5"/>
      <c r="C118" s="5"/>
      <c r="D118" s="5"/>
      <c r="E118" s="5"/>
      <c r="F118" s="5"/>
      <c r="G118" s="5"/>
      <c r="H118" s="30"/>
      <c r="I118" s="30"/>
      <c r="J118" s="99"/>
      <c r="K118" s="70"/>
      <c r="L118" s="68"/>
      <c r="R118"/>
      <c r="S118"/>
      <c r="T118"/>
      <c r="U118"/>
      <c r="V118"/>
      <c r="W118"/>
      <c r="X118"/>
      <c r="Y118"/>
      <c r="Z118"/>
      <c r="AA118"/>
      <c r="AB118"/>
      <c r="AC118"/>
      <c r="AD118"/>
      <c r="AE118"/>
      <c r="AF118"/>
    </row>
    <row r="119" spans="1:32" s="1" customFormat="1" ht="15.6">
      <c r="A119" s="121"/>
      <c r="B119" s="5"/>
      <c r="C119" s="5"/>
      <c r="D119" s="5"/>
      <c r="E119" s="5"/>
      <c r="F119" s="5"/>
      <c r="G119" s="5"/>
      <c r="H119" s="30"/>
      <c r="I119" s="30"/>
      <c r="J119" s="95"/>
      <c r="K119" s="34"/>
      <c r="L119" s="68"/>
      <c r="R119"/>
      <c r="S119"/>
      <c r="T119"/>
      <c r="U119"/>
      <c r="V119"/>
      <c r="W119"/>
      <c r="X119"/>
      <c r="Y119"/>
      <c r="Z119"/>
      <c r="AA119"/>
      <c r="AB119"/>
      <c r="AC119"/>
      <c r="AD119"/>
      <c r="AE119"/>
      <c r="AF119"/>
    </row>
    <row r="120" spans="1:32" s="1" customFormat="1" ht="15.6">
      <c r="A120" s="121"/>
      <c r="B120" s="5"/>
      <c r="C120" s="5"/>
      <c r="D120" s="5"/>
      <c r="E120" s="5"/>
      <c r="F120" s="5"/>
      <c r="G120" s="5"/>
      <c r="H120" s="30"/>
      <c r="I120" s="30"/>
      <c r="J120" s="95"/>
      <c r="K120" s="34"/>
      <c r="L120" s="68"/>
      <c r="R120"/>
      <c r="S120"/>
      <c r="T120"/>
      <c r="U120"/>
      <c r="V120"/>
      <c r="W120"/>
      <c r="X120"/>
      <c r="Y120"/>
      <c r="Z120"/>
      <c r="AA120"/>
      <c r="AB120"/>
      <c r="AC120"/>
      <c r="AD120"/>
      <c r="AE120"/>
      <c r="AF120"/>
    </row>
    <row r="121" spans="1:32" s="1" customFormat="1" ht="15.6">
      <c r="A121" s="121"/>
      <c r="B121" s="5"/>
      <c r="C121" s="5"/>
      <c r="D121" s="5"/>
      <c r="E121" s="5"/>
      <c r="F121" s="5"/>
      <c r="G121" s="5"/>
      <c r="H121" s="30"/>
      <c r="I121" s="30"/>
      <c r="J121" s="95"/>
      <c r="K121" s="34"/>
      <c r="L121" s="68"/>
      <c r="R121"/>
      <c r="S121"/>
      <c r="T121"/>
      <c r="U121"/>
      <c r="V121"/>
      <c r="W121"/>
      <c r="X121"/>
      <c r="Y121"/>
      <c r="Z121"/>
      <c r="AA121"/>
      <c r="AB121"/>
      <c r="AC121"/>
      <c r="AD121"/>
      <c r="AE121"/>
      <c r="AF121"/>
    </row>
    <row r="122" spans="1:32" s="1" customFormat="1" ht="14.4" customHeight="1">
      <c r="A122" s="121"/>
      <c r="B122" s="5"/>
      <c r="C122" s="5"/>
      <c r="D122" s="5"/>
      <c r="E122" s="5"/>
      <c r="F122" s="5"/>
      <c r="G122" s="5"/>
      <c r="H122" s="30"/>
      <c r="I122" s="30"/>
      <c r="J122" s="95"/>
      <c r="K122" s="34"/>
      <c r="L122" s="68"/>
      <c r="R122"/>
      <c r="S122"/>
      <c r="T122"/>
      <c r="U122"/>
      <c r="V122"/>
      <c r="W122"/>
      <c r="X122"/>
      <c r="Y122"/>
      <c r="Z122"/>
      <c r="AA122"/>
      <c r="AB122"/>
      <c r="AC122"/>
      <c r="AD122"/>
      <c r="AE122"/>
      <c r="AF122"/>
    </row>
    <row r="123" spans="1:32" s="1" customFormat="1" ht="15.6">
      <c r="A123" s="121"/>
      <c r="B123" s="5"/>
      <c r="C123" s="5"/>
      <c r="D123" s="5"/>
      <c r="E123" s="5"/>
      <c r="F123" s="5"/>
      <c r="G123" s="5"/>
      <c r="H123" s="30"/>
      <c r="I123" s="30"/>
      <c r="J123" s="95"/>
      <c r="K123" s="34"/>
      <c r="L123" s="68"/>
      <c r="R123"/>
      <c r="S123"/>
      <c r="T123"/>
      <c r="U123"/>
      <c r="V123"/>
      <c r="W123"/>
      <c r="X123"/>
      <c r="Y123"/>
      <c r="Z123"/>
      <c r="AA123"/>
      <c r="AB123"/>
      <c r="AC123"/>
      <c r="AD123"/>
      <c r="AE123"/>
      <c r="AF123"/>
    </row>
    <row r="124" spans="1:32" s="1" customFormat="1" ht="15.6">
      <c r="A124" s="121"/>
      <c r="B124" s="5"/>
      <c r="C124" s="5"/>
      <c r="D124" s="5"/>
      <c r="E124" s="5"/>
      <c r="F124" s="5"/>
      <c r="G124" s="5"/>
      <c r="H124" s="30"/>
      <c r="I124" s="30"/>
      <c r="J124" s="95"/>
      <c r="K124" s="34"/>
      <c r="L124" s="68"/>
      <c r="R124"/>
      <c r="S124"/>
      <c r="T124"/>
      <c r="U124"/>
      <c r="V124"/>
      <c r="W124"/>
      <c r="X124"/>
      <c r="Y124"/>
      <c r="Z124"/>
      <c r="AA124"/>
      <c r="AB124"/>
      <c r="AC124"/>
      <c r="AD124"/>
      <c r="AE124"/>
      <c r="AF124"/>
    </row>
    <row r="125" spans="1:32" s="1" customFormat="1" ht="15.6">
      <c r="A125" s="121"/>
      <c r="B125" s="5"/>
      <c r="C125" s="5"/>
      <c r="D125" s="5"/>
      <c r="E125" s="5"/>
      <c r="F125" s="5"/>
      <c r="G125" s="5"/>
      <c r="H125" s="30"/>
      <c r="I125" s="30"/>
      <c r="J125" s="95"/>
      <c r="K125" s="34"/>
      <c r="L125" s="68"/>
      <c r="R125"/>
      <c r="S125"/>
      <c r="T125"/>
      <c r="U125"/>
      <c r="V125"/>
      <c r="W125"/>
      <c r="X125"/>
      <c r="Y125"/>
      <c r="Z125"/>
      <c r="AA125"/>
      <c r="AB125"/>
      <c r="AC125"/>
      <c r="AD125"/>
      <c r="AE125"/>
      <c r="AF125"/>
    </row>
    <row r="126" spans="1:32" s="1" customFormat="1" ht="15.6">
      <c r="A126" s="121"/>
      <c r="B126" s="5"/>
      <c r="C126" s="5"/>
      <c r="D126" s="5"/>
      <c r="E126" s="5"/>
      <c r="F126" s="5"/>
      <c r="G126" s="5"/>
      <c r="H126" s="30"/>
      <c r="I126" s="30"/>
      <c r="J126" s="95"/>
      <c r="K126" s="34"/>
      <c r="L126" s="68"/>
      <c r="R126"/>
      <c r="S126"/>
      <c r="T126"/>
      <c r="U126"/>
      <c r="V126"/>
      <c r="W126"/>
      <c r="X126"/>
      <c r="Y126"/>
      <c r="Z126"/>
      <c r="AA126"/>
      <c r="AB126"/>
      <c r="AC126"/>
      <c r="AD126"/>
      <c r="AE126"/>
      <c r="AF126"/>
    </row>
    <row r="127" spans="1:32" s="1" customFormat="1" ht="15.6">
      <c r="A127" s="121"/>
      <c r="B127" s="5"/>
      <c r="C127" s="5"/>
      <c r="D127" s="5"/>
      <c r="E127" s="5"/>
      <c r="F127" s="5"/>
      <c r="G127" s="5"/>
      <c r="H127" s="30"/>
      <c r="I127" s="30"/>
      <c r="J127" s="95"/>
      <c r="K127" s="34"/>
      <c r="L127" s="68"/>
      <c r="R127"/>
      <c r="S127"/>
      <c r="T127"/>
      <c r="U127"/>
      <c r="V127"/>
      <c r="W127"/>
      <c r="X127"/>
      <c r="Y127"/>
      <c r="Z127"/>
      <c r="AA127"/>
      <c r="AB127"/>
      <c r="AC127"/>
      <c r="AD127"/>
      <c r="AE127"/>
      <c r="AF127"/>
    </row>
    <row r="128" spans="1:32" s="1" customFormat="1" ht="15.6">
      <c r="A128" s="121"/>
      <c r="B128" s="5"/>
      <c r="C128" s="5"/>
      <c r="D128" s="5"/>
      <c r="E128" s="5"/>
      <c r="F128" s="5"/>
      <c r="G128" s="5"/>
      <c r="H128" s="30"/>
      <c r="I128" s="30"/>
      <c r="J128" s="95"/>
      <c r="K128" s="34"/>
      <c r="L128" s="68"/>
      <c r="R128"/>
      <c r="S128"/>
      <c r="T128"/>
      <c r="U128"/>
      <c r="V128"/>
      <c r="W128"/>
      <c r="X128"/>
      <c r="Y128"/>
      <c r="Z128"/>
      <c r="AA128"/>
      <c r="AB128"/>
      <c r="AC128"/>
      <c r="AD128"/>
      <c r="AE128"/>
      <c r="AF128"/>
    </row>
    <row r="129" spans="1:32" s="1" customFormat="1" ht="15.6">
      <c r="A129" s="121"/>
      <c r="B129" s="5"/>
      <c r="C129" s="5"/>
      <c r="D129" s="5"/>
      <c r="E129" s="5"/>
      <c r="F129" s="5"/>
      <c r="G129" s="5"/>
      <c r="H129" s="30"/>
      <c r="I129" s="30"/>
      <c r="J129" s="95"/>
      <c r="K129" s="34"/>
      <c r="L129" s="68"/>
      <c r="R129"/>
      <c r="S129"/>
      <c r="T129"/>
      <c r="U129"/>
      <c r="V129"/>
      <c r="W129"/>
      <c r="X129"/>
      <c r="Y129"/>
      <c r="Z129"/>
      <c r="AA129"/>
      <c r="AB129"/>
      <c r="AC129"/>
      <c r="AD129"/>
      <c r="AE129"/>
      <c r="AF129"/>
    </row>
    <row r="130" spans="1:32" s="1" customFormat="1" ht="15.6">
      <c r="A130" s="121"/>
      <c r="B130" s="5"/>
      <c r="C130" s="5"/>
      <c r="D130" s="5"/>
      <c r="E130" s="5"/>
      <c r="F130" s="5"/>
      <c r="G130" s="5"/>
      <c r="H130" s="30"/>
      <c r="I130" s="30"/>
      <c r="J130" s="95"/>
      <c r="K130" s="34"/>
      <c r="L130" s="68"/>
      <c r="R130"/>
      <c r="S130"/>
      <c r="T130"/>
      <c r="U130"/>
      <c r="V130"/>
      <c r="W130"/>
      <c r="X130"/>
      <c r="Y130"/>
      <c r="Z130"/>
      <c r="AA130"/>
      <c r="AB130"/>
      <c r="AC130"/>
      <c r="AD130"/>
      <c r="AE130"/>
      <c r="AF130"/>
    </row>
    <row r="131" spans="1:32" s="1" customFormat="1" ht="15.6">
      <c r="A131" s="121"/>
      <c r="B131" s="5"/>
      <c r="C131" s="5"/>
      <c r="D131" s="5"/>
      <c r="E131" s="5"/>
      <c r="F131" s="5"/>
      <c r="G131" s="5"/>
      <c r="H131" s="30"/>
      <c r="I131" s="30"/>
      <c r="J131" s="95"/>
      <c r="K131" s="34"/>
      <c r="L131" s="68"/>
      <c r="R131"/>
      <c r="S131"/>
      <c r="T131"/>
      <c r="U131"/>
      <c r="V131"/>
      <c r="W131"/>
      <c r="X131"/>
      <c r="Y131"/>
      <c r="Z131"/>
      <c r="AA131"/>
      <c r="AB131"/>
      <c r="AC131"/>
      <c r="AD131"/>
      <c r="AE131"/>
      <c r="AF131"/>
    </row>
    <row r="132" spans="1:32" s="1" customFormat="1" ht="15.6">
      <c r="A132" s="121"/>
      <c r="B132" s="5"/>
      <c r="C132" s="5"/>
      <c r="D132" s="5"/>
      <c r="E132" s="5"/>
      <c r="F132" s="5"/>
      <c r="G132" s="5"/>
      <c r="H132" s="30"/>
      <c r="I132" s="30"/>
      <c r="J132" s="95"/>
      <c r="K132" s="34"/>
      <c r="L132" s="68"/>
      <c r="R132"/>
      <c r="S132"/>
      <c r="T132"/>
      <c r="U132"/>
      <c r="V132"/>
      <c r="W132"/>
      <c r="X132"/>
      <c r="Y132"/>
      <c r="Z132"/>
      <c r="AA132"/>
      <c r="AB132"/>
      <c r="AC132"/>
      <c r="AD132"/>
      <c r="AE132"/>
      <c r="AF132"/>
    </row>
    <row r="133" spans="1:32" s="1" customFormat="1" ht="15.6">
      <c r="A133" s="121"/>
      <c r="B133" s="5"/>
      <c r="C133" s="5"/>
      <c r="D133" s="5"/>
      <c r="E133" s="5"/>
      <c r="F133" s="5"/>
      <c r="G133" s="5"/>
      <c r="H133" s="30"/>
      <c r="I133" s="30"/>
      <c r="J133" s="95"/>
      <c r="K133" s="34"/>
      <c r="L133" s="68"/>
      <c r="R133"/>
      <c r="S133"/>
      <c r="T133"/>
      <c r="U133"/>
      <c r="V133"/>
      <c r="W133"/>
      <c r="X133"/>
      <c r="Y133"/>
      <c r="Z133"/>
      <c r="AA133"/>
      <c r="AB133"/>
      <c r="AC133"/>
      <c r="AD133"/>
      <c r="AE133"/>
      <c r="AF133"/>
    </row>
    <row r="134" spans="1:32" s="1" customFormat="1" ht="15.6">
      <c r="A134" s="121"/>
      <c r="B134" s="5"/>
      <c r="C134" s="5"/>
      <c r="D134" s="5"/>
      <c r="E134" s="5"/>
      <c r="F134" s="5"/>
      <c r="G134" s="5"/>
      <c r="H134" s="30"/>
      <c r="I134" s="30"/>
      <c r="J134" s="95"/>
      <c r="K134" s="34"/>
      <c r="L134" s="68"/>
      <c r="R134"/>
      <c r="S134"/>
      <c r="T134"/>
      <c r="U134"/>
      <c r="V134"/>
      <c r="W134"/>
      <c r="X134"/>
      <c r="Y134"/>
      <c r="Z134"/>
      <c r="AA134"/>
      <c r="AB134"/>
      <c r="AC134"/>
      <c r="AD134"/>
      <c r="AE134"/>
      <c r="AF134"/>
    </row>
    <row r="135" spans="1:32" s="1" customFormat="1" ht="15.6">
      <c r="A135" s="121"/>
      <c r="B135" s="5"/>
      <c r="C135" s="5"/>
      <c r="D135" s="5"/>
      <c r="E135" s="5"/>
      <c r="F135" s="5"/>
      <c r="G135" s="5"/>
      <c r="H135" s="30"/>
      <c r="I135" s="30"/>
      <c r="J135" s="95"/>
      <c r="K135" s="34"/>
      <c r="L135" s="68"/>
      <c r="R135"/>
      <c r="S135"/>
      <c r="T135"/>
      <c r="U135"/>
      <c r="V135"/>
      <c r="W135"/>
      <c r="X135"/>
      <c r="Y135"/>
      <c r="Z135"/>
      <c r="AA135"/>
      <c r="AB135"/>
      <c r="AC135"/>
      <c r="AD135"/>
      <c r="AE135"/>
      <c r="AF135"/>
    </row>
    <row r="136" spans="1:32" s="1" customFormat="1" ht="15.6">
      <c r="A136" s="121"/>
      <c r="B136" s="5"/>
      <c r="C136" s="5"/>
      <c r="D136" s="5"/>
      <c r="E136" s="5"/>
      <c r="F136" s="5"/>
      <c r="G136" s="5"/>
      <c r="H136" s="30"/>
      <c r="I136" s="30"/>
      <c r="J136" s="95"/>
      <c r="K136" s="34"/>
      <c r="L136" s="68"/>
      <c r="R136"/>
      <c r="S136"/>
      <c r="T136"/>
      <c r="U136"/>
      <c r="V136"/>
      <c r="W136"/>
      <c r="X136"/>
      <c r="Y136"/>
      <c r="Z136"/>
      <c r="AA136"/>
      <c r="AB136"/>
      <c r="AC136"/>
      <c r="AD136"/>
      <c r="AE136"/>
      <c r="AF136"/>
    </row>
    <row r="137" spans="1:32" s="1" customFormat="1" ht="15.6">
      <c r="A137" s="121"/>
      <c r="B137" s="5"/>
      <c r="C137" s="5"/>
      <c r="D137" s="5"/>
      <c r="E137" s="5"/>
      <c r="F137" s="5"/>
      <c r="G137" s="5"/>
      <c r="H137" s="30"/>
      <c r="I137" s="30"/>
      <c r="J137" s="95"/>
      <c r="K137" s="34"/>
      <c r="L137" s="68"/>
      <c r="R137"/>
      <c r="S137"/>
      <c r="T137"/>
      <c r="U137"/>
      <c r="V137"/>
      <c r="W137"/>
      <c r="X137"/>
      <c r="Y137"/>
      <c r="Z137"/>
      <c r="AA137"/>
      <c r="AB137"/>
      <c r="AC137"/>
      <c r="AD137"/>
      <c r="AE137"/>
      <c r="AF137"/>
    </row>
    <row r="138" spans="1:32" s="1" customFormat="1" ht="15.6">
      <c r="A138" s="121"/>
      <c r="B138" s="5"/>
      <c r="C138" s="5"/>
      <c r="D138" s="5"/>
      <c r="E138" s="5"/>
      <c r="F138" s="5"/>
      <c r="G138" s="5"/>
      <c r="H138" s="30"/>
      <c r="I138" s="30"/>
      <c r="J138" s="95"/>
      <c r="K138" s="34"/>
      <c r="L138" s="68"/>
      <c r="R138"/>
      <c r="S138"/>
      <c r="T138"/>
      <c r="U138"/>
      <c r="V138"/>
      <c r="W138"/>
      <c r="X138"/>
      <c r="Y138"/>
      <c r="Z138"/>
      <c r="AA138"/>
      <c r="AB138"/>
      <c r="AC138"/>
      <c r="AD138"/>
      <c r="AE138"/>
      <c r="AF138"/>
    </row>
    <row r="139" spans="1:32" s="1" customFormat="1" ht="15.6">
      <c r="A139" s="121"/>
      <c r="B139" s="5"/>
      <c r="C139" s="5"/>
      <c r="D139" s="5"/>
      <c r="E139" s="5"/>
      <c r="F139" s="5"/>
      <c r="G139" s="5"/>
      <c r="H139" s="30"/>
      <c r="I139" s="30"/>
      <c r="J139" s="95"/>
      <c r="K139" s="34"/>
      <c r="L139" s="68"/>
      <c r="R139"/>
      <c r="S139"/>
      <c r="T139"/>
      <c r="U139"/>
      <c r="V139"/>
      <c r="W139"/>
      <c r="X139"/>
      <c r="Y139"/>
      <c r="Z139"/>
      <c r="AA139"/>
      <c r="AB139"/>
      <c r="AC139"/>
      <c r="AD139"/>
      <c r="AE139"/>
      <c r="AF139"/>
    </row>
    <row r="140" spans="1:32" s="1" customFormat="1" ht="15.6">
      <c r="A140" s="121"/>
      <c r="B140" s="5"/>
      <c r="C140" s="5"/>
      <c r="D140" s="5"/>
      <c r="E140" s="5"/>
      <c r="F140" s="5"/>
      <c r="G140" s="5"/>
      <c r="H140" s="30"/>
      <c r="I140" s="30"/>
      <c r="J140" s="95"/>
      <c r="K140" s="34"/>
      <c r="L140" s="68"/>
      <c r="R140"/>
      <c r="S140"/>
      <c r="T140"/>
      <c r="U140"/>
      <c r="V140"/>
      <c r="W140"/>
      <c r="X140"/>
      <c r="Y140"/>
      <c r="Z140"/>
      <c r="AA140"/>
      <c r="AB140"/>
      <c r="AC140"/>
      <c r="AD140"/>
      <c r="AE140"/>
      <c r="AF140"/>
    </row>
    <row r="141" spans="1:32" s="1" customFormat="1" ht="15.6">
      <c r="A141" s="121"/>
      <c r="B141" s="5"/>
      <c r="C141" s="5"/>
      <c r="D141" s="5"/>
      <c r="E141" s="5"/>
      <c r="F141" s="5"/>
      <c r="G141" s="5"/>
      <c r="H141" s="30"/>
      <c r="I141" s="30"/>
      <c r="J141" s="95"/>
      <c r="K141" s="34"/>
      <c r="L141" s="68"/>
      <c r="R141"/>
      <c r="S141"/>
      <c r="T141"/>
      <c r="U141"/>
      <c r="V141"/>
      <c r="W141"/>
      <c r="X141"/>
      <c r="Y141"/>
      <c r="Z141"/>
      <c r="AA141"/>
      <c r="AB141"/>
      <c r="AC141"/>
      <c r="AD141"/>
      <c r="AE141"/>
      <c r="AF141"/>
    </row>
    <row r="142" spans="1:32" s="1" customFormat="1" ht="15.6">
      <c r="A142" s="121"/>
      <c r="B142" s="5"/>
      <c r="C142" s="5"/>
      <c r="D142" s="5"/>
      <c r="E142" s="5"/>
      <c r="F142" s="5"/>
      <c r="G142" s="5"/>
      <c r="H142" s="30"/>
      <c r="I142" s="30"/>
      <c r="J142" s="95"/>
      <c r="K142" s="34"/>
      <c r="L142" s="68"/>
      <c r="R142"/>
      <c r="S142"/>
      <c r="T142"/>
      <c r="U142"/>
      <c r="V142"/>
      <c r="W142"/>
      <c r="X142"/>
      <c r="Y142"/>
      <c r="Z142"/>
      <c r="AA142"/>
      <c r="AB142"/>
      <c r="AC142"/>
      <c r="AD142"/>
      <c r="AE142"/>
      <c r="AF142"/>
    </row>
    <row r="143" spans="1:32" s="1" customFormat="1" ht="15.6">
      <c r="A143" s="121"/>
      <c r="B143" s="5"/>
      <c r="C143" s="5"/>
      <c r="D143" s="5"/>
      <c r="E143" s="5"/>
      <c r="F143" s="5"/>
      <c r="G143" s="5"/>
      <c r="H143" s="30"/>
      <c r="I143" s="30"/>
      <c r="J143" s="95"/>
      <c r="K143" s="34"/>
      <c r="L143" s="68"/>
      <c r="R143"/>
      <c r="S143"/>
      <c r="T143"/>
      <c r="U143"/>
      <c r="V143"/>
      <c r="W143"/>
      <c r="X143"/>
      <c r="Y143"/>
      <c r="Z143"/>
      <c r="AA143"/>
      <c r="AB143"/>
      <c r="AC143"/>
      <c r="AD143"/>
      <c r="AE143"/>
      <c r="AF143"/>
    </row>
    <row r="144" spans="1:32" s="1" customFormat="1" ht="15.6">
      <c r="A144" s="121"/>
      <c r="B144" s="5"/>
      <c r="C144" s="5"/>
      <c r="D144" s="5"/>
      <c r="E144" s="5"/>
      <c r="F144" s="5"/>
      <c r="G144" s="5"/>
      <c r="H144" s="30"/>
      <c r="I144" s="30"/>
      <c r="J144" s="95"/>
      <c r="K144" s="34"/>
      <c r="L144" s="68"/>
      <c r="R144"/>
      <c r="S144"/>
      <c r="T144"/>
      <c r="U144"/>
      <c r="V144"/>
      <c r="W144"/>
      <c r="X144"/>
      <c r="Y144"/>
      <c r="Z144"/>
      <c r="AA144"/>
      <c r="AB144"/>
      <c r="AC144"/>
      <c r="AD144"/>
      <c r="AE144"/>
      <c r="AF144"/>
    </row>
    <row r="145" spans="1:32" s="1" customFormat="1" ht="15.6">
      <c r="A145" s="121"/>
      <c r="B145" s="5"/>
      <c r="C145" s="5"/>
      <c r="D145" s="5"/>
      <c r="E145" s="5"/>
      <c r="F145" s="5"/>
      <c r="G145" s="5"/>
      <c r="H145" s="30"/>
      <c r="I145" s="30"/>
      <c r="J145" s="95"/>
      <c r="K145" s="34"/>
      <c r="L145" s="68"/>
      <c r="R145"/>
      <c r="S145"/>
      <c r="T145"/>
      <c r="U145"/>
      <c r="V145"/>
      <c r="W145"/>
      <c r="X145"/>
      <c r="Y145"/>
      <c r="Z145"/>
      <c r="AA145"/>
      <c r="AB145"/>
      <c r="AC145"/>
      <c r="AD145"/>
      <c r="AE145"/>
      <c r="AF145"/>
    </row>
    <row r="146" spans="1:32" s="1" customFormat="1" ht="15.6">
      <c r="A146" s="121"/>
      <c r="B146" s="5"/>
      <c r="C146" s="5"/>
      <c r="D146" s="5"/>
      <c r="E146" s="5"/>
      <c r="F146" s="5"/>
      <c r="G146" s="5"/>
      <c r="H146" s="30"/>
      <c r="I146" s="30"/>
      <c r="J146" s="95"/>
      <c r="K146" s="34"/>
      <c r="L146" s="68"/>
      <c r="R146"/>
      <c r="S146"/>
      <c r="T146"/>
      <c r="U146"/>
      <c r="V146"/>
      <c r="W146"/>
      <c r="X146"/>
      <c r="Y146"/>
      <c r="Z146"/>
      <c r="AA146"/>
      <c r="AB146"/>
      <c r="AC146"/>
      <c r="AD146"/>
      <c r="AE146"/>
      <c r="AF146"/>
    </row>
    <row r="147" spans="1:32" s="1" customFormat="1" ht="15.6">
      <c r="A147" s="121"/>
      <c r="B147" s="5"/>
      <c r="C147" s="5"/>
      <c r="D147" s="5"/>
      <c r="E147" s="5"/>
      <c r="F147" s="5"/>
      <c r="G147" s="5"/>
      <c r="H147" s="30"/>
      <c r="I147" s="30"/>
      <c r="J147" s="95"/>
      <c r="K147" s="34"/>
      <c r="L147" s="68"/>
      <c r="R147"/>
      <c r="S147"/>
      <c r="T147"/>
      <c r="U147"/>
      <c r="V147"/>
      <c r="W147"/>
      <c r="X147"/>
      <c r="Y147"/>
      <c r="Z147"/>
      <c r="AA147"/>
      <c r="AB147"/>
      <c r="AC147"/>
      <c r="AD147"/>
      <c r="AE147"/>
      <c r="AF147"/>
    </row>
    <row r="148" spans="1:32" s="1" customFormat="1" ht="15.6">
      <c r="A148" s="121"/>
      <c r="B148" s="5"/>
      <c r="C148" s="5"/>
      <c r="D148" s="5"/>
      <c r="E148" s="5"/>
      <c r="F148" s="5"/>
      <c r="G148" s="5"/>
      <c r="H148" s="30"/>
      <c r="I148" s="30"/>
      <c r="J148" s="95"/>
      <c r="K148" s="34"/>
      <c r="L148" s="68"/>
      <c r="R148"/>
      <c r="S148"/>
      <c r="T148"/>
      <c r="U148"/>
      <c r="V148"/>
      <c r="W148"/>
      <c r="X148"/>
      <c r="Y148"/>
      <c r="Z148"/>
      <c r="AA148"/>
      <c r="AB148"/>
      <c r="AC148"/>
      <c r="AD148"/>
      <c r="AE148"/>
      <c r="AF148"/>
    </row>
    <row r="149" spans="1:32" s="1" customFormat="1" ht="15.6">
      <c r="A149" s="121"/>
      <c r="B149" s="5"/>
      <c r="C149" s="5"/>
      <c r="D149" s="5"/>
      <c r="E149" s="5"/>
      <c r="F149" s="5"/>
      <c r="G149" s="5"/>
      <c r="H149" s="30"/>
      <c r="I149" s="30"/>
      <c r="J149" s="95"/>
      <c r="K149" s="34"/>
      <c r="L149" s="68"/>
      <c r="R149"/>
      <c r="S149"/>
      <c r="T149"/>
      <c r="U149"/>
      <c r="V149"/>
      <c r="W149"/>
      <c r="X149"/>
      <c r="Y149"/>
      <c r="Z149"/>
      <c r="AA149"/>
      <c r="AB149"/>
      <c r="AC149"/>
      <c r="AD149"/>
      <c r="AE149"/>
      <c r="AF149"/>
    </row>
    <row r="150" spans="1:32" s="1" customFormat="1" ht="15.6">
      <c r="A150" s="121"/>
      <c r="B150" s="5"/>
      <c r="C150" s="5"/>
      <c r="D150" s="5"/>
      <c r="E150" s="5"/>
      <c r="F150" s="5"/>
      <c r="G150" s="5"/>
      <c r="H150" s="30"/>
      <c r="I150" s="30"/>
      <c r="J150" s="95"/>
      <c r="K150" s="34"/>
      <c r="L150" s="68"/>
      <c r="R150"/>
      <c r="S150"/>
      <c r="T150"/>
      <c r="U150"/>
      <c r="V150"/>
      <c r="W150"/>
      <c r="X150"/>
      <c r="Y150"/>
      <c r="Z150"/>
      <c r="AA150"/>
      <c r="AB150"/>
      <c r="AC150"/>
      <c r="AD150"/>
      <c r="AE150"/>
      <c r="AF150"/>
    </row>
    <row r="151" spans="1:32" s="1" customFormat="1" ht="15.6">
      <c r="A151" s="121"/>
      <c r="B151" s="5"/>
      <c r="C151" s="5"/>
      <c r="D151" s="5"/>
      <c r="E151" s="5"/>
      <c r="F151" s="5"/>
      <c r="G151" s="5"/>
      <c r="H151" s="30"/>
      <c r="I151" s="30"/>
      <c r="J151" s="95"/>
      <c r="K151" s="34"/>
      <c r="L151" s="68"/>
      <c r="R151"/>
      <c r="S151"/>
      <c r="T151"/>
      <c r="U151"/>
      <c r="V151"/>
      <c r="W151"/>
      <c r="X151"/>
      <c r="Y151"/>
      <c r="Z151"/>
      <c r="AA151"/>
      <c r="AB151"/>
      <c r="AC151"/>
      <c r="AD151"/>
      <c r="AE151"/>
      <c r="AF151"/>
    </row>
    <row r="152" spans="1:32" s="1" customFormat="1" ht="14.4" customHeight="1">
      <c r="A152" s="121"/>
      <c r="B152" s="5"/>
      <c r="C152" s="5"/>
      <c r="D152" s="5"/>
      <c r="E152" s="5"/>
      <c r="F152" s="5"/>
      <c r="G152" s="5"/>
      <c r="H152" s="30"/>
      <c r="I152" s="30"/>
      <c r="J152" s="95"/>
      <c r="K152" s="34"/>
      <c r="L152" s="68"/>
      <c r="R152"/>
      <c r="S152"/>
      <c r="T152"/>
      <c r="U152"/>
      <c r="V152"/>
      <c r="W152"/>
      <c r="X152"/>
      <c r="Y152"/>
      <c r="Z152"/>
      <c r="AA152"/>
      <c r="AB152"/>
      <c r="AC152"/>
      <c r="AD152"/>
      <c r="AE152"/>
      <c r="AF152"/>
    </row>
    <row r="153" spans="1:32" s="1" customFormat="1" ht="15.6">
      <c r="A153" s="121"/>
      <c r="B153" s="5"/>
      <c r="C153" s="5"/>
      <c r="D153" s="5"/>
      <c r="E153" s="5"/>
      <c r="F153" s="5"/>
      <c r="G153" s="5"/>
      <c r="H153" s="30"/>
      <c r="I153" s="30"/>
      <c r="J153" s="95"/>
      <c r="K153" s="34"/>
      <c r="L153" s="68"/>
      <c r="R153"/>
      <c r="S153"/>
      <c r="T153"/>
      <c r="U153"/>
      <c r="V153"/>
      <c r="W153"/>
      <c r="X153"/>
      <c r="Y153"/>
      <c r="Z153"/>
      <c r="AA153"/>
      <c r="AB153"/>
      <c r="AC153"/>
      <c r="AD153"/>
      <c r="AE153"/>
      <c r="AF153"/>
    </row>
    <row r="154" spans="1:32" s="1" customFormat="1" ht="15.6">
      <c r="A154" s="121"/>
      <c r="B154" s="5"/>
      <c r="C154" s="5"/>
      <c r="D154" s="5"/>
      <c r="E154" s="5"/>
      <c r="F154" s="5"/>
      <c r="G154" s="5"/>
      <c r="H154" s="30"/>
      <c r="I154" s="30"/>
      <c r="J154" s="97"/>
      <c r="K154" s="64"/>
      <c r="L154" s="37"/>
      <c r="M154" s="5"/>
      <c r="N154" s="5"/>
      <c r="O154" s="5"/>
      <c r="P154" s="5"/>
      <c r="Q154" s="5"/>
      <c r="R154"/>
      <c r="S154"/>
      <c r="T154"/>
      <c r="U154"/>
      <c r="V154"/>
      <c r="W154"/>
      <c r="X154"/>
      <c r="Y154"/>
      <c r="Z154"/>
      <c r="AA154"/>
      <c r="AB154"/>
      <c r="AC154"/>
      <c r="AD154"/>
      <c r="AE154"/>
      <c r="AF154"/>
    </row>
    <row r="155" spans="1:32" s="5" customFormat="1" ht="15.6">
      <c r="A155" s="121"/>
      <c r="H155" s="30"/>
      <c r="I155" s="30"/>
      <c r="J155" s="100"/>
      <c r="K155" s="43"/>
      <c r="L155" s="30"/>
      <c r="M155"/>
      <c r="N155"/>
      <c r="O155"/>
      <c r="P155"/>
      <c r="Q155"/>
      <c r="R155"/>
      <c r="S155"/>
      <c r="T155"/>
      <c r="U155"/>
      <c r="V155"/>
      <c r="W155"/>
      <c r="X155"/>
      <c r="Y155"/>
      <c r="Z155"/>
      <c r="AA155"/>
      <c r="AB155"/>
      <c r="AC155"/>
      <c r="AD155"/>
      <c r="AE155"/>
      <c r="AF155"/>
    </row>
    <row r="156" spans="1:32" s="1" customFormat="1" ht="15.6">
      <c r="A156" s="121"/>
      <c r="B156" s="5"/>
      <c r="C156" s="5"/>
      <c r="D156" s="5"/>
      <c r="E156" s="5"/>
      <c r="F156" s="5"/>
      <c r="G156" s="5"/>
      <c r="H156" s="30"/>
      <c r="I156" s="30"/>
      <c r="J156" s="97"/>
      <c r="K156" s="64"/>
      <c r="L156" s="37"/>
      <c r="M156" s="5"/>
      <c r="N156" s="5"/>
      <c r="O156" s="5"/>
      <c r="P156" s="5"/>
      <c r="Q156" s="5"/>
      <c r="R156"/>
      <c r="S156"/>
      <c r="T156"/>
      <c r="U156"/>
      <c r="V156"/>
      <c r="W156"/>
      <c r="X156"/>
      <c r="Y156"/>
      <c r="Z156"/>
      <c r="AA156"/>
      <c r="AB156"/>
      <c r="AC156"/>
      <c r="AD156"/>
      <c r="AE156"/>
      <c r="AF156"/>
    </row>
    <row r="157" spans="1:32" s="5" customFormat="1" ht="15.6">
      <c r="A157" s="121"/>
      <c r="H157" s="30"/>
      <c r="I157" s="30"/>
      <c r="J157" s="100"/>
      <c r="K157" s="43"/>
      <c r="L157" s="30"/>
      <c r="M157"/>
      <c r="N157"/>
      <c r="O157"/>
      <c r="P157"/>
      <c r="Q157"/>
      <c r="R157"/>
      <c r="S157"/>
      <c r="T157"/>
      <c r="U157"/>
      <c r="V157"/>
      <c r="W157"/>
      <c r="X157"/>
      <c r="Y157"/>
      <c r="Z157"/>
      <c r="AA157"/>
      <c r="AB157"/>
      <c r="AC157"/>
      <c r="AD157"/>
      <c r="AE157"/>
      <c r="AF157"/>
    </row>
    <row r="158" spans="1:32" ht="15.6">
      <c r="A158" s="121"/>
      <c r="B158" s="5"/>
      <c r="C158" s="5"/>
      <c r="D158" s="5"/>
      <c r="E158" s="5"/>
      <c r="F158" s="5"/>
      <c r="G158" s="5"/>
    </row>
    <row r="159" spans="1:32" ht="15.6">
      <c r="A159" s="121"/>
      <c r="B159" s="5"/>
      <c r="C159" s="5"/>
      <c r="D159" s="5"/>
      <c r="E159" s="5"/>
      <c r="F159" s="5"/>
      <c r="G159" s="5"/>
    </row>
    <row r="160" spans="1:32" ht="15.6">
      <c r="A160" s="121"/>
      <c r="B160" s="5"/>
      <c r="C160" s="5"/>
      <c r="D160" s="5"/>
      <c r="E160" s="5"/>
      <c r="F160" s="5"/>
      <c r="G160" s="5"/>
    </row>
  </sheetData>
  <mergeCells count="28">
    <mergeCell ref="L51:Q51"/>
    <mergeCell ref="A5:G5"/>
    <mergeCell ref="E10:G10"/>
    <mergeCell ref="A7:G7"/>
    <mergeCell ref="A6:G6"/>
    <mergeCell ref="A26:C26"/>
    <mergeCell ref="A9:G9"/>
    <mergeCell ref="A17:G17"/>
    <mergeCell ref="B18:D18"/>
    <mergeCell ref="E18:G18"/>
    <mergeCell ref="L7:R7"/>
    <mergeCell ref="L6:R6"/>
    <mergeCell ref="B10:D10"/>
    <mergeCell ref="A24:D24"/>
    <mergeCell ref="A8:G8"/>
    <mergeCell ref="A16:G16"/>
    <mergeCell ref="L27:R27"/>
    <mergeCell ref="A1:R1"/>
    <mergeCell ref="A41:I41"/>
    <mergeCell ref="L37:R37"/>
    <mergeCell ref="A2:R2"/>
    <mergeCell ref="A3:R3"/>
    <mergeCell ref="L4:R4"/>
    <mergeCell ref="L5:R5"/>
    <mergeCell ref="L8:R8"/>
    <mergeCell ref="A30:G30"/>
    <mergeCell ref="A4:G4"/>
    <mergeCell ref="L16:R16"/>
  </mergeCells>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2"/>
  <sheetViews>
    <sheetView workbookViewId="0">
      <selection sqref="A1:J1"/>
    </sheetView>
  </sheetViews>
  <sheetFormatPr defaultColWidth="8.88671875" defaultRowHeight="13.2"/>
  <cols>
    <col min="1" max="1" width="49.6640625" customWidth="1"/>
    <col min="2" max="2" width="17.88671875" style="2" customWidth="1"/>
    <col min="3" max="3" width="17.5546875" style="30" customWidth="1"/>
    <col min="4" max="4" width="16.6640625" style="30" customWidth="1"/>
    <col min="5" max="6" width="17.88671875" style="30" customWidth="1"/>
    <col min="7" max="7" width="17.44140625" style="30" customWidth="1"/>
    <col min="8" max="9" width="15.109375" style="30" customWidth="1"/>
    <col min="10" max="10" width="0.44140625" style="88" customWidth="1"/>
  </cols>
  <sheetData>
    <row r="1" spans="1:10" ht="13.35" customHeight="1">
      <c r="A1" s="977" t="str">
        <f>Cover!B8</f>
        <v>KCP&amp;L-MO Evaluation, Measurement, and Verification Report – Appendix Databook</v>
      </c>
      <c r="B1" s="977"/>
      <c r="C1" s="977"/>
      <c r="D1" s="977"/>
      <c r="E1" s="977"/>
      <c r="F1" s="977"/>
      <c r="G1" s="977"/>
      <c r="H1" s="977"/>
      <c r="I1" s="977"/>
      <c r="J1" s="977"/>
    </row>
    <row r="2" spans="1:10" ht="35.25" customHeight="1">
      <c r="A2" s="978"/>
      <c r="B2" s="978"/>
      <c r="C2" s="978"/>
      <c r="D2" s="978"/>
      <c r="E2" s="978"/>
      <c r="F2" s="978"/>
      <c r="G2" s="978"/>
      <c r="H2" s="978"/>
      <c r="I2" s="978"/>
      <c r="J2" s="978"/>
    </row>
    <row r="3" spans="1:10">
      <c r="A3" s="983"/>
      <c r="B3" s="983"/>
      <c r="C3" s="983"/>
      <c r="D3" s="983"/>
      <c r="E3" s="983"/>
      <c r="F3" s="983"/>
      <c r="G3" s="983"/>
      <c r="H3" s="983"/>
      <c r="I3" s="983"/>
      <c r="J3" s="983"/>
    </row>
    <row r="4" spans="1:10" ht="30" customHeight="1">
      <c r="A4" s="982" t="s">
        <v>994</v>
      </c>
      <c r="B4" s="982"/>
      <c r="C4" s="982"/>
      <c r="D4" s="982"/>
      <c r="E4" s="982"/>
      <c r="F4" s="982"/>
      <c r="G4" s="982"/>
      <c r="H4" s="5"/>
      <c r="I4" s="5"/>
      <c r="J4" s="86"/>
    </row>
    <row r="5" spans="1:10" ht="15.6">
      <c r="A5" s="985" t="s">
        <v>170</v>
      </c>
      <c r="B5" s="985"/>
      <c r="C5" s="985"/>
      <c r="D5" s="985"/>
      <c r="E5" s="985"/>
      <c r="F5" s="985"/>
      <c r="G5" s="985"/>
      <c r="H5" s="5"/>
      <c r="I5" s="5"/>
      <c r="J5" s="86"/>
    </row>
    <row r="6" spans="1:10" ht="13.5" customHeight="1">
      <c r="A6" s="985"/>
      <c r="B6" s="985"/>
      <c r="C6" s="985"/>
      <c r="D6" s="985"/>
      <c r="E6" s="985"/>
      <c r="F6" s="985"/>
      <c r="G6" s="985"/>
      <c r="H6" s="5"/>
      <c r="I6" s="5"/>
      <c r="J6" s="86"/>
    </row>
    <row r="7" spans="1:10" ht="13.5" customHeight="1">
      <c r="A7" s="1026" t="s">
        <v>45</v>
      </c>
      <c r="B7" s="1026"/>
      <c r="C7" s="1026"/>
      <c r="D7" s="1026"/>
      <c r="E7" s="1026"/>
      <c r="F7" s="1026"/>
      <c r="G7" s="1026"/>
      <c r="H7" s="5"/>
      <c r="I7" s="5"/>
      <c r="J7" s="86"/>
    </row>
    <row r="8" spans="1:10" ht="13.5" customHeight="1">
      <c r="A8" s="5"/>
      <c r="B8" s="5"/>
      <c r="C8" s="5"/>
      <c r="D8" s="5"/>
      <c r="E8" s="5"/>
      <c r="F8" s="5"/>
      <c r="G8" s="5"/>
      <c r="H8" s="5"/>
      <c r="I8" s="5"/>
      <c r="J8" s="86"/>
    </row>
    <row r="9" spans="1:10" ht="12.75" customHeight="1">
      <c r="A9" s="5"/>
      <c r="B9" s="5"/>
      <c r="C9" s="5"/>
      <c r="D9" s="5"/>
      <c r="E9" s="5"/>
      <c r="F9" s="5"/>
      <c r="G9" s="5"/>
      <c r="H9" s="5"/>
      <c r="I9" s="5"/>
      <c r="J9" s="86"/>
    </row>
    <row r="10" spans="1:10">
      <c r="A10" s="5"/>
      <c r="B10" s="5"/>
      <c r="C10" s="5"/>
      <c r="D10" s="5"/>
      <c r="E10" s="5"/>
      <c r="F10" s="5"/>
      <c r="G10" s="5"/>
      <c r="H10" s="5"/>
      <c r="I10" s="5"/>
      <c r="J10" s="317"/>
    </row>
    <row r="11" spans="1:10" ht="13.5" customHeight="1">
      <c r="A11" s="5"/>
      <c r="B11" s="5"/>
      <c r="C11" s="5"/>
      <c r="D11" s="5"/>
      <c r="E11" s="5"/>
      <c r="F11" s="5"/>
      <c r="G11" s="5"/>
      <c r="H11" s="5"/>
      <c r="I11" s="5"/>
      <c r="J11" s="318"/>
    </row>
    <row r="12" spans="1:10" ht="13.5" customHeight="1">
      <c r="A12" s="5"/>
      <c r="B12" s="5"/>
      <c r="C12" s="5"/>
      <c r="D12" s="5"/>
      <c r="E12" s="5"/>
      <c r="F12" s="5"/>
      <c r="G12" s="5"/>
      <c r="H12" s="5"/>
      <c r="I12" s="5"/>
      <c r="J12" s="87"/>
    </row>
    <row r="13" spans="1:10" ht="13.5" customHeight="1">
      <c r="A13" s="985" t="s">
        <v>198</v>
      </c>
      <c r="B13" s="985"/>
      <c r="C13" s="985"/>
      <c r="D13" s="5"/>
      <c r="E13" s="5"/>
      <c r="F13" s="5"/>
      <c r="G13" s="5"/>
      <c r="H13" s="5"/>
      <c r="I13" s="5"/>
      <c r="J13" s="318"/>
    </row>
    <row r="14" spans="1:10" ht="13.5" customHeight="1">
      <c r="A14" s="985"/>
      <c r="B14" s="985"/>
      <c r="C14" s="985"/>
      <c r="D14" s="5"/>
      <c r="E14" s="5"/>
      <c r="F14" s="5"/>
      <c r="G14" s="5"/>
      <c r="H14" s="5"/>
      <c r="I14" s="5"/>
      <c r="J14" s="318"/>
    </row>
    <row r="15" spans="1:10" ht="13.5" customHeight="1">
      <c r="A15" s="1039" t="s">
        <v>995</v>
      </c>
      <c r="B15" s="1039"/>
      <c r="C15" s="1039"/>
      <c r="D15" s="5"/>
      <c r="E15" s="5"/>
      <c r="F15" s="5"/>
      <c r="G15" s="5"/>
      <c r="H15" s="5"/>
      <c r="I15" s="5"/>
      <c r="J15" s="318"/>
    </row>
    <row r="16" spans="1:10" ht="69.75" customHeight="1" thickBot="1">
      <c r="A16" s="785" t="s">
        <v>996</v>
      </c>
      <c r="B16" s="136" t="s">
        <v>997</v>
      </c>
      <c r="C16" s="136" t="s">
        <v>998</v>
      </c>
      <c r="D16" s="5"/>
      <c r="E16" s="5"/>
      <c r="F16" s="5"/>
      <c r="G16" s="5"/>
      <c r="H16" s="5"/>
      <c r="I16" s="5"/>
      <c r="J16" s="318"/>
    </row>
    <row r="17" spans="1:10" ht="13.5" customHeight="1">
      <c r="A17" s="81" t="s">
        <v>999</v>
      </c>
      <c r="B17" s="221">
        <v>60429</v>
      </c>
      <c r="C17" s="221">
        <v>59606</v>
      </c>
      <c r="D17" s="5"/>
      <c r="E17" s="5"/>
      <c r="F17" s="5"/>
      <c r="G17" s="5"/>
      <c r="H17" s="5"/>
      <c r="I17" s="5"/>
      <c r="J17" s="318"/>
    </row>
    <row r="18" spans="1:10" ht="13.5" customHeight="1">
      <c r="A18" s="81" t="s">
        <v>1000</v>
      </c>
      <c r="B18" s="855">
        <v>0.14000000000000001</v>
      </c>
      <c r="C18" s="855">
        <v>0.14000000000000001</v>
      </c>
      <c r="D18" s="5"/>
      <c r="E18" s="5"/>
      <c r="F18" s="5"/>
      <c r="G18" s="5"/>
      <c r="H18" s="5"/>
      <c r="I18" s="5"/>
      <c r="J18" s="318"/>
    </row>
    <row r="19" spans="1:10" ht="13.5" customHeight="1" thickBot="1">
      <c r="A19" s="786" t="s">
        <v>1001</v>
      </c>
      <c r="B19" s="854">
        <v>14235</v>
      </c>
      <c r="C19" s="787" t="s">
        <v>162</v>
      </c>
      <c r="D19" s="5"/>
      <c r="E19" s="5"/>
      <c r="F19" s="5"/>
      <c r="G19" s="5"/>
      <c r="H19" s="5"/>
      <c r="I19" s="5"/>
      <c r="J19" s="318"/>
    </row>
    <row r="20" spans="1:10" ht="13.5" customHeight="1">
      <c r="A20" s="191"/>
      <c r="B20" s="205"/>
      <c r="C20" s="320"/>
      <c r="D20" s="5"/>
      <c r="E20" s="5"/>
      <c r="F20" s="5"/>
      <c r="G20" s="5"/>
      <c r="H20" s="5"/>
      <c r="I20" s="5"/>
      <c r="J20" s="318"/>
    </row>
    <row r="21" spans="1:10" ht="13.5" customHeight="1">
      <c r="A21" s="44"/>
      <c r="B21" s="191"/>
      <c r="D21" s="26"/>
      <c r="I21" s="5"/>
      <c r="J21" s="318"/>
    </row>
    <row r="22" spans="1:10" ht="13.5" customHeight="1">
      <c r="A22" s="5" t="s">
        <v>1002</v>
      </c>
      <c r="B22"/>
      <c r="C22"/>
      <c r="I22" s="5"/>
      <c r="J22" s="87"/>
    </row>
    <row r="23" spans="1:10" ht="30.75" customHeight="1" thickBot="1">
      <c r="A23" s="746"/>
      <c r="B23" s="1103" t="s">
        <v>753</v>
      </c>
      <c r="C23" s="1103"/>
      <c r="D23" s="1103" t="s">
        <v>1003</v>
      </c>
      <c r="E23" s="1103"/>
      <c r="F23" s="1103" t="s">
        <v>1004</v>
      </c>
      <c r="G23" s="1103"/>
      <c r="I23" s="5"/>
      <c r="J23" s="87"/>
    </row>
    <row r="24" spans="1:10" ht="14.4" thickTop="1" thickBot="1">
      <c r="A24" s="195"/>
      <c r="B24" s="736" t="s">
        <v>709</v>
      </c>
      <c r="C24" s="736" t="s">
        <v>710</v>
      </c>
      <c r="D24" s="736" t="s">
        <v>709</v>
      </c>
      <c r="E24" s="736" t="s">
        <v>710</v>
      </c>
      <c r="F24" s="736" t="s">
        <v>709</v>
      </c>
      <c r="G24" s="736" t="s">
        <v>710</v>
      </c>
      <c r="I24" s="5"/>
      <c r="J24" s="90"/>
    </row>
    <row r="25" spans="1:10" ht="38.25" customHeight="1">
      <c r="A25" s="1" t="s">
        <v>1005</v>
      </c>
      <c r="B25" s="2">
        <v>25</v>
      </c>
      <c r="C25" s="65">
        <f>B25/B27</f>
        <v>0.1111111111111111</v>
      </c>
      <c r="D25" s="2">
        <v>9</v>
      </c>
      <c r="E25" s="65">
        <f>D25/D27</f>
        <v>0.09</v>
      </c>
      <c r="F25" s="2">
        <v>16</v>
      </c>
      <c r="G25" s="65">
        <f>F25/F27</f>
        <v>0.128</v>
      </c>
      <c r="I25" s="5"/>
      <c r="J25" s="90"/>
    </row>
    <row r="26" spans="1:10">
      <c r="A26" s="1" t="s">
        <v>1006</v>
      </c>
      <c r="B26" s="2">
        <v>200</v>
      </c>
      <c r="C26" s="65">
        <f>B26/B27</f>
        <v>0.88888888888888884</v>
      </c>
      <c r="D26" s="2">
        <v>91</v>
      </c>
      <c r="E26" s="65">
        <f>D26/D27</f>
        <v>0.91</v>
      </c>
      <c r="F26" s="2">
        <v>109</v>
      </c>
      <c r="G26" s="65">
        <f>F26/F27</f>
        <v>0.872</v>
      </c>
      <c r="I26" s="5"/>
      <c r="J26" s="90"/>
    </row>
    <row r="27" spans="1:10" ht="13.8" thickBot="1">
      <c r="A27" s="193" t="s">
        <v>34</v>
      </c>
      <c r="B27" s="192">
        <f>SUM(B25:B26)</f>
        <v>225</v>
      </c>
      <c r="C27" s="737">
        <v>1</v>
      </c>
      <c r="D27" s="192">
        <f>SUM(D25:D26)</f>
        <v>100</v>
      </c>
      <c r="E27" s="737">
        <v>1</v>
      </c>
      <c r="F27" s="192">
        <f>SUM(F25:F26)</f>
        <v>125</v>
      </c>
      <c r="G27" s="737">
        <v>1</v>
      </c>
      <c r="I27" s="5"/>
      <c r="J27" s="90"/>
    </row>
    <row r="28" spans="1:10" ht="13.8" thickTop="1">
      <c r="A28" s="44" t="s">
        <v>758</v>
      </c>
      <c r="B28" s="132"/>
      <c r="C28" s="13"/>
      <c r="D28" s="132"/>
      <c r="E28" s="13"/>
      <c r="F28" s="132"/>
      <c r="G28" s="13"/>
      <c r="I28" s="5"/>
      <c r="J28" s="90"/>
    </row>
    <row r="29" spans="1:10">
      <c r="A29" s="59" t="s">
        <v>1007</v>
      </c>
      <c r="B29" s="132"/>
      <c r="C29" s="13"/>
      <c r="D29" s="132"/>
      <c r="E29" s="13"/>
      <c r="F29" s="132"/>
      <c r="G29" s="13"/>
      <c r="I29" s="5"/>
      <c r="J29" s="90"/>
    </row>
    <row r="30" spans="1:10">
      <c r="A30" s="59" t="s">
        <v>1008</v>
      </c>
      <c r="B30" s="132"/>
      <c r="C30" s="13"/>
      <c r="D30" s="132"/>
      <c r="E30" s="13"/>
      <c r="F30" s="132"/>
      <c r="G30" s="13"/>
      <c r="I30" s="5"/>
      <c r="J30" s="90"/>
    </row>
    <row r="31" spans="1:10">
      <c r="A31" s="59"/>
      <c r="B31" s="132"/>
      <c r="C31" s="13"/>
      <c r="D31" s="132"/>
      <c r="E31" s="13"/>
      <c r="F31" s="132"/>
      <c r="G31" s="13"/>
      <c r="I31" s="5"/>
      <c r="J31" s="90"/>
    </row>
    <row r="32" spans="1:10">
      <c r="A32" s="59"/>
      <c r="B32" s="132"/>
      <c r="C32" s="13"/>
      <c r="D32" s="132"/>
      <c r="E32" s="13"/>
      <c r="F32" s="132"/>
      <c r="G32" s="13"/>
      <c r="I32" s="5"/>
      <c r="J32" s="90"/>
    </row>
    <row r="33" spans="1:10">
      <c r="A33" s="5" t="s">
        <v>1009</v>
      </c>
      <c r="B33"/>
      <c r="C33"/>
      <c r="I33" s="5"/>
      <c r="J33" s="90"/>
    </row>
    <row r="34" spans="1:10" ht="13.8" thickBot="1">
      <c r="A34" s="746"/>
      <c r="B34" s="1103" t="s">
        <v>753</v>
      </c>
      <c r="C34" s="1103"/>
      <c r="I34" s="5"/>
      <c r="J34" s="90"/>
    </row>
    <row r="35" spans="1:10" ht="14.4" thickTop="1" thickBot="1">
      <c r="A35" s="195"/>
      <c r="B35" s="736" t="s">
        <v>709</v>
      </c>
      <c r="C35" s="736" t="s">
        <v>710</v>
      </c>
      <c r="I35" s="5"/>
      <c r="J35" s="90"/>
    </row>
    <row r="36" spans="1:10" ht="26.4">
      <c r="A36" s="258" t="s">
        <v>1010</v>
      </c>
      <c r="B36" s="2">
        <v>9</v>
      </c>
      <c r="C36" s="65">
        <v>0.5625</v>
      </c>
      <c r="I36" s="5"/>
      <c r="J36" s="90"/>
    </row>
    <row r="37" spans="1:10">
      <c r="A37" s="1" t="s">
        <v>1011</v>
      </c>
      <c r="B37" s="2">
        <v>1</v>
      </c>
      <c r="C37" s="65">
        <v>6.25E-2</v>
      </c>
      <c r="I37" s="5"/>
      <c r="J37" s="90"/>
    </row>
    <row r="38" spans="1:10">
      <c r="A38" s="258" t="s">
        <v>1012</v>
      </c>
      <c r="B38" s="2">
        <v>6</v>
      </c>
      <c r="C38" s="65">
        <v>0.375</v>
      </c>
      <c r="I38" s="5"/>
      <c r="J38" s="90"/>
    </row>
    <row r="39" spans="1:10" ht="13.8" thickBot="1">
      <c r="A39" s="193" t="s">
        <v>34</v>
      </c>
      <c r="B39" s="192">
        <v>16</v>
      </c>
      <c r="C39" s="737">
        <v>1</v>
      </c>
      <c r="I39" s="5"/>
      <c r="J39" s="90"/>
    </row>
    <row r="40" spans="1:10" ht="13.8" thickTop="1">
      <c r="A40" s="44" t="s">
        <v>758</v>
      </c>
      <c r="B40" s="132"/>
      <c r="C40" s="13"/>
      <c r="D40" s="132"/>
      <c r="E40" s="13"/>
      <c r="F40" s="132"/>
      <c r="G40" s="13"/>
      <c r="I40" s="5"/>
      <c r="J40" s="90"/>
    </row>
    <row r="41" spans="1:10" ht="13.5" customHeight="1">
      <c r="A41" s="59" t="s">
        <v>1013</v>
      </c>
      <c r="B41" s="132"/>
      <c r="C41" s="13"/>
      <c r="D41" s="132"/>
      <c r="E41" s="13"/>
      <c r="F41" s="132"/>
      <c r="G41" s="13"/>
      <c r="I41" s="5"/>
      <c r="J41" s="90"/>
    </row>
    <row r="42" spans="1:10" ht="13.5" customHeight="1">
      <c r="A42" s="59" t="s">
        <v>1014</v>
      </c>
      <c r="B42" s="132"/>
      <c r="C42" s="13"/>
      <c r="D42" s="132"/>
      <c r="E42" s="13"/>
      <c r="F42" s="132"/>
      <c r="G42" s="13"/>
      <c r="I42" s="5"/>
      <c r="J42" s="90"/>
    </row>
    <row r="43" spans="1:10" ht="13.5" customHeight="1">
      <c r="A43" s="59"/>
      <c r="B43" s="132"/>
      <c r="C43" s="13"/>
      <c r="D43" s="132"/>
      <c r="E43" s="13"/>
      <c r="F43" s="132"/>
      <c r="G43" s="13"/>
      <c r="I43" s="5"/>
      <c r="J43" s="90"/>
    </row>
    <row r="44" spans="1:10" ht="27" customHeight="1">
      <c r="A44" s="121" t="s">
        <v>985</v>
      </c>
      <c r="I44" s="5"/>
      <c r="J44" s="90"/>
    </row>
    <row r="45" spans="1:10">
      <c r="A45" t="s">
        <v>986</v>
      </c>
      <c r="I45" s="5"/>
      <c r="J45" s="90"/>
    </row>
    <row r="46" spans="1:10">
      <c r="I46" s="5"/>
      <c r="J46" s="90"/>
    </row>
    <row r="47" spans="1:10">
      <c r="I47" s="5"/>
      <c r="J47" s="90"/>
    </row>
    <row r="48" spans="1:10">
      <c r="A48" s="30"/>
      <c r="B48" s="30"/>
      <c r="I48" s="5"/>
      <c r="J48" s="90"/>
    </row>
    <row r="49" spans="1:10">
      <c r="A49" s="30"/>
      <c r="B49" s="30"/>
      <c r="I49" s="5"/>
      <c r="J49" s="90"/>
    </row>
    <row r="50" spans="1:10">
      <c r="A50" s="30"/>
      <c r="B50" s="30"/>
      <c r="I50" s="5"/>
      <c r="J50" s="90"/>
    </row>
    <row r="51" spans="1:10">
      <c r="A51" s="30"/>
      <c r="B51" s="30"/>
      <c r="I51" s="5"/>
      <c r="J51" s="90"/>
    </row>
    <row r="52" spans="1:10">
      <c r="A52" s="30"/>
      <c r="B52" s="30"/>
      <c r="I52" s="5"/>
      <c r="J52" s="90"/>
    </row>
    <row r="53" spans="1:10">
      <c r="A53" s="30"/>
      <c r="B53" s="30"/>
      <c r="I53" s="5"/>
      <c r="J53" s="90"/>
    </row>
    <row r="54" spans="1:10">
      <c r="A54" s="30"/>
      <c r="B54" s="30"/>
      <c r="I54" s="5"/>
      <c r="J54" s="90"/>
    </row>
    <row r="55" spans="1:10" ht="13.5" customHeight="1">
      <c r="A55" s="30"/>
      <c r="B55" s="30"/>
      <c r="I55" s="5"/>
      <c r="J55" s="90"/>
    </row>
    <row r="56" spans="1:10" ht="13.5" customHeight="1">
      <c r="A56" s="30"/>
      <c r="B56" s="30"/>
      <c r="I56" s="5"/>
      <c r="J56" s="90"/>
    </row>
    <row r="57" spans="1:10" ht="13.5" customHeight="1">
      <c r="A57" s="30"/>
      <c r="B57" s="30"/>
      <c r="I57" s="5"/>
      <c r="J57" s="90"/>
    </row>
    <row r="58" spans="1:10" ht="13.5" customHeight="1">
      <c r="A58" s="30"/>
      <c r="B58" s="30"/>
      <c r="I58" s="5"/>
      <c r="J58" s="90"/>
    </row>
    <row r="59" spans="1:10">
      <c r="A59" s="30"/>
      <c r="B59" s="30"/>
      <c r="I59" s="5"/>
      <c r="J59" s="90"/>
    </row>
    <row r="60" spans="1:10">
      <c r="A60" s="30"/>
      <c r="B60" s="30"/>
      <c r="I60" s="5"/>
      <c r="J60" s="90"/>
    </row>
    <row r="61" spans="1:10">
      <c r="A61" s="30"/>
      <c r="B61" s="30"/>
      <c r="I61" s="5"/>
      <c r="J61" s="90"/>
    </row>
    <row r="62" spans="1:10">
      <c r="A62" s="30"/>
      <c r="B62" s="30"/>
      <c r="I62" s="5"/>
      <c r="J62" s="90"/>
    </row>
    <row r="63" spans="1:10">
      <c r="A63" s="30"/>
      <c r="B63" s="30"/>
      <c r="I63" s="5"/>
      <c r="J63" s="90"/>
    </row>
    <row r="64" spans="1:10">
      <c r="A64" s="30"/>
      <c r="B64" s="30"/>
      <c r="I64" s="5"/>
      <c r="J64" s="90"/>
    </row>
    <row r="65" spans="1:10">
      <c r="A65" s="30"/>
      <c r="B65" s="30"/>
      <c r="I65" s="5"/>
      <c r="J65" s="90"/>
    </row>
    <row r="66" spans="1:10" ht="13.5" customHeight="1">
      <c r="A66" s="30"/>
      <c r="B66" s="30"/>
      <c r="I66" s="5"/>
      <c r="J66" s="90"/>
    </row>
    <row r="67" spans="1:10" ht="13.5" customHeight="1">
      <c r="A67" s="30"/>
      <c r="B67" s="30"/>
      <c r="I67" s="5"/>
      <c r="J67" s="90"/>
    </row>
    <row r="68" spans="1:10" ht="13.5" customHeight="1">
      <c r="A68" s="30"/>
      <c r="B68" s="30"/>
      <c r="I68" s="5"/>
      <c r="J68" s="90"/>
    </row>
    <row r="69" spans="1:10" ht="13.5" customHeight="1">
      <c r="A69" s="30"/>
      <c r="B69" s="30"/>
      <c r="I69" s="5"/>
      <c r="J69" s="90"/>
    </row>
    <row r="70" spans="1:10">
      <c r="A70" s="30"/>
      <c r="B70" s="30"/>
      <c r="I70" s="5"/>
      <c r="J70" s="90"/>
    </row>
    <row r="71" spans="1:10">
      <c r="A71" s="30"/>
      <c r="B71" s="30"/>
      <c r="I71" s="5"/>
      <c r="J71" s="90"/>
    </row>
    <row r="72" spans="1:10">
      <c r="A72" s="30"/>
      <c r="B72" s="30"/>
      <c r="I72" s="5"/>
      <c r="J72" s="90"/>
    </row>
    <row r="73" spans="1:10">
      <c r="A73" s="44" t="s">
        <v>987</v>
      </c>
      <c r="B73" s="30"/>
      <c r="I73" s="5"/>
      <c r="J73" s="90"/>
    </row>
    <row r="74" spans="1:10">
      <c r="A74" s="30"/>
      <c r="B74" s="30"/>
      <c r="I74" s="5"/>
      <c r="J74" s="90"/>
    </row>
    <row r="75" spans="1:10">
      <c r="A75" s="30"/>
      <c r="B75" s="30"/>
      <c r="I75" s="5"/>
      <c r="J75" s="90"/>
    </row>
    <row r="76" spans="1:10">
      <c r="A76" s="30"/>
      <c r="B76" s="30"/>
      <c r="I76" s="5"/>
      <c r="J76" s="90"/>
    </row>
    <row r="77" spans="1:10">
      <c r="A77" s="30"/>
      <c r="B77" s="30"/>
      <c r="I77" s="5"/>
      <c r="J77" s="90"/>
    </row>
    <row r="78" spans="1:10">
      <c r="A78" s="30"/>
      <c r="B78" s="30"/>
      <c r="I78" s="5"/>
      <c r="J78" s="90"/>
    </row>
    <row r="79" spans="1:10">
      <c r="A79" s="30"/>
      <c r="B79" s="30"/>
      <c r="I79" s="5"/>
      <c r="J79" s="90"/>
    </row>
    <row r="80" spans="1:10">
      <c r="A80" s="30"/>
      <c r="B80" s="30"/>
      <c r="I80" s="5"/>
      <c r="J80" s="90"/>
    </row>
    <row r="81" spans="1:10">
      <c r="A81" s="30"/>
      <c r="B81" s="30"/>
      <c r="I81" s="5"/>
      <c r="J81" s="90"/>
    </row>
    <row r="82" spans="1:10">
      <c r="A82" s="30"/>
      <c r="B82" s="30"/>
      <c r="I82" s="5"/>
      <c r="J82" s="90"/>
    </row>
    <row r="83" spans="1:10">
      <c r="A83" s="30"/>
      <c r="B83" s="30"/>
      <c r="I83" s="5"/>
      <c r="J83" s="90"/>
    </row>
    <row r="84" spans="1:10">
      <c r="A84" s="30"/>
      <c r="B84" s="30"/>
      <c r="I84" s="5"/>
      <c r="J84" s="90"/>
    </row>
    <row r="85" spans="1:10">
      <c r="A85" s="30"/>
      <c r="B85" s="30"/>
      <c r="I85" s="5"/>
      <c r="J85" s="90"/>
    </row>
    <row r="86" spans="1:10">
      <c r="A86" s="30"/>
      <c r="B86" s="30"/>
      <c r="I86" s="5"/>
      <c r="J86" s="90"/>
    </row>
    <row r="87" spans="1:10" ht="25.5" customHeight="1">
      <c r="A87" s="30"/>
      <c r="B87" s="30"/>
      <c r="I87" s="5"/>
      <c r="J87" s="90"/>
    </row>
    <row r="88" spans="1:10">
      <c r="A88" s="30"/>
      <c r="B88" s="30"/>
      <c r="I88" s="5"/>
      <c r="J88" s="90"/>
    </row>
    <row r="89" spans="1:10">
      <c r="A89" s="30"/>
      <c r="B89" s="30"/>
      <c r="I89" s="5"/>
      <c r="J89" s="90"/>
    </row>
    <row r="90" spans="1:10">
      <c r="A90" s="30"/>
      <c r="B90" s="30"/>
      <c r="I90" s="5"/>
      <c r="J90" s="90"/>
    </row>
    <row r="91" spans="1:10">
      <c r="A91" s="30"/>
      <c r="B91" s="30"/>
      <c r="I91" s="5"/>
      <c r="J91" s="90"/>
    </row>
    <row r="92" spans="1:10">
      <c r="A92" s="30"/>
      <c r="B92" s="30"/>
      <c r="I92" s="5"/>
      <c r="J92" s="90"/>
    </row>
    <row r="93" spans="1:10">
      <c r="A93" s="30"/>
      <c r="B93" s="30"/>
      <c r="I93" s="5"/>
      <c r="J93" s="90"/>
    </row>
    <row r="94" spans="1:10">
      <c r="A94" s="30"/>
      <c r="B94" s="30"/>
      <c r="I94" s="5"/>
      <c r="J94" s="90"/>
    </row>
    <row r="95" spans="1:10">
      <c r="A95" s="30"/>
      <c r="B95" s="30"/>
      <c r="I95" s="5"/>
      <c r="J95" s="90"/>
    </row>
    <row r="96" spans="1:10">
      <c r="A96" s="30"/>
      <c r="B96" s="30"/>
      <c r="I96" s="5"/>
      <c r="J96" s="90"/>
    </row>
    <row r="97" spans="1:10" ht="13.5" customHeight="1">
      <c r="A97" s="30"/>
      <c r="B97" s="30"/>
      <c r="I97" s="5"/>
      <c r="J97" s="90"/>
    </row>
    <row r="98" spans="1:10" ht="13.5" customHeight="1">
      <c r="A98" s="30"/>
      <c r="B98" s="30"/>
      <c r="I98" s="5"/>
    </row>
    <row r="99" spans="1:10" ht="13.5" customHeight="1">
      <c r="A99" s="30"/>
      <c r="B99" s="30"/>
      <c r="I99" s="5"/>
    </row>
    <row r="100" spans="1:10">
      <c r="A100" s="30"/>
      <c r="B100" s="30"/>
      <c r="I100" s="5"/>
    </row>
    <row r="101" spans="1:10">
      <c r="A101" s="44" t="s">
        <v>987</v>
      </c>
      <c r="B101" s="30"/>
      <c r="I101" s="5"/>
    </row>
    <row r="102" spans="1:10">
      <c r="A102" s="30"/>
      <c r="B102" s="30"/>
      <c r="I102" s="5"/>
    </row>
    <row r="103" spans="1:10">
      <c r="A103" s="30"/>
      <c r="B103" s="30"/>
      <c r="I103" s="5"/>
    </row>
    <row r="104" spans="1:10">
      <c r="A104" s="30"/>
      <c r="B104" s="30"/>
      <c r="I104" s="5"/>
    </row>
    <row r="105" spans="1:10">
      <c r="A105" s="30"/>
      <c r="B105" s="30"/>
      <c r="I105" s="5"/>
    </row>
    <row r="106" spans="1:10">
      <c r="A106" s="30"/>
      <c r="B106" s="30"/>
      <c r="I106" s="5"/>
    </row>
    <row r="107" spans="1:10">
      <c r="A107" s="30"/>
      <c r="B107" s="30"/>
      <c r="I107" s="5"/>
    </row>
    <row r="108" spans="1:10">
      <c r="A108" s="30"/>
      <c r="B108" s="30"/>
      <c r="I108" s="5"/>
    </row>
    <row r="109" spans="1:10">
      <c r="A109" s="30"/>
      <c r="B109" s="30"/>
      <c r="I109" s="5"/>
    </row>
    <row r="110" spans="1:10" ht="12.75" customHeight="1">
      <c r="A110" s="30"/>
      <c r="B110" s="30"/>
      <c r="I110" s="5"/>
    </row>
    <row r="111" spans="1:10" ht="12.75" customHeight="1">
      <c r="A111" s="30"/>
      <c r="B111" s="30"/>
      <c r="I111" s="5"/>
    </row>
    <row r="112" spans="1:10" ht="12.75" customHeight="1">
      <c r="A112" s="30"/>
      <c r="B112" s="30"/>
      <c r="I112" s="5"/>
    </row>
    <row r="113" spans="1:9" ht="12.75" customHeight="1">
      <c r="A113" s="30"/>
      <c r="B113" s="30"/>
      <c r="I113" s="5"/>
    </row>
    <row r="114" spans="1:9" ht="12.75" customHeight="1">
      <c r="A114" s="30"/>
      <c r="B114" s="30"/>
      <c r="I114" s="5"/>
    </row>
    <row r="115" spans="1:9" ht="13.5" customHeight="1">
      <c r="A115" s="30"/>
      <c r="B115" s="30"/>
      <c r="I115" s="5"/>
    </row>
    <row r="116" spans="1:9" ht="13.5" customHeight="1">
      <c r="A116" s="30"/>
      <c r="B116" s="30"/>
      <c r="I116" s="5"/>
    </row>
    <row r="117" spans="1:9" ht="13.5" customHeight="1">
      <c r="A117" s="30"/>
      <c r="B117" s="30"/>
      <c r="I117" s="5"/>
    </row>
    <row r="118" spans="1:9">
      <c r="A118" s="30"/>
      <c r="B118" s="30"/>
      <c r="I118" s="5"/>
    </row>
    <row r="119" spans="1:9">
      <c r="A119" s="30"/>
      <c r="B119" s="30"/>
      <c r="I119" s="5"/>
    </row>
    <row r="120" spans="1:9">
      <c r="A120" s="30"/>
      <c r="B120" s="30"/>
      <c r="I120" s="5"/>
    </row>
    <row r="121" spans="1:9">
      <c r="A121" s="30"/>
      <c r="B121" s="30"/>
      <c r="I121" s="5"/>
    </row>
    <row r="122" spans="1:9">
      <c r="A122" s="30"/>
      <c r="B122" s="30"/>
      <c r="I122" s="5"/>
    </row>
    <row r="123" spans="1:9">
      <c r="A123" s="30"/>
      <c r="B123" s="30"/>
      <c r="I123" s="5"/>
    </row>
    <row r="124" spans="1:9">
      <c r="A124" s="30"/>
      <c r="B124" s="30"/>
      <c r="I124" s="5"/>
    </row>
    <row r="125" spans="1:9">
      <c r="A125" s="30"/>
      <c r="B125" s="30"/>
      <c r="I125" s="5"/>
    </row>
    <row r="126" spans="1:9">
      <c r="A126" s="30"/>
      <c r="B126" s="30"/>
      <c r="I126" s="5"/>
    </row>
    <row r="127" spans="1:9">
      <c r="A127" s="30"/>
      <c r="B127" s="30"/>
      <c r="I127" s="5"/>
    </row>
    <row r="128" spans="1:9">
      <c r="A128" s="30"/>
      <c r="B128" s="30"/>
      <c r="I128" s="5"/>
    </row>
    <row r="129" spans="1:9">
      <c r="A129" s="44" t="s">
        <v>987</v>
      </c>
      <c r="B129" s="30"/>
      <c r="I129" s="5"/>
    </row>
    <row r="130" spans="1:9">
      <c r="A130" s="30"/>
      <c r="B130" s="30"/>
      <c r="I130" s="5"/>
    </row>
    <row r="131" spans="1:9">
      <c r="A131" s="30"/>
      <c r="B131" s="30"/>
      <c r="I131" s="5"/>
    </row>
    <row r="132" spans="1:9">
      <c r="A132" s="30"/>
      <c r="B132" s="30"/>
      <c r="I132" s="5"/>
    </row>
    <row r="133" spans="1:9">
      <c r="A133" s="30"/>
      <c r="B133" s="30"/>
      <c r="I133" s="5"/>
    </row>
    <row r="134" spans="1:9">
      <c r="A134" s="30"/>
      <c r="B134" s="30"/>
      <c r="I134" s="5"/>
    </row>
    <row r="135" spans="1:9">
      <c r="A135" s="30"/>
      <c r="B135" s="30"/>
      <c r="I135" s="5"/>
    </row>
    <row r="136" spans="1:9">
      <c r="A136" s="30"/>
      <c r="B136" s="30"/>
      <c r="I136" s="5"/>
    </row>
    <row r="137" spans="1:9">
      <c r="A137" s="30"/>
      <c r="B137" s="30"/>
      <c r="I137" s="5"/>
    </row>
    <row r="138" spans="1:9">
      <c r="A138" s="30"/>
      <c r="B138" s="30"/>
      <c r="I138" s="5"/>
    </row>
    <row r="139" spans="1:9">
      <c r="A139" s="30"/>
      <c r="B139" s="30"/>
      <c r="I139" s="5"/>
    </row>
    <row r="140" spans="1:9">
      <c r="A140" s="30"/>
      <c r="B140" s="30"/>
      <c r="I140" s="5"/>
    </row>
    <row r="141" spans="1:9">
      <c r="A141" s="30"/>
      <c r="B141" s="30"/>
      <c r="I141" s="5"/>
    </row>
    <row r="142" spans="1:9">
      <c r="A142" s="30"/>
      <c r="B142" s="30"/>
      <c r="F142"/>
      <c r="G142"/>
      <c r="H142"/>
      <c r="I142" s="5"/>
    </row>
    <row r="143" spans="1:9">
      <c r="A143" s="30"/>
      <c r="B143" s="30"/>
      <c r="I143" s="5"/>
    </row>
    <row r="144" spans="1:9">
      <c r="I144" s="5"/>
    </row>
    <row r="145" spans="1:10">
      <c r="I145" s="5"/>
    </row>
    <row r="146" spans="1:10">
      <c r="I146" s="5"/>
    </row>
    <row r="147" spans="1:10">
      <c r="I147" s="5"/>
    </row>
    <row r="148" spans="1:10">
      <c r="I148" s="5"/>
    </row>
    <row r="149" spans="1:10">
      <c r="I149" s="5"/>
    </row>
    <row r="150" spans="1:10">
      <c r="I150" s="5"/>
    </row>
    <row r="151" spans="1:10">
      <c r="I151" s="5"/>
    </row>
    <row r="152" spans="1:10">
      <c r="I152" s="5"/>
    </row>
    <row r="153" spans="1:10">
      <c r="I153" s="5"/>
    </row>
    <row r="154" spans="1:10">
      <c r="I154" s="5"/>
    </row>
    <row r="155" spans="1:10">
      <c r="I155" s="5"/>
    </row>
    <row r="156" spans="1:10">
      <c r="I156" s="5"/>
    </row>
    <row r="157" spans="1:10">
      <c r="A157" s="44" t="s">
        <v>987</v>
      </c>
      <c r="I157" s="5"/>
    </row>
    <row r="158" spans="1:10">
      <c r="I158" s="5"/>
    </row>
    <row r="159" spans="1:10">
      <c r="I159" s="5"/>
    </row>
    <row r="160" spans="1:10">
      <c r="I160" s="5"/>
      <c r="J160" s="154"/>
    </row>
    <row r="161" spans="4:9">
      <c r="I161" s="5"/>
    </row>
    <row r="162" spans="4:9">
      <c r="I162" s="5"/>
    </row>
    <row r="163" spans="4:9">
      <c r="I163" s="5"/>
    </row>
    <row r="168" spans="4:9">
      <c r="D168"/>
      <c r="E168"/>
      <c r="F168"/>
      <c r="G168"/>
      <c r="H168"/>
    </row>
    <row r="185" spans="1:10">
      <c r="A185" s="44" t="s">
        <v>987</v>
      </c>
    </row>
    <row r="186" spans="1:10">
      <c r="J186" s="154"/>
    </row>
    <row r="193" spans="2:8">
      <c r="B193"/>
      <c r="C193"/>
      <c r="D193"/>
      <c r="E193"/>
      <c r="F193"/>
      <c r="G193"/>
      <c r="H193"/>
    </row>
    <row r="211" spans="1:10">
      <c r="J211" s="154"/>
    </row>
    <row r="213" spans="1:10">
      <c r="A213" s="44" t="s">
        <v>987</v>
      </c>
    </row>
    <row r="231" spans="9:9">
      <c r="I231"/>
    </row>
    <row r="257" spans="4:9">
      <c r="D257"/>
      <c r="E257"/>
      <c r="F257"/>
      <c r="G257"/>
      <c r="H257"/>
      <c r="I257"/>
    </row>
    <row r="282" spans="2:9">
      <c r="B282"/>
      <c r="C282"/>
      <c r="D282"/>
      <c r="E282"/>
      <c r="F282"/>
      <c r="G282"/>
      <c r="H282"/>
      <c r="I282"/>
    </row>
  </sheetData>
  <mergeCells count="14">
    <mergeCell ref="D23:E23"/>
    <mergeCell ref="F23:G23"/>
    <mergeCell ref="B34:C34"/>
    <mergeCell ref="A1:J1"/>
    <mergeCell ref="A2:J2"/>
    <mergeCell ref="A3:J3"/>
    <mergeCell ref="A6:G6"/>
    <mergeCell ref="A7:G7"/>
    <mergeCell ref="A5:G5"/>
    <mergeCell ref="A4:G4"/>
    <mergeCell ref="A14:C14"/>
    <mergeCell ref="A13:C13"/>
    <mergeCell ref="A15:C15"/>
    <mergeCell ref="B23:C23"/>
  </mergeCells>
  <pageMargins left="0.7" right="0.7" top="0.75" bottom="0.75" header="0.3" footer="0.3"/>
  <pageSetup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04"/>
  <sheetViews>
    <sheetView zoomScaleNormal="100" workbookViewId="0">
      <selection sqref="A1:R1"/>
    </sheetView>
  </sheetViews>
  <sheetFormatPr defaultRowHeight="13.2"/>
  <cols>
    <col min="1" max="1" width="37.88671875" customWidth="1"/>
    <col min="2" max="2" width="17.88671875" style="2" customWidth="1"/>
    <col min="3" max="3" width="15.88671875" style="30" customWidth="1"/>
    <col min="4" max="4" width="17.109375" style="30" customWidth="1"/>
    <col min="5" max="5" width="21.33203125" style="30" customWidth="1"/>
    <col min="6" max="6" width="17.88671875" style="30" customWidth="1"/>
    <col min="7" max="7" width="17.44140625" style="30" customWidth="1"/>
    <col min="8" max="9" width="15.109375" style="30" customWidth="1"/>
    <col min="10" max="10" width="0.5546875" style="88" customWidth="1"/>
    <col min="11" max="11" width="11.88671875" style="30" customWidth="1"/>
    <col min="12" max="12" width="12.88671875" style="30" customWidth="1"/>
    <col min="13" max="16" width="12.88671875" customWidth="1"/>
    <col min="17" max="17" width="8.5546875" customWidth="1"/>
  </cols>
  <sheetData>
    <row r="1" spans="1:18" ht="13.35" customHeight="1">
      <c r="A1" s="1106" t="str">
        <f>Cover!B8</f>
        <v>KCP&amp;L-MO Evaluation, Measurement, and Verification Report – Appendix Databook</v>
      </c>
      <c r="B1" s="1106"/>
      <c r="C1" s="1106"/>
      <c r="D1" s="1106"/>
      <c r="E1" s="1106"/>
      <c r="F1" s="1106"/>
      <c r="G1" s="1106"/>
      <c r="H1" s="1106"/>
      <c r="I1" s="1106"/>
      <c r="J1" s="1106"/>
      <c r="K1" s="1106"/>
      <c r="L1" s="1106"/>
      <c r="M1" s="1106"/>
      <c r="N1" s="1106"/>
      <c r="O1" s="1106"/>
      <c r="P1" s="1106"/>
      <c r="Q1" s="1106"/>
      <c r="R1" s="1106"/>
    </row>
    <row r="2" spans="1:18" ht="35.25" customHeight="1">
      <c r="A2" s="1107"/>
      <c r="B2" s="1107"/>
      <c r="C2" s="1107"/>
      <c r="D2" s="1107"/>
      <c r="E2" s="1107"/>
      <c r="F2" s="1107"/>
      <c r="G2" s="1107"/>
      <c r="H2" s="1107"/>
      <c r="I2" s="1107"/>
      <c r="J2" s="1107"/>
      <c r="K2" s="1107"/>
      <c r="L2" s="1107"/>
      <c r="M2" s="1107"/>
      <c r="N2" s="1107"/>
      <c r="O2" s="1107"/>
      <c r="P2" s="1107"/>
      <c r="Q2" s="1107"/>
      <c r="R2" s="1107"/>
    </row>
    <row r="3" spans="1:18">
      <c r="A3" s="1108"/>
      <c r="B3" s="1108"/>
      <c r="C3" s="1108"/>
      <c r="D3" s="1108"/>
      <c r="E3" s="1108"/>
      <c r="F3" s="1108"/>
      <c r="G3" s="1108"/>
      <c r="H3" s="1108"/>
      <c r="I3" s="1108"/>
      <c r="J3" s="1108"/>
      <c r="K3" s="1108"/>
      <c r="L3" s="1108"/>
      <c r="M3" s="1108"/>
      <c r="N3" s="1108"/>
      <c r="O3" s="1108"/>
      <c r="P3" s="1108"/>
      <c r="Q3" s="1108"/>
      <c r="R3" s="1108"/>
    </row>
    <row r="4" spans="1:18" ht="30" customHeight="1">
      <c r="A4" s="1109" t="s">
        <v>1015</v>
      </c>
      <c r="B4" s="1109"/>
      <c r="C4" s="1109"/>
      <c r="D4" s="1109"/>
      <c r="E4" s="1109"/>
      <c r="F4" s="1109"/>
      <c r="G4" s="1109"/>
      <c r="H4" s="290"/>
      <c r="I4" s="290"/>
      <c r="J4" s="280"/>
      <c r="K4" s="290"/>
      <c r="L4" s="1109" t="s">
        <v>1016</v>
      </c>
      <c r="M4" s="1109"/>
      <c r="N4" s="1109"/>
      <c r="O4" s="1109"/>
      <c r="P4" s="1109"/>
      <c r="Q4" s="1109"/>
      <c r="R4" s="1109"/>
    </row>
    <row r="5" spans="1:18" ht="15.6">
      <c r="A5" s="1111" t="s">
        <v>170</v>
      </c>
      <c r="B5" s="1111"/>
      <c r="C5" s="1111"/>
      <c r="D5" s="1111"/>
      <c r="E5" s="1111"/>
      <c r="F5" s="1111"/>
      <c r="G5" s="1111"/>
      <c r="H5" s="290"/>
      <c r="I5" s="290"/>
      <c r="J5" s="280"/>
      <c r="K5" s="290"/>
      <c r="L5" s="1110"/>
      <c r="M5" s="1110"/>
      <c r="N5" s="1110"/>
      <c r="O5" s="1110"/>
      <c r="P5" s="1110"/>
      <c r="Q5" s="1110"/>
      <c r="R5" s="1110"/>
    </row>
    <row r="6" spans="1:18" ht="12.75" customHeight="1">
      <c r="A6" s="1111"/>
      <c r="B6" s="1111"/>
      <c r="C6" s="1111"/>
      <c r="D6" s="1111"/>
      <c r="E6" s="1111"/>
      <c r="F6" s="1111"/>
      <c r="G6" s="1111"/>
      <c r="H6" s="290"/>
      <c r="I6" s="290"/>
      <c r="J6" s="280"/>
      <c r="K6" s="290"/>
      <c r="L6" s="1110"/>
      <c r="M6" s="1110"/>
      <c r="N6" s="1110"/>
      <c r="O6" s="1110"/>
      <c r="P6" s="1110"/>
      <c r="Q6" s="1110"/>
      <c r="R6" s="1110"/>
    </row>
    <row r="7" spans="1:18" ht="12.75" customHeight="1">
      <c r="A7" s="1114" t="s">
        <v>45</v>
      </c>
      <c r="B7" s="1114"/>
      <c r="C7" s="1114"/>
      <c r="D7" s="1114"/>
      <c r="E7" s="1114"/>
      <c r="F7" s="1114"/>
      <c r="G7" s="1114"/>
      <c r="H7" s="290"/>
      <c r="I7" s="290"/>
      <c r="J7" s="280"/>
      <c r="K7" s="290"/>
      <c r="L7" s="1110"/>
      <c r="M7" s="1110"/>
      <c r="N7" s="1110"/>
      <c r="O7" s="1110"/>
      <c r="P7" s="1110"/>
      <c r="Q7" s="1110"/>
      <c r="R7" s="1110"/>
    </row>
    <row r="8" spans="1:18" ht="12.75" customHeight="1">
      <c r="A8" s="1111"/>
      <c r="B8" s="1111"/>
      <c r="C8" s="1111"/>
      <c r="D8" s="1111"/>
      <c r="E8" s="1111"/>
      <c r="F8" s="1111"/>
      <c r="G8" s="1111"/>
      <c r="H8" s="290"/>
      <c r="I8" s="290"/>
      <c r="J8" s="280"/>
      <c r="K8" s="290"/>
      <c r="L8" s="1110"/>
      <c r="M8" s="1110"/>
      <c r="N8" s="1110"/>
      <c r="O8" s="1110"/>
      <c r="P8" s="1110"/>
      <c r="Q8" s="1110"/>
      <c r="R8" s="1110"/>
    </row>
    <row r="9" spans="1:18" ht="12.75" customHeight="1">
      <c r="A9" s="1110" t="s">
        <v>172</v>
      </c>
      <c r="B9" s="1110"/>
      <c r="C9" s="1110"/>
      <c r="D9" s="1110"/>
      <c r="E9" s="1110"/>
      <c r="F9" s="1110"/>
      <c r="G9" s="1110"/>
      <c r="H9" s="290"/>
      <c r="I9" s="290"/>
      <c r="J9" s="280"/>
      <c r="K9" s="290"/>
      <c r="L9" s="1110" t="s">
        <v>180</v>
      </c>
      <c r="M9" s="1110"/>
      <c r="N9" s="1110"/>
      <c r="O9" s="1110"/>
      <c r="P9" s="1110"/>
      <c r="Q9" s="1110"/>
      <c r="R9" s="1110"/>
    </row>
    <row r="10" spans="1:18" ht="13.8" thickBot="1">
      <c r="A10" s="287"/>
      <c r="B10" s="1112" t="s">
        <v>51</v>
      </c>
      <c r="C10" s="1113"/>
      <c r="D10" s="1113"/>
      <c r="E10" s="1112" t="s">
        <v>52</v>
      </c>
      <c r="F10" s="1113"/>
      <c r="G10" s="1113"/>
      <c r="H10" s="321"/>
      <c r="I10" s="290"/>
      <c r="J10" s="317"/>
      <c r="K10" s="275"/>
      <c r="L10" s="271"/>
      <c r="M10" s="271"/>
      <c r="N10" s="271"/>
      <c r="O10" s="271"/>
      <c r="P10" s="271"/>
      <c r="Q10" s="271"/>
    </row>
    <row r="11" spans="1:18" ht="29.25" customHeight="1" thickBot="1">
      <c r="A11" s="288"/>
      <c r="B11" s="385" t="s">
        <v>173</v>
      </c>
      <c r="C11" s="385" t="s">
        <v>174</v>
      </c>
      <c r="D11" s="386" t="s">
        <v>175</v>
      </c>
      <c r="E11" s="385" t="s">
        <v>176</v>
      </c>
      <c r="F11" s="385" t="s">
        <v>174</v>
      </c>
      <c r="G11" s="385" t="s">
        <v>57</v>
      </c>
      <c r="H11" s="290"/>
      <c r="I11" s="290"/>
      <c r="J11" s="318"/>
      <c r="K11" s="28"/>
      <c r="L11" s="276"/>
      <c r="M11" s="271"/>
      <c r="N11" s="271"/>
      <c r="O11" s="271"/>
      <c r="P11" s="271"/>
      <c r="Q11" s="271"/>
    </row>
    <row r="12" spans="1:18" ht="13.35" customHeight="1">
      <c r="A12" s="357" t="s">
        <v>177</v>
      </c>
      <c r="B12" s="279">
        <v>4798794</v>
      </c>
      <c r="C12" s="279">
        <f>F37</f>
        <v>2960386</v>
      </c>
      <c r="D12" s="242">
        <f>C12/B12</f>
        <v>0.6169020799809285</v>
      </c>
      <c r="E12" s="279">
        <v>4388076.0000000037</v>
      </c>
      <c r="F12" s="279">
        <f>C12</f>
        <v>2960386</v>
      </c>
      <c r="G12" s="310">
        <f>F12/E12</f>
        <v>0.67464328329773626</v>
      </c>
      <c r="H12" s="290"/>
      <c r="I12" s="290"/>
      <c r="J12" s="281"/>
      <c r="K12" s="278"/>
      <c r="L12" s="276"/>
      <c r="M12" s="271"/>
      <c r="N12" s="271"/>
      <c r="O12" s="271"/>
      <c r="P12" s="271"/>
      <c r="Q12" s="271"/>
    </row>
    <row r="13" spans="1:18" ht="13.35" customHeight="1">
      <c r="A13" s="357" t="s">
        <v>178</v>
      </c>
      <c r="B13" s="279">
        <v>13120.38</v>
      </c>
      <c r="C13" s="279">
        <f>F42</f>
        <v>14294</v>
      </c>
      <c r="D13" s="243">
        <f>C13/B13</f>
        <v>1.0894501531205651</v>
      </c>
      <c r="E13" s="279">
        <v>11967.479999999998</v>
      </c>
      <c r="F13" s="279">
        <f>C13</f>
        <v>14294</v>
      </c>
      <c r="G13" s="277">
        <f>F13/E13</f>
        <v>1.194403500152079</v>
      </c>
      <c r="H13" s="290"/>
      <c r="I13" s="290"/>
      <c r="J13" s="318"/>
      <c r="K13" s="28"/>
      <c r="L13" s="276"/>
      <c r="M13" s="271"/>
      <c r="N13" s="271"/>
      <c r="O13" s="271"/>
      <c r="P13" s="271"/>
      <c r="Q13" s="271"/>
    </row>
    <row r="14" spans="1:18" ht="13.35" customHeight="1">
      <c r="A14" s="327" t="s">
        <v>179</v>
      </c>
      <c r="B14" s="279"/>
      <c r="C14" s="279"/>
      <c r="D14" s="277"/>
      <c r="E14" s="279"/>
      <c r="F14" s="277"/>
      <c r="G14"/>
      <c r="H14" s="290"/>
      <c r="I14" s="290"/>
      <c r="J14" s="318"/>
      <c r="K14" s="28"/>
      <c r="L14" s="276"/>
      <c r="M14" s="271"/>
      <c r="N14" s="271"/>
      <c r="O14" s="271"/>
      <c r="P14" s="271"/>
      <c r="Q14" s="271"/>
    </row>
    <row r="15" spans="1:18" ht="12.75" customHeight="1">
      <c r="A15" s="1111"/>
      <c r="B15" s="1111"/>
      <c r="C15" s="1111"/>
      <c r="D15" s="1111"/>
      <c r="E15" s="1111"/>
      <c r="F15" s="1111"/>
      <c r="G15" s="1111"/>
      <c r="H15" s="290"/>
      <c r="I15" s="290"/>
      <c r="J15" s="280"/>
      <c r="K15" s="290"/>
      <c r="L15" s="1110"/>
      <c r="M15" s="1110"/>
      <c r="N15" s="1110"/>
      <c r="O15" s="1110"/>
      <c r="P15" s="1110"/>
      <c r="Q15" s="1110"/>
      <c r="R15" s="1110"/>
    </row>
    <row r="16" spans="1:18" ht="12.75" customHeight="1">
      <c r="A16" s="1110" t="s">
        <v>181</v>
      </c>
      <c r="B16" s="1110"/>
      <c r="C16" s="1110"/>
      <c r="D16" s="1110"/>
      <c r="E16" s="1110"/>
      <c r="F16" s="1110"/>
      <c r="G16" s="1110"/>
      <c r="H16" s="290"/>
      <c r="I16" s="290"/>
      <c r="J16" s="280"/>
      <c r="K16" s="290"/>
      <c r="L16" s="1110" t="s">
        <v>180</v>
      </c>
      <c r="M16" s="1110"/>
      <c r="N16" s="1110"/>
      <c r="O16" s="1110"/>
      <c r="P16" s="1110"/>
      <c r="Q16" s="1110"/>
      <c r="R16" s="1110"/>
    </row>
    <row r="17" spans="1:17" ht="13.8" thickBot="1">
      <c r="A17" s="287"/>
      <c r="B17" s="1112" t="s">
        <v>51</v>
      </c>
      <c r="C17" s="1113"/>
      <c r="D17" s="1113"/>
      <c r="E17" s="1112" t="s">
        <v>52</v>
      </c>
      <c r="F17" s="1113"/>
      <c r="G17" s="1113"/>
      <c r="H17" s="321"/>
      <c r="I17" s="290"/>
      <c r="J17" s="317"/>
      <c r="K17" s="275"/>
      <c r="L17" s="271"/>
      <c r="M17" s="271"/>
      <c r="N17" s="271"/>
      <c r="O17" s="271"/>
      <c r="P17" s="271"/>
      <c r="Q17" s="271"/>
    </row>
    <row r="18" spans="1:17" ht="29.25" customHeight="1" thickBot="1">
      <c r="A18" s="288"/>
      <c r="B18" s="385" t="s">
        <v>173</v>
      </c>
      <c r="C18" s="385" t="s">
        <v>174</v>
      </c>
      <c r="D18" s="386" t="s">
        <v>175</v>
      </c>
      <c r="E18" s="385" t="s">
        <v>176</v>
      </c>
      <c r="F18" s="385" t="s">
        <v>174</v>
      </c>
      <c r="G18" s="385" t="s">
        <v>57</v>
      </c>
      <c r="H18" s="290"/>
      <c r="I18" s="290"/>
      <c r="J18" s="318"/>
      <c r="K18" s="28"/>
      <c r="L18" s="276"/>
      <c r="M18" s="271"/>
      <c r="N18" s="271"/>
      <c r="O18" s="271"/>
      <c r="P18" s="271"/>
      <c r="Q18" s="271"/>
    </row>
    <row r="19" spans="1:17" ht="13.35" customHeight="1">
      <c r="A19" s="357" t="s">
        <v>177</v>
      </c>
      <c r="B19" s="279">
        <v>7195650</v>
      </c>
      <c r="C19" s="279">
        <f>C12+'Overall Results PY 2016'!D24</f>
        <v>5104054</v>
      </c>
      <c r="D19" s="242">
        <f>C19/B19</f>
        <v>0.70932493937309349</v>
      </c>
      <c r="E19" s="279">
        <v>4388076.0000000037</v>
      </c>
      <c r="F19" s="279">
        <f>C19</f>
        <v>5104054</v>
      </c>
      <c r="G19" s="310">
        <f>F19/E19</f>
        <v>1.163164448382388</v>
      </c>
      <c r="H19" s="290"/>
      <c r="I19" s="290"/>
      <c r="J19" s="281"/>
      <c r="K19" s="278"/>
      <c r="L19" s="276"/>
      <c r="M19" s="271"/>
      <c r="N19" s="271"/>
      <c r="O19" s="271"/>
      <c r="P19" s="271"/>
      <c r="Q19" s="271"/>
    </row>
    <row r="20" spans="1:17" ht="13.35" customHeight="1">
      <c r="A20" s="357" t="s">
        <v>178</v>
      </c>
      <c r="B20" s="279">
        <v>13120.38</v>
      </c>
      <c r="C20" s="279">
        <f>F44</f>
        <v>19868.8</v>
      </c>
      <c r="D20" s="243">
        <f>C20/B20</f>
        <v>1.5143463832602411</v>
      </c>
      <c r="E20" s="279">
        <v>11967.479999999998</v>
      </c>
      <c r="F20" s="279">
        <f>C20</f>
        <v>19868.8</v>
      </c>
      <c r="G20" s="277">
        <f>F20/E20</f>
        <v>1.6602325635806372</v>
      </c>
      <c r="H20" s="290"/>
      <c r="I20" s="290"/>
      <c r="J20" s="318"/>
      <c r="K20" s="28"/>
      <c r="L20" s="276"/>
      <c r="M20" s="271"/>
      <c r="N20" s="271"/>
      <c r="O20" s="271"/>
      <c r="P20" s="271"/>
      <c r="Q20" s="271"/>
    </row>
    <row r="21" spans="1:17" ht="13.35" customHeight="1">
      <c r="A21" s="327" t="s">
        <v>179</v>
      </c>
      <c r="B21" s="279"/>
      <c r="C21" s="279"/>
      <c r="D21" s="277"/>
      <c r="E21" s="279"/>
      <c r="F21" s="277"/>
      <c r="G21"/>
      <c r="H21" s="290"/>
      <c r="I21" s="290"/>
      <c r="J21" s="318"/>
      <c r="K21" s="28"/>
      <c r="L21" s="276"/>
      <c r="M21" s="271"/>
      <c r="N21" s="271"/>
      <c r="O21" s="271"/>
      <c r="P21" s="271"/>
      <c r="Q21" s="271"/>
    </row>
    <row r="22" spans="1:17" ht="13.35" customHeight="1">
      <c r="A22" s="327"/>
      <c r="B22" s="279"/>
      <c r="C22" s="279"/>
      <c r="D22" s="277"/>
      <c r="E22" s="279"/>
      <c r="F22" s="277"/>
      <c r="G22"/>
      <c r="H22" s="290"/>
      <c r="I22" s="290"/>
      <c r="J22" s="318"/>
      <c r="K22" s="28"/>
      <c r="L22" s="276"/>
      <c r="M22" s="271"/>
      <c r="N22" s="271"/>
      <c r="O22" s="271"/>
      <c r="P22" s="271"/>
      <c r="Q22" s="271"/>
    </row>
    <row r="23" spans="1:17" ht="13.35" customHeight="1">
      <c r="A23" s="285"/>
      <c r="B23" s="279"/>
      <c r="C23" s="279"/>
      <c r="D23" s="277"/>
      <c r="E23" s="290"/>
      <c r="F23" s="290"/>
      <c r="G23" s="290"/>
      <c r="H23" s="290"/>
      <c r="I23" s="290"/>
      <c r="J23" s="317"/>
      <c r="K23" s="315"/>
      <c r="L23" s="273"/>
      <c r="M23" s="271"/>
      <c r="N23" s="271"/>
      <c r="O23" s="271"/>
      <c r="P23" s="271"/>
      <c r="Q23" s="271"/>
    </row>
    <row r="24" spans="1:17" ht="13.35" customHeight="1">
      <c r="A24" s="1110" t="s">
        <v>182</v>
      </c>
      <c r="B24" s="1110"/>
      <c r="C24" s="1110"/>
      <c r="D24" s="1110"/>
      <c r="E24" s="290"/>
      <c r="F24" s="290"/>
      <c r="G24" s="290"/>
      <c r="H24" s="290"/>
      <c r="I24" s="290"/>
      <c r="J24" s="282"/>
      <c r="K24" s="272"/>
      <c r="L24" s="272"/>
      <c r="M24" s="271"/>
      <c r="N24" s="271"/>
      <c r="O24" s="271"/>
      <c r="P24" s="271"/>
      <c r="Q24" s="271"/>
    </row>
    <row r="25" spans="1:17" ht="33.6" thickBot="1">
      <c r="A25" s="284" t="s">
        <v>104</v>
      </c>
      <c r="B25" s="284" t="s">
        <v>105</v>
      </c>
      <c r="C25" s="284" t="s">
        <v>106</v>
      </c>
      <c r="D25" s="284" t="s">
        <v>107</v>
      </c>
      <c r="E25" s="289"/>
      <c r="F25" s="290"/>
      <c r="G25" s="290"/>
      <c r="H25" s="290"/>
      <c r="I25" s="290"/>
      <c r="J25" s="282"/>
      <c r="K25" s="272"/>
      <c r="L25" s="272"/>
      <c r="M25" s="271"/>
      <c r="N25" s="271"/>
      <c r="O25" s="271"/>
      <c r="P25" s="271"/>
      <c r="Q25" s="271"/>
    </row>
    <row r="26" spans="1:17" ht="13.5" customHeight="1" thickTop="1">
      <c r="A26" s="1116" t="s">
        <v>1017</v>
      </c>
      <c r="B26" s="1116"/>
      <c r="C26" s="1116"/>
      <c r="D26" s="331">
        <v>1</v>
      </c>
      <c r="E26" s="290"/>
      <c r="F26" s="290"/>
      <c r="G26" s="290"/>
      <c r="H26" s="290"/>
      <c r="I26" s="290"/>
      <c r="J26" s="283"/>
      <c r="K26" s="274"/>
      <c r="L26" s="274"/>
      <c r="M26" s="271"/>
      <c r="N26" s="271"/>
      <c r="O26" s="271"/>
      <c r="P26" s="271"/>
      <c r="Q26" s="271"/>
    </row>
    <row r="27" spans="1:17" ht="13.5" customHeight="1">
      <c r="A27" s="286"/>
      <c r="B27" s="286"/>
      <c r="C27" s="286"/>
      <c r="D27" s="286"/>
      <c r="E27" s="290"/>
      <c r="F27" s="290"/>
      <c r="G27" s="290"/>
      <c r="H27" s="290"/>
      <c r="I27" s="290"/>
      <c r="J27" s="283"/>
      <c r="K27" s="274"/>
      <c r="L27" s="818" t="s">
        <v>376</v>
      </c>
      <c r="M27" s="271"/>
      <c r="N27" s="271"/>
      <c r="O27" s="271"/>
      <c r="P27" s="271"/>
      <c r="Q27" s="271"/>
    </row>
    <row r="28" spans="1:17" ht="13.5" customHeight="1">
      <c r="A28" s="286"/>
      <c r="B28" s="286"/>
      <c r="C28" s="286"/>
      <c r="D28" s="286"/>
      <c r="E28" s="290"/>
      <c r="F28" s="384"/>
      <c r="G28" s="290"/>
      <c r="H28" s="290"/>
      <c r="I28" s="290"/>
      <c r="J28" s="283"/>
      <c r="K28" s="274"/>
      <c r="L28" s="274"/>
      <c r="M28" s="271"/>
      <c r="N28" s="271"/>
      <c r="O28" s="271"/>
      <c r="P28" s="271"/>
      <c r="Q28" s="271"/>
    </row>
    <row r="29" spans="1:17">
      <c r="A29" s="286"/>
      <c r="B29" s="286"/>
      <c r="C29" s="286"/>
      <c r="D29" s="286"/>
      <c r="E29" s="290"/>
      <c r="F29" s="290"/>
      <c r="G29" s="290"/>
      <c r="H29" s="290"/>
      <c r="I29" s="290"/>
      <c r="J29" s="283"/>
      <c r="K29" s="274"/>
      <c r="L29" s="274"/>
      <c r="M29" s="271"/>
      <c r="N29" s="271"/>
      <c r="O29" s="271"/>
      <c r="P29" s="271"/>
      <c r="Q29" s="271"/>
    </row>
    <row r="30" spans="1:17" ht="4.6500000000000004" customHeight="1">
      <c r="A30" s="1115"/>
      <c r="B30" s="1115"/>
      <c r="C30" s="1115"/>
      <c r="D30" s="1115"/>
      <c r="E30" s="1115"/>
      <c r="F30" s="1115"/>
      <c r="G30" s="1115"/>
      <c r="H30" s="1115"/>
      <c r="I30" s="1115"/>
      <c r="J30" s="322"/>
      <c r="K30"/>
      <c r="L30"/>
    </row>
    <row r="31" spans="1:17" ht="12.75" customHeight="1">
      <c r="A31" s="1107"/>
      <c r="B31" s="1107"/>
      <c r="C31" s="1107"/>
      <c r="D31" s="1107"/>
      <c r="E31" s="1107"/>
      <c r="F31" s="271"/>
      <c r="G31" s="271"/>
      <c r="H31" s="271"/>
      <c r="I31" s="271"/>
      <c r="J31" s="280"/>
      <c r="K31" s="290"/>
      <c r="L31" s="290"/>
      <c r="M31" s="271"/>
      <c r="N31" s="271"/>
      <c r="O31" s="271"/>
      <c r="P31" s="271"/>
      <c r="Q31" s="271"/>
    </row>
    <row r="32" spans="1:17" ht="15.6">
      <c r="A32" s="1111" t="s">
        <v>198</v>
      </c>
      <c r="B32" s="1111"/>
      <c r="C32" s="1111"/>
      <c r="D32" s="1111"/>
      <c r="E32" s="1111"/>
      <c r="F32" s="290"/>
      <c r="G32" s="290"/>
      <c r="H32" s="290"/>
      <c r="I32" s="290"/>
      <c r="J32" s="317"/>
      <c r="K32" s="275"/>
      <c r="L32" s="271"/>
      <c r="M32" s="271"/>
      <c r="N32" s="271"/>
      <c r="O32" s="271"/>
      <c r="P32" s="271"/>
      <c r="Q32" s="271"/>
    </row>
    <row r="33" spans="1:18" ht="12.75" customHeight="1">
      <c r="A33" s="1111"/>
      <c r="B33" s="1111"/>
      <c r="C33" s="1111"/>
      <c r="D33" s="1111"/>
      <c r="E33" s="1111"/>
      <c r="F33" s="290"/>
      <c r="G33" s="290"/>
      <c r="H33" s="290"/>
      <c r="I33" s="290"/>
      <c r="J33" s="317"/>
      <c r="K33" s="275"/>
      <c r="L33" s="271"/>
      <c r="M33" s="271"/>
      <c r="N33" s="271"/>
      <c r="O33" s="271"/>
      <c r="P33" s="271"/>
      <c r="Q33" s="271"/>
    </row>
    <row r="34" spans="1:18" ht="40.200000000000003" thickBot="1">
      <c r="A34" s="847" t="s">
        <v>1018</v>
      </c>
      <c r="B34" s="714" t="s">
        <v>1019</v>
      </c>
      <c r="C34" s="714" t="s">
        <v>1020</v>
      </c>
      <c r="D34" s="714" t="s">
        <v>1021</v>
      </c>
      <c r="E34" s="714" t="s">
        <v>1022</v>
      </c>
      <c r="F34" s="714" t="s">
        <v>1023</v>
      </c>
      <c r="G34" s="290"/>
      <c r="H34" s="290"/>
      <c r="I34" s="290"/>
      <c r="J34" s="317"/>
      <c r="K34" s="275"/>
      <c r="M34" s="818"/>
      <c r="N34" s="818"/>
      <c r="O34" s="818"/>
      <c r="P34" s="818"/>
      <c r="Q34" s="818"/>
      <c r="R34" s="818"/>
    </row>
    <row r="35" spans="1:18" ht="13.5" customHeight="1">
      <c r="A35" s="848" t="s">
        <v>1024</v>
      </c>
      <c r="B35" s="312">
        <v>1946</v>
      </c>
      <c r="C35" s="312">
        <v>8886</v>
      </c>
      <c r="D35" s="312">
        <v>0</v>
      </c>
      <c r="E35" s="312">
        <v>197</v>
      </c>
      <c r="F35" s="312">
        <f>SUM(B35:D35)*E35</f>
        <v>2133904</v>
      </c>
      <c r="G35" s="290"/>
      <c r="H35" s="290"/>
      <c r="I35" s="290"/>
      <c r="J35" s="317"/>
      <c r="K35" s="275"/>
      <c r="L35" s="271"/>
      <c r="M35" s="271"/>
      <c r="N35" s="271"/>
      <c r="O35" s="271"/>
      <c r="P35" s="271"/>
      <c r="Q35" s="271"/>
    </row>
    <row r="36" spans="1:18" ht="13.5" customHeight="1">
      <c r="A36" s="848" t="s">
        <v>1025</v>
      </c>
      <c r="B36" s="312">
        <v>692</v>
      </c>
      <c r="C36" s="312">
        <v>1907</v>
      </c>
      <c r="D36" s="312">
        <v>0</v>
      </c>
      <c r="E36" s="312">
        <f>197+121</f>
        <v>318</v>
      </c>
      <c r="F36" s="312">
        <f>SUM(B36:D36)*E36</f>
        <v>826482</v>
      </c>
      <c r="G36" s="290"/>
      <c r="H36" s="290"/>
      <c r="I36" s="290"/>
      <c r="J36" s="317"/>
      <c r="K36" s="275"/>
      <c r="L36" s="271"/>
      <c r="M36" s="271"/>
      <c r="N36" s="271"/>
      <c r="O36" s="271"/>
      <c r="P36" s="271"/>
      <c r="Q36" s="271"/>
    </row>
    <row r="37" spans="1:18" ht="13.5" customHeight="1" thickBot="1">
      <c r="A37" s="849" t="s">
        <v>34</v>
      </c>
      <c r="B37" s="850">
        <f>SUM(B35:B36)</f>
        <v>2638</v>
      </c>
      <c r="C37" s="850">
        <f t="shared" ref="C37" si="0">SUM(C35:C36)</f>
        <v>10793</v>
      </c>
      <c r="D37" s="850">
        <v>0</v>
      </c>
      <c r="E37" s="850" t="s">
        <v>161</v>
      </c>
      <c r="F37" s="850">
        <f>SUM(F35:F36)</f>
        <v>2960386</v>
      </c>
      <c r="G37" s="290"/>
      <c r="H37" s="290"/>
      <c r="I37" s="290"/>
      <c r="J37" s="317"/>
      <c r="K37" s="275"/>
      <c r="L37" s="271"/>
      <c r="M37" s="271"/>
      <c r="N37" s="271"/>
      <c r="O37" s="271"/>
      <c r="P37" s="271"/>
      <c r="Q37" s="271"/>
    </row>
    <row r="38" spans="1:18" ht="13.5" customHeight="1" thickTop="1">
      <c r="A38" s="358" t="s">
        <v>1026</v>
      </c>
      <c r="B38" s="358"/>
      <c r="C38" s="851"/>
      <c r="D38" s="851"/>
      <c r="E38" s="851"/>
      <c r="F38" s="851"/>
      <c r="G38" s="290"/>
      <c r="H38" s="290"/>
      <c r="I38" s="290"/>
      <c r="J38" s="317"/>
      <c r="K38" s="275"/>
      <c r="L38" s="271"/>
      <c r="M38" s="271"/>
      <c r="N38" s="271"/>
      <c r="O38" s="271"/>
      <c r="P38" s="271"/>
      <c r="Q38" s="271"/>
    </row>
    <row r="39" spans="1:18" ht="13.5" customHeight="1">
      <c r="A39" s="327" t="s">
        <v>179</v>
      </c>
      <c r="B39" s="358"/>
      <c r="C39" s="851"/>
      <c r="D39" s="851"/>
      <c r="E39" s="851"/>
      <c r="F39" s="851"/>
      <c r="G39" s="290"/>
      <c r="H39" s="290"/>
      <c r="I39" s="290"/>
      <c r="J39" s="317"/>
      <c r="K39" s="275"/>
      <c r="L39" s="271"/>
      <c r="M39" s="271"/>
      <c r="N39" s="271"/>
      <c r="O39" s="271"/>
      <c r="P39" s="271"/>
      <c r="Q39" s="271"/>
    </row>
    <row r="40" spans="1:18" ht="13.5" customHeight="1">
      <c r="A40" s="358"/>
      <c r="B40" s="358"/>
      <c r="C40" s="851"/>
      <c r="D40" s="851"/>
      <c r="E40" s="851"/>
      <c r="F40" s="851"/>
      <c r="G40" s="290"/>
      <c r="H40" s="290"/>
      <c r="I40" s="290"/>
      <c r="J40" s="317"/>
      <c r="K40" s="275"/>
      <c r="L40" s="271"/>
      <c r="M40" s="271"/>
      <c r="N40" s="271"/>
      <c r="O40" s="271"/>
      <c r="P40" s="271"/>
      <c r="Q40" s="271"/>
    </row>
    <row r="41" spans="1:18" ht="39.6">
      <c r="A41" s="847" t="s">
        <v>1027</v>
      </c>
      <c r="B41" s="714" t="s">
        <v>1019</v>
      </c>
      <c r="C41" s="714" t="s">
        <v>1020</v>
      </c>
      <c r="D41" s="714" t="s">
        <v>1021</v>
      </c>
      <c r="E41" s="714" t="s">
        <v>1028</v>
      </c>
      <c r="F41" s="714" t="s">
        <v>1029</v>
      </c>
      <c r="G41" s="290"/>
      <c r="H41" s="290"/>
      <c r="I41" s="290"/>
      <c r="J41" s="317"/>
      <c r="K41" s="275"/>
      <c r="L41" s="290"/>
      <c r="M41" s="271"/>
      <c r="N41" s="271"/>
      <c r="O41" s="271"/>
      <c r="P41" s="271"/>
      <c r="Q41" s="271"/>
    </row>
    <row r="42" spans="1:18" ht="13.5" customHeight="1">
      <c r="A42" s="848" t="s">
        <v>1030</v>
      </c>
      <c r="B42" s="312">
        <v>1995</v>
      </c>
      <c r="C42" s="312">
        <v>8190</v>
      </c>
      <c r="D42" s="312">
        <v>25</v>
      </c>
      <c r="E42" s="859">
        <v>1.4</v>
      </c>
      <c r="F42" s="312">
        <f>SUM(B42:D42)*E42</f>
        <v>14294</v>
      </c>
      <c r="G42" s="290"/>
      <c r="H42" s="290"/>
      <c r="I42" s="290"/>
      <c r="J42" s="317"/>
      <c r="K42" s="275"/>
      <c r="L42" s="290"/>
      <c r="M42" s="271"/>
      <c r="N42" s="271"/>
      <c r="O42" s="271"/>
      <c r="P42" s="271"/>
      <c r="Q42" s="271"/>
    </row>
    <row r="43" spans="1:18" ht="13.5" customHeight="1">
      <c r="A43" s="848" t="s">
        <v>1031</v>
      </c>
      <c r="B43" s="312">
        <v>1093</v>
      </c>
      <c r="C43" s="312">
        <v>2871</v>
      </c>
      <c r="D43" s="312">
        <v>18</v>
      </c>
      <c r="E43" s="859">
        <v>1.4</v>
      </c>
      <c r="F43" s="312">
        <f>SUM(B43:D43)*E43</f>
        <v>5574.7999999999993</v>
      </c>
      <c r="G43" s="290"/>
      <c r="H43" s="290"/>
      <c r="I43" s="290"/>
      <c r="J43" s="317"/>
      <c r="K43" s="275"/>
      <c r="L43" s="290"/>
      <c r="M43" s="271"/>
      <c r="N43" s="271"/>
      <c r="O43" s="271"/>
      <c r="P43" s="271"/>
      <c r="Q43" s="271"/>
    </row>
    <row r="44" spans="1:18" ht="13.5" customHeight="1">
      <c r="A44" s="849" t="s">
        <v>1032</v>
      </c>
      <c r="B44" s="850">
        <f>SUM(B42:B43)</f>
        <v>3088</v>
      </c>
      <c r="C44" s="850">
        <f t="shared" ref="C44:D44" si="1">SUM(C42:C43)</f>
        <v>11061</v>
      </c>
      <c r="D44" s="850">
        <f t="shared" si="1"/>
        <v>43</v>
      </c>
      <c r="E44" s="860">
        <v>1.4</v>
      </c>
      <c r="F44" s="850">
        <f>SUM(B44:D44)*E44</f>
        <v>19868.8</v>
      </c>
      <c r="G44" s="290"/>
      <c r="H44" s="290"/>
      <c r="I44" s="290"/>
      <c r="J44" s="317"/>
      <c r="K44" s="275"/>
      <c r="L44" s="290"/>
      <c r="M44" s="271"/>
      <c r="N44" s="271"/>
      <c r="O44" s="271"/>
      <c r="P44" s="271"/>
      <c r="Q44" s="271"/>
    </row>
    <row r="45" spans="1:18" ht="13.5" customHeight="1">
      <c r="A45" s="358" t="s">
        <v>1033</v>
      </c>
      <c r="B45" s="358"/>
      <c r="C45" s="851"/>
      <c r="D45" s="851"/>
      <c r="E45" s="851"/>
      <c r="F45" s="851"/>
      <c r="G45" s="290"/>
      <c r="H45" s="290"/>
      <c r="I45" s="290"/>
      <c r="J45" s="317"/>
      <c r="K45" s="275"/>
      <c r="L45" s="290"/>
    </row>
    <row r="46" spans="1:18" ht="13.5" customHeight="1">
      <c r="A46" s="327" t="s">
        <v>179</v>
      </c>
      <c r="B46" s="358"/>
      <c r="C46" s="851"/>
      <c r="D46" s="851"/>
      <c r="E46" s="851"/>
      <c r="F46" s="851"/>
      <c r="G46" s="290"/>
      <c r="H46" s="290"/>
      <c r="I46" s="290"/>
      <c r="J46" s="317"/>
      <c r="K46" s="275"/>
      <c r="L46" s="290"/>
    </row>
    <row r="47" spans="1:18" ht="15.6">
      <c r="A47" s="730"/>
      <c r="B47" s="290"/>
      <c r="C47" s="290"/>
      <c r="D47" s="290"/>
      <c r="E47" s="290"/>
      <c r="F47" s="290"/>
      <c r="G47" s="290"/>
      <c r="H47" s="290"/>
      <c r="I47" s="290"/>
      <c r="J47" s="317"/>
      <c r="K47" s="275"/>
      <c r="L47" s="271"/>
    </row>
    <row r="48" spans="1:18" ht="13.5" customHeight="1">
      <c r="A48" s="1110" t="s">
        <v>1034</v>
      </c>
      <c r="B48" s="1110"/>
      <c r="C48" s="1110"/>
      <c r="D48" s="1110"/>
      <c r="E48" s="290"/>
      <c r="F48" s="290"/>
      <c r="G48" s="290"/>
      <c r="H48" s="290"/>
      <c r="I48" s="290"/>
      <c r="J48" s="317"/>
      <c r="K48" s="275"/>
      <c r="L48" s="271"/>
    </row>
    <row r="49" spans="1:18" ht="13.8" thickBot="1">
      <c r="A49" s="714" t="s">
        <v>1035</v>
      </c>
      <c r="B49" s="714" t="s">
        <v>1036</v>
      </c>
      <c r="C49" s="714" t="s">
        <v>1037</v>
      </c>
      <c r="D49" s="714" t="s">
        <v>1038</v>
      </c>
      <c r="E49" s="290"/>
      <c r="F49" s="290"/>
      <c r="G49" s="290"/>
      <c r="H49" s="290"/>
      <c r="I49" s="290"/>
      <c r="J49" s="317"/>
      <c r="K49" s="275"/>
      <c r="L49" s="271"/>
    </row>
    <row r="50" spans="1:18">
      <c r="A50" s="838">
        <v>42928</v>
      </c>
      <c r="B50" s="839">
        <v>0.58333333333333337</v>
      </c>
      <c r="C50" s="840">
        <v>5.708333333333333</v>
      </c>
      <c r="D50" s="841">
        <v>3</v>
      </c>
      <c r="E50" s="290"/>
      <c r="F50" s="290"/>
      <c r="G50" s="290"/>
      <c r="H50" s="290"/>
      <c r="I50" s="290"/>
      <c r="J50" s="317"/>
      <c r="K50" s="275"/>
      <c r="L50" s="271"/>
    </row>
    <row r="51" spans="1:18">
      <c r="A51" s="842">
        <v>42936</v>
      </c>
      <c r="B51" s="360">
        <v>0.58333333333333337</v>
      </c>
      <c r="C51" s="323">
        <v>5.666666666666667</v>
      </c>
      <c r="D51" s="63">
        <v>2</v>
      </c>
      <c r="E51" s="290"/>
      <c r="F51" s="290"/>
      <c r="G51" s="290"/>
      <c r="H51" s="290"/>
      <c r="I51" s="290"/>
      <c r="J51" s="317"/>
      <c r="K51" s="275"/>
      <c r="L51" s="271"/>
    </row>
    <row r="52" spans="1:18" ht="13.5" customHeight="1">
      <c r="A52" s="843">
        <v>42937</v>
      </c>
      <c r="B52" s="844">
        <v>0.66666666666666663</v>
      </c>
      <c r="C52" s="845">
        <v>5.75</v>
      </c>
      <c r="D52" s="846">
        <v>2</v>
      </c>
      <c r="E52" s="290"/>
      <c r="F52" s="290"/>
      <c r="G52" s="290"/>
      <c r="H52" s="290"/>
      <c r="I52" s="290"/>
      <c r="J52" s="317"/>
      <c r="K52" s="275"/>
      <c r="L52" s="290"/>
      <c r="M52" s="290"/>
      <c r="N52" s="290"/>
      <c r="O52" s="290"/>
      <c r="P52" s="290"/>
      <c r="Q52" s="290"/>
      <c r="R52" s="290"/>
    </row>
    <row r="53" spans="1:18" ht="13.5" customHeight="1">
      <c r="A53" s="327" t="s">
        <v>179</v>
      </c>
      <c r="B53" s="290"/>
      <c r="C53" s="290"/>
      <c r="D53" s="290"/>
      <c r="E53" s="290"/>
      <c r="F53" s="290"/>
      <c r="G53" s="290"/>
      <c r="H53" s="290"/>
      <c r="I53" s="290"/>
      <c r="J53" s="317"/>
      <c r="K53" s="275"/>
      <c r="L53" s="271"/>
    </row>
    <row r="54" spans="1:18" ht="13.5" customHeight="1">
      <c r="H54" s="290"/>
      <c r="I54" s="290"/>
      <c r="J54" s="317"/>
      <c r="K54" s="275"/>
      <c r="L54" s="271"/>
    </row>
    <row r="55" spans="1:18">
      <c r="A55" s="1110" t="s">
        <v>1039</v>
      </c>
      <c r="B55" s="1110"/>
      <c r="C55" s="1110"/>
      <c r="D55" s="1110"/>
      <c r="H55" s="290"/>
      <c r="I55" s="290"/>
      <c r="J55" s="317"/>
      <c r="K55" s="275"/>
      <c r="L55" s="271"/>
    </row>
    <row r="56" spans="1:18" ht="26.4">
      <c r="A56" s="847" t="s">
        <v>1040</v>
      </c>
      <c r="B56" s="714" t="s">
        <v>1041</v>
      </c>
      <c r="C56" s="714" t="s">
        <v>1022</v>
      </c>
      <c r="D56" s="714" t="s">
        <v>1042</v>
      </c>
      <c r="H56" s="290"/>
      <c r="I56" s="290"/>
      <c r="J56" s="317"/>
      <c r="K56" s="275"/>
      <c r="L56" s="271"/>
    </row>
    <row r="57" spans="1:18">
      <c r="A57" s="848" t="s">
        <v>1043</v>
      </c>
      <c r="B57" s="858">
        <v>5.39</v>
      </c>
      <c r="C57" s="858">
        <v>-43.39</v>
      </c>
      <c r="D57" s="858">
        <v>-92.17</v>
      </c>
      <c r="H57" s="290"/>
      <c r="I57" s="290"/>
      <c r="J57" s="317"/>
      <c r="K57" s="275"/>
      <c r="L57" s="271"/>
    </row>
    <row r="58" spans="1:18">
      <c r="A58" s="848" t="s">
        <v>1044</v>
      </c>
      <c r="B58" s="858">
        <v>11.08</v>
      </c>
      <c r="C58" s="858">
        <v>-44.7</v>
      </c>
      <c r="D58" s="858">
        <v>-100.49</v>
      </c>
      <c r="H58" s="290"/>
      <c r="I58" s="290"/>
      <c r="J58" s="317"/>
      <c r="K58" s="275"/>
      <c r="L58" s="271"/>
    </row>
    <row r="59" spans="1:18">
      <c r="A59" s="848" t="s">
        <v>1045</v>
      </c>
      <c r="B59" s="858">
        <v>12.27</v>
      </c>
      <c r="C59" s="858">
        <v>-20.03</v>
      </c>
      <c r="D59" s="858">
        <v>-52.33</v>
      </c>
      <c r="H59" s="290"/>
      <c r="I59" s="290"/>
      <c r="J59" s="317"/>
      <c r="K59" s="275"/>
      <c r="L59" s="271"/>
    </row>
    <row r="60" spans="1:18">
      <c r="A60" s="848" t="s">
        <v>1046</v>
      </c>
      <c r="B60" s="858">
        <v>22.89</v>
      </c>
      <c r="C60" s="858">
        <v>-9.75</v>
      </c>
      <c r="D60" s="858">
        <v>-42.39</v>
      </c>
      <c r="H60" s="290"/>
      <c r="I60" s="290"/>
      <c r="J60" s="317"/>
      <c r="K60" s="275"/>
      <c r="L60" s="271"/>
    </row>
    <row r="61" spans="1:18">
      <c r="A61" s="848" t="s">
        <v>1047</v>
      </c>
      <c r="B61" s="858">
        <v>18.190000000000001</v>
      </c>
      <c r="C61" s="858">
        <v>-1.26</v>
      </c>
      <c r="D61" s="858">
        <v>-20.71</v>
      </c>
      <c r="H61" s="290"/>
      <c r="I61" s="290"/>
      <c r="J61" s="317"/>
      <c r="K61" s="275"/>
      <c r="L61" s="271"/>
    </row>
    <row r="62" spans="1:18">
      <c r="A62" s="848" t="s">
        <v>1048</v>
      </c>
      <c r="B62" s="858">
        <v>-1.2</v>
      </c>
      <c r="C62" s="858">
        <v>-6.99</v>
      </c>
      <c r="D62" s="858">
        <v>-12.79</v>
      </c>
      <c r="H62" s="290"/>
      <c r="I62" s="290"/>
      <c r="J62" s="317"/>
      <c r="K62" s="275"/>
      <c r="L62" s="271"/>
    </row>
    <row r="63" spans="1:18">
      <c r="A63" s="848" t="s">
        <v>1049</v>
      </c>
      <c r="B63" s="858">
        <v>-6.75</v>
      </c>
      <c r="C63" s="858">
        <v>-13.31</v>
      </c>
      <c r="D63" s="858">
        <v>-19.86</v>
      </c>
      <c r="H63" s="290"/>
      <c r="I63" s="290"/>
      <c r="J63" s="317"/>
      <c r="K63" s="275"/>
      <c r="L63" s="271"/>
    </row>
    <row r="64" spans="1:18">
      <c r="A64" s="848" t="s">
        <v>1050</v>
      </c>
      <c r="B64" s="858">
        <v>-22.53</v>
      </c>
      <c r="C64" s="858">
        <v>-29.82</v>
      </c>
      <c r="D64" s="858">
        <v>-37.1</v>
      </c>
      <c r="H64" s="290"/>
      <c r="I64" s="290"/>
      <c r="J64" s="317"/>
      <c r="K64" s="275"/>
      <c r="L64" s="271"/>
    </row>
    <row r="65" spans="1:12" ht="13.5" customHeight="1">
      <c r="A65" s="848" t="s">
        <v>1051</v>
      </c>
      <c r="B65" s="858">
        <v>-2.5499999999999998</v>
      </c>
      <c r="C65" s="858">
        <v>-4.71</v>
      </c>
      <c r="D65" s="858">
        <v>-6.88</v>
      </c>
      <c r="J65" s="317"/>
      <c r="K65" s="275"/>
      <c r="L65" s="271"/>
    </row>
    <row r="66" spans="1:12" ht="13.5" customHeight="1">
      <c r="A66" s="848" t="s">
        <v>1052</v>
      </c>
      <c r="B66" s="858">
        <v>-5.99</v>
      </c>
      <c r="C66" s="858">
        <v>-11.69</v>
      </c>
      <c r="D66" s="858">
        <v>-17.39</v>
      </c>
      <c r="J66" s="317"/>
      <c r="K66" s="275"/>
      <c r="L66" s="271"/>
    </row>
    <row r="67" spans="1:12" ht="13.5" customHeight="1">
      <c r="A67" s="848" t="s">
        <v>1053</v>
      </c>
      <c r="B67" s="858">
        <v>11.31</v>
      </c>
      <c r="C67" s="858">
        <v>3.03</v>
      </c>
      <c r="D67" s="858">
        <v>-5.24</v>
      </c>
      <c r="E67"/>
      <c r="F67"/>
      <c r="J67" s="317"/>
      <c r="K67" s="275"/>
      <c r="L67" s="271"/>
    </row>
    <row r="68" spans="1:12">
      <c r="A68" s="848" t="s">
        <v>1054</v>
      </c>
      <c r="B68" s="858">
        <v>-2.57</v>
      </c>
      <c r="C68" s="858">
        <v>-13.9</v>
      </c>
      <c r="D68" s="858">
        <v>-25.24</v>
      </c>
      <c r="E68"/>
      <c r="F68"/>
      <c r="J68" s="317"/>
      <c r="K68" s="275"/>
      <c r="L68" s="271"/>
    </row>
    <row r="69" spans="1:12">
      <c r="A69" s="849" t="s">
        <v>34</v>
      </c>
      <c r="B69" s="857">
        <v>39.54</v>
      </c>
      <c r="C69" s="857">
        <v>-196.52</v>
      </c>
      <c r="D69" s="857">
        <v>-432.58</v>
      </c>
      <c r="E69"/>
      <c r="F69"/>
      <c r="J69" s="317"/>
      <c r="K69" s="275"/>
      <c r="L69" s="271"/>
    </row>
    <row r="70" spans="1:12">
      <c r="A70" s="327" t="s">
        <v>179</v>
      </c>
      <c r="J70" s="317"/>
      <c r="K70" s="275"/>
      <c r="L70" s="271"/>
    </row>
    <row r="71" spans="1:12" ht="13.5" customHeight="1">
      <c r="J71" s="317"/>
      <c r="K71" s="275"/>
      <c r="L71" s="271"/>
    </row>
    <row r="72" spans="1:12" ht="13.5" customHeight="1">
      <c r="A72" s="5" t="s">
        <v>1055</v>
      </c>
      <c r="J72" s="317"/>
      <c r="K72" s="912"/>
      <c r="L72" s="913"/>
    </row>
    <row r="73" spans="1:12" ht="13.5" customHeight="1">
      <c r="A73" s="5"/>
      <c r="J73" s="317"/>
      <c r="K73" s="912"/>
      <c r="L73" s="913"/>
    </row>
    <row r="74" spans="1:12" ht="13.5" customHeight="1">
      <c r="A74" s="908" t="s">
        <v>1056</v>
      </c>
      <c r="J74" s="317"/>
      <c r="K74" s="912"/>
      <c r="L74" s="913"/>
    </row>
    <row r="75" spans="1:12" ht="36" customHeight="1" thickBot="1">
      <c r="A75" s="714"/>
      <c r="B75" s="714" t="s">
        <v>1057</v>
      </c>
      <c r="C75" s="714" t="s">
        <v>1058</v>
      </c>
      <c r="D75" s="714" t="s">
        <v>1059</v>
      </c>
      <c r="E75" s="714" t="s">
        <v>1060</v>
      </c>
      <c r="F75" s="714" t="s">
        <v>1061</v>
      </c>
      <c r="G75" s="714" t="s">
        <v>1062</v>
      </c>
      <c r="J75" s="317"/>
      <c r="K75" s="912"/>
      <c r="L75" s="913"/>
    </row>
    <row r="76" spans="1:12" ht="13.5" customHeight="1">
      <c r="A76" s="914" t="s">
        <v>1063</v>
      </c>
      <c r="B76" s="310">
        <v>0.35616438356164382</v>
      </c>
      <c r="C76" s="310">
        <v>0.27397260273972601</v>
      </c>
      <c r="D76" s="310">
        <v>0.21917808219178081</v>
      </c>
      <c r="E76" s="310">
        <v>6.8493150684931503E-2</v>
      </c>
      <c r="F76" s="310">
        <v>2.7397260273972601E-2</v>
      </c>
      <c r="G76" s="310">
        <v>5.4794520547945313E-2</v>
      </c>
      <c r="J76" s="317"/>
      <c r="K76" s="912"/>
      <c r="L76" s="913"/>
    </row>
    <row r="77" spans="1:12" ht="13.5" customHeight="1">
      <c r="A77" s="915" t="s">
        <v>1064</v>
      </c>
      <c r="B77" s="277">
        <v>0.27397260273972601</v>
      </c>
      <c r="C77" s="277">
        <v>0.24657534246575341</v>
      </c>
      <c r="D77" s="277">
        <v>0.26027397260273971</v>
      </c>
      <c r="E77" s="277">
        <v>9.5890410958904104E-2</v>
      </c>
      <c r="F77" s="277">
        <v>4.1095890410958902E-2</v>
      </c>
      <c r="G77" s="277">
        <v>8.2191780821917915E-2</v>
      </c>
      <c r="J77" s="317"/>
      <c r="K77" s="912"/>
      <c r="L77" s="913"/>
    </row>
    <row r="78" spans="1:12" ht="13.5" customHeight="1">
      <c r="A78" s="915" t="s">
        <v>1065</v>
      </c>
      <c r="B78" s="277">
        <v>0.46524064171122992</v>
      </c>
      <c r="C78" s="277">
        <v>0.28877005347593582</v>
      </c>
      <c r="D78" s="277">
        <v>0.13903743315508021</v>
      </c>
      <c r="E78" s="277">
        <v>4.2780748663101595E-2</v>
      </c>
      <c r="F78" s="277">
        <v>1.6042780748663103E-2</v>
      </c>
      <c r="G78" s="277">
        <v>4.8128342245989386E-2</v>
      </c>
      <c r="J78" s="317"/>
      <c r="K78" s="912"/>
      <c r="L78" s="913"/>
    </row>
    <row r="79" spans="1:12" ht="13.5" customHeight="1">
      <c r="A79" s="915" t="s">
        <v>1066</v>
      </c>
      <c r="B79" s="277">
        <v>0.37967914438502676</v>
      </c>
      <c r="C79" s="277">
        <v>0.29411764705882354</v>
      </c>
      <c r="D79" s="277">
        <v>0.16577540106951871</v>
      </c>
      <c r="E79" s="277">
        <v>5.3475935828877004E-2</v>
      </c>
      <c r="F79" s="277">
        <v>1.6042780748663103E-2</v>
      </c>
      <c r="G79" s="277">
        <v>9.0909090909090828E-2</v>
      </c>
      <c r="J79" s="317"/>
      <c r="K79" s="912"/>
      <c r="L79" s="913"/>
    </row>
    <row r="80" spans="1:12" ht="13.5" customHeight="1">
      <c r="A80" s="915" t="s">
        <v>1067</v>
      </c>
      <c r="B80" s="277">
        <v>0.40106951871657759</v>
      </c>
      <c r="C80" s="277">
        <v>0.28342245989304815</v>
      </c>
      <c r="D80" s="277">
        <v>0.18181818181818182</v>
      </c>
      <c r="E80" s="277">
        <v>3.2085561497326207E-2</v>
      </c>
      <c r="F80" s="277">
        <v>1.6042780748663103E-2</v>
      </c>
      <c r="G80" s="277">
        <v>8.5561497326203106E-2</v>
      </c>
      <c r="J80" s="317"/>
      <c r="K80" s="912"/>
      <c r="L80" s="913"/>
    </row>
    <row r="81" spans="1:12" ht="13.5" customHeight="1">
      <c r="A81" s="915" t="s">
        <v>1068</v>
      </c>
      <c r="B81" s="277">
        <v>0.41711229946524064</v>
      </c>
      <c r="C81" s="277">
        <v>0.27272727272727271</v>
      </c>
      <c r="D81" s="277">
        <v>0.18716577540106949</v>
      </c>
      <c r="E81" s="277">
        <v>4.8128342245989303E-2</v>
      </c>
      <c r="F81" s="277">
        <v>2.6737967914438502E-2</v>
      </c>
      <c r="G81" s="277">
        <v>4.8128342245989386E-2</v>
      </c>
      <c r="J81" s="317"/>
      <c r="K81" s="912"/>
      <c r="L81" s="913"/>
    </row>
    <row r="82" spans="1:12" ht="13.5" customHeight="1">
      <c r="A82" s="915" t="s">
        <v>1069</v>
      </c>
      <c r="B82" s="277">
        <v>0.32978723404255317</v>
      </c>
      <c r="C82" s="277">
        <v>0.47872340425531917</v>
      </c>
      <c r="D82" s="277">
        <v>0.13297872340425532</v>
      </c>
      <c r="E82" s="277">
        <v>4.2553191489361701E-2</v>
      </c>
      <c r="F82" s="277">
        <v>1.0638297872340425E-2</v>
      </c>
      <c r="G82" s="277">
        <v>5.3191489361702482E-3</v>
      </c>
      <c r="J82" s="317"/>
      <c r="K82" s="912"/>
      <c r="L82" s="913"/>
    </row>
    <row r="83" spans="1:12" ht="13.5" customHeight="1">
      <c r="A83" s="915" t="s">
        <v>1070</v>
      </c>
      <c r="B83" s="277">
        <v>0.72340425531914898</v>
      </c>
      <c r="C83" s="277">
        <v>0.19680851063829788</v>
      </c>
      <c r="D83" s="277">
        <v>5.3191489361702128E-2</v>
      </c>
      <c r="E83" s="277">
        <v>5.3191489361702126E-3</v>
      </c>
      <c r="F83" s="277">
        <v>2.1276595744680851E-2</v>
      </c>
      <c r="G83" s="277">
        <v>0</v>
      </c>
      <c r="J83" s="317"/>
      <c r="K83" s="912"/>
      <c r="L83" s="913"/>
    </row>
    <row r="84" spans="1:12" ht="13.5" customHeight="1">
      <c r="A84" s="915" t="s">
        <v>1071</v>
      </c>
      <c r="B84" s="277">
        <v>0.68085106382978722</v>
      </c>
      <c r="C84" s="277">
        <v>0.18085106382978725</v>
      </c>
      <c r="D84" s="277">
        <v>7.4468085106382975E-2</v>
      </c>
      <c r="E84" s="277">
        <v>3.1914893617021274E-2</v>
      </c>
      <c r="F84" s="277">
        <v>2.1276595744680851E-2</v>
      </c>
      <c r="G84" s="277">
        <v>1.0638297872340496E-2</v>
      </c>
      <c r="J84" s="317"/>
      <c r="K84" s="912"/>
      <c r="L84" s="913"/>
    </row>
    <row r="85" spans="1:12" ht="13.5" customHeight="1">
      <c r="A85" s="915" t="s">
        <v>1072</v>
      </c>
      <c r="B85" s="277">
        <v>0.92021276595744683</v>
      </c>
      <c r="C85" s="277">
        <v>3.1914893617021274E-2</v>
      </c>
      <c r="D85" s="277">
        <v>2.6595744680851064E-2</v>
      </c>
      <c r="E85" s="277">
        <v>0</v>
      </c>
      <c r="F85" s="277">
        <v>1.5957446808510637E-2</v>
      </c>
      <c r="G85" s="277">
        <v>5.3191489361701372E-3</v>
      </c>
      <c r="J85" s="317"/>
      <c r="K85" s="912"/>
      <c r="L85" s="913"/>
    </row>
    <row r="86" spans="1:12" ht="13.5" customHeight="1">
      <c r="A86" s="916" t="s">
        <v>1073</v>
      </c>
      <c r="B86" s="911">
        <v>0.69680851063829796</v>
      </c>
      <c r="C86" s="911">
        <v>0.20744680851063829</v>
      </c>
      <c r="D86" s="911">
        <v>7.9787234042553196E-2</v>
      </c>
      <c r="E86" s="911">
        <v>5.3191489361702126E-3</v>
      </c>
      <c r="F86" s="911">
        <v>1.0638297872340425E-2</v>
      </c>
      <c r="G86" s="911">
        <v>0</v>
      </c>
      <c r="J86" s="317"/>
      <c r="K86" s="912"/>
      <c r="L86" s="913"/>
    </row>
    <row r="87" spans="1:12" ht="13.5" customHeight="1">
      <c r="J87" s="317"/>
      <c r="K87" s="912"/>
      <c r="L87" s="913"/>
    </row>
    <row r="88" spans="1:12" ht="13.5" customHeight="1">
      <c r="A88" s="908" t="s">
        <v>1074</v>
      </c>
      <c r="J88" s="317"/>
      <c r="K88" s="912"/>
      <c r="L88" s="913"/>
    </row>
    <row r="89" spans="1:12" ht="46.5" customHeight="1" thickBot="1">
      <c r="A89" s="714"/>
      <c r="B89" s="714" t="s">
        <v>1075</v>
      </c>
      <c r="C89" s="714" t="s">
        <v>1076</v>
      </c>
      <c r="D89" s="714" t="s">
        <v>1077</v>
      </c>
      <c r="J89" s="317"/>
      <c r="K89" s="912"/>
      <c r="L89" s="913"/>
    </row>
    <row r="90" spans="1:12">
      <c r="A90" s="914" t="s">
        <v>1078</v>
      </c>
      <c r="B90" s="310">
        <v>0.64945652173913049</v>
      </c>
      <c r="C90" s="310">
        <v>0.52500000000000002</v>
      </c>
      <c r="D90" s="310">
        <v>0.6785714285714286</v>
      </c>
      <c r="J90" s="317"/>
      <c r="K90" s="912"/>
      <c r="L90" s="913"/>
    </row>
    <row r="91" spans="1:12">
      <c r="A91" s="915" t="s">
        <v>1079</v>
      </c>
      <c r="B91" s="277">
        <v>0.25543478260869568</v>
      </c>
      <c r="C91" s="277">
        <v>0.21666666666666667</v>
      </c>
      <c r="D91" s="277">
        <v>0.17142857142857143</v>
      </c>
      <c r="J91" s="317"/>
      <c r="K91" s="912"/>
      <c r="L91" s="913"/>
    </row>
    <row r="92" spans="1:12">
      <c r="A92" s="915" t="s">
        <v>1080</v>
      </c>
      <c r="B92" s="277">
        <v>0.16304347826086957</v>
      </c>
      <c r="C92" s="277">
        <v>0.2</v>
      </c>
      <c r="D92" s="277">
        <v>0.17857142857142858</v>
      </c>
      <c r="J92" s="317"/>
      <c r="K92" s="912"/>
      <c r="L92" s="913"/>
    </row>
    <row r="93" spans="1:12" ht="13.5" customHeight="1">
      <c r="A93" s="915" t="s">
        <v>1081</v>
      </c>
      <c r="B93" s="277">
        <v>0.11684782608695653</v>
      </c>
      <c r="C93" s="277">
        <v>0.15</v>
      </c>
      <c r="D93" s="277">
        <v>0.1357142857142857</v>
      </c>
      <c r="J93" s="317"/>
      <c r="K93" s="912"/>
      <c r="L93" s="913"/>
    </row>
    <row r="94" spans="1:12" ht="13.5" customHeight="1">
      <c r="A94" s="915" t="s">
        <v>1082</v>
      </c>
      <c r="B94" s="277">
        <v>0.18206521739130432</v>
      </c>
      <c r="C94" s="277">
        <v>0.10833333333333334</v>
      </c>
      <c r="D94" s="277">
        <v>0.12142857142857143</v>
      </c>
      <c r="J94" s="317"/>
      <c r="K94" s="912"/>
      <c r="L94" s="913"/>
    </row>
    <row r="95" spans="1:12" ht="13.5" customHeight="1">
      <c r="A95" s="915" t="s">
        <v>1083</v>
      </c>
      <c r="B95" s="277">
        <v>6.7934782608695649E-2</v>
      </c>
      <c r="C95" s="277">
        <v>4.1666666666666671E-2</v>
      </c>
      <c r="D95" s="277">
        <v>1.4285714285714285E-2</v>
      </c>
      <c r="J95" s="317"/>
      <c r="K95" s="912"/>
      <c r="L95" s="913"/>
    </row>
    <row r="96" spans="1:12" ht="13.5" customHeight="1">
      <c r="A96" s="915" t="s">
        <v>1084</v>
      </c>
      <c r="B96" s="277">
        <v>5.434782608695652E-3</v>
      </c>
      <c r="C96" s="277">
        <v>8.3333333333333332E-3</v>
      </c>
      <c r="D96" s="277">
        <v>1.4285714285714285E-2</v>
      </c>
      <c r="J96" s="317"/>
      <c r="K96" s="912"/>
      <c r="L96" s="913"/>
    </row>
    <row r="97" spans="1:12">
      <c r="A97" s="916" t="s">
        <v>1062</v>
      </c>
      <c r="B97" s="911">
        <v>2.717391304347826E-3</v>
      </c>
      <c r="C97" s="911">
        <v>0</v>
      </c>
      <c r="D97" s="911">
        <v>0</v>
      </c>
      <c r="J97" s="317"/>
      <c r="K97" s="912"/>
      <c r="L97" s="913"/>
    </row>
    <row r="98" spans="1:12">
      <c r="J98" s="317"/>
      <c r="K98" s="912"/>
      <c r="L98" s="913"/>
    </row>
    <row r="99" spans="1:12" ht="13.5" customHeight="1">
      <c r="A99" s="908" t="s">
        <v>1085</v>
      </c>
      <c r="J99" s="317"/>
      <c r="K99" s="912"/>
      <c r="L99" s="913"/>
    </row>
    <row r="100" spans="1:12" ht="42.75" customHeight="1" thickBot="1">
      <c r="A100" s="714"/>
      <c r="B100" s="714" t="s">
        <v>1086</v>
      </c>
      <c r="C100" s="714" t="s">
        <v>1087</v>
      </c>
      <c r="D100" s="714" t="s">
        <v>1088</v>
      </c>
      <c r="J100" s="317"/>
      <c r="K100" s="912"/>
      <c r="L100" s="913"/>
    </row>
    <row r="101" spans="1:12" ht="13.5" customHeight="1">
      <c r="A101" s="914" t="s">
        <v>1089</v>
      </c>
      <c r="B101" s="310">
        <v>8.9743589743589744E-2</v>
      </c>
      <c r="C101" s="310">
        <v>0.10434782608695652</v>
      </c>
      <c r="D101" s="310">
        <v>0.13043478260869565</v>
      </c>
      <c r="J101" s="317"/>
      <c r="K101" s="912"/>
      <c r="L101" s="913"/>
    </row>
    <row r="102" spans="1:12" ht="13.5" customHeight="1">
      <c r="A102" s="915" t="s">
        <v>1090</v>
      </c>
      <c r="B102" s="277">
        <v>0.15641025641025641</v>
      </c>
      <c r="C102" s="277">
        <v>0.10434782608695652</v>
      </c>
      <c r="D102" s="277">
        <v>0.20496894409937888</v>
      </c>
      <c r="J102" s="317"/>
      <c r="K102" s="912"/>
      <c r="L102" s="913"/>
    </row>
    <row r="103" spans="1:12">
      <c r="A103" s="915" t="s">
        <v>1091</v>
      </c>
      <c r="B103" s="277">
        <v>0.6333333333333333</v>
      </c>
      <c r="C103" s="277">
        <v>0.70434782608695656</v>
      </c>
      <c r="D103" s="277">
        <v>0.55900621118012417</v>
      </c>
      <c r="J103" s="317"/>
      <c r="K103" s="912"/>
      <c r="L103" s="913"/>
    </row>
    <row r="104" spans="1:12">
      <c r="A104" s="916" t="s">
        <v>738</v>
      </c>
      <c r="B104" s="911">
        <v>0.12051282051282051</v>
      </c>
      <c r="C104" s="911">
        <v>8.6956521739130432E-2</v>
      </c>
      <c r="D104" s="911">
        <v>0.10559006211180125</v>
      </c>
      <c r="J104" s="317"/>
      <c r="K104" s="912"/>
      <c r="L104" s="913"/>
    </row>
  </sheetData>
  <mergeCells count="31">
    <mergeCell ref="A55:D55"/>
    <mergeCell ref="E10:G10"/>
    <mergeCell ref="A24:D24"/>
    <mergeCell ref="A9:G9"/>
    <mergeCell ref="L7:R7"/>
    <mergeCell ref="L8:R8"/>
    <mergeCell ref="A8:G8"/>
    <mergeCell ref="A7:G7"/>
    <mergeCell ref="A48:D48"/>
    <mergeCell ref="A30:I30"/>
    <mergeCell ref="B17:D17"/>
    <mergeCell ref="E17:G17"/>
    <mergeCell ref="A33:E33"/>
    <mergeCell ref="A32:E32"/>
    <mergeCell ref="A31:E31"/>
    <mergeCell ref="A26:C26"/>
    <mergeCell ref="L6:R6"/>
    <mergeCell ref="L9:R9"/>
    <mergeCell ref="A15:G15"/>
    <mergeCell ref="L15:R15"/>
    <mergeCell ref="A16:G16"/>
    <mergeCell ref="L16:R16"/>
    <mergeCell ref="B10:D10"/>
    <mergeCell ref="A6:G6"/>
    <mergeCell ref="A1:R1"/>
    <mergeCell ref="A2:R2"/>
    <mergeCell ref="A3:R3"/>
    <mergeCell ref="L4:R4"/>
    <mergeCell ref="L5:R5"/>
    <mergeCell ref="A5:G5"/>
    <mergeCell ref="A4:G4"/>
  </mergeCells>
  <pageMargins left="0.7" right="0.7" top="0.75" bottom="0.75" header="0.3" footer="0.3"/>
  <pageSetup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6"/>
  <sheetViews>
    <sheetView zoomScaleNormal="100" workbookViewId="0">
      <selection sqref="A1:R1"/>
    </sheetView>
  </sheetViews>
  <sheetFormatPr defaultRowHeight="13.2"/>
  <cols>
    <col min="1" max="1" width="50" customWidth="1"/>
    <col min="2" max="2" width="17.88671875" style="2" customWidth="1"/>
    <col min="3" max="3" width="15.88671875" style="30" customWidth="1"/>
    <col min="4" max="4" width="17.109375" style="30" customWidth="1"/>
    <col min="5" max="5" width="21.33203125" style="30" customWidth="1"/>
    <col min="6" max="6" width="17.88671875" style="30" customWidth="1"/>
    <col min="7" max="7" width="17.44140625" style="30" customWidth="1"/>
    <col min="8" max="9" width="15.109375" style="30" customWidth="1"/>
    <col min="10" max="10" width="0.5546875" style="88" customWidth="1"/>
    <col min="11" max="11" width="11.88671875" style="30" customWidth="1"/>
    <col min="12" max="12" width="12.88671875" style="30" customWidth="1"/>
    <col min="13" max="16" width="12.88671875" customWidth="1"/>
    <col min="17" max="17" width="8.6640625" customWidth="1"/>
  </cols>
  <sheetData>
    <row r="1" spans="1:18" ht="13.35" customHeight="1">
      <c r="A1" s="1123" t="str">
        <f>Cover!B8</f>
        <v>KCP&amp;L-MO Evaluation, Measurement, and Verification Report – Appendix Databook</v>
      </c>
      <c r="B1" s="1123"/>
      <c r="C1" s="1123"/>
      <c r="D1" s="1123"/>
      <c r="E1" s="1123"/>
      <c r="F1" s="1123"/>
      <c r="G1" s="1123"/>
      <c r="H1" s="1123"/>
      <c r="I1" s="1123"/>
      <c r="J1" s="1123"/>
      <c r="K1" s="1123"/>
      <c r="L1" s="1123"/>
      <c r="M1" s="1123"/>
      <c r="N1" s="1123"/>
      <c r="O1" s="1123"/>
      <c r="P1" s="1123"/>
      <c r="Q1" s="1123"/>
      <c r="R1" s="1123"/>
    </row>
    <row r="2" spans="1:18" ht="35.25" customHeight="1">
      <c r="A2" s="1124"/>
      <c r="B2" s="1124"/>
      <c r="C2" s="1124"/>
      <c r="D2" s="1124"/>
      <c r="E2" s="1124"/>
      <c r="F2" s="1124"/>
      <c r="G2" s="1124"/>
      <c r="H2" s="1124"/>
      <c r="I2" s="1124"/>
      <c r="J2" s="1124"/>
      <c r="K2" s="1124"/>
      <c r="L2" s="1124"/>
      <c r="M2" s="1124"/>
      <c r="N2" s="1124"/>
      <c r="O2" s="1124"/>
      <c r="P2" s="1124"/>
      <c r="Q2" s="1124"/>
      <c r="R2" s="1124"/>
    </row>
    <row r="3" spans="1:18">
      <c r="A3" s="1125"/>
      <c r="B3" s="1125"/>
      <c r="C3" s="1125"/>
      <c r="D3" s="1125"/>
      <c r="E3" s="1125"/>
      <c r="F3" s="1125"/>
      <c r="G3" s="1125"/>
      <c r="H3" s="1125"/>
      <c r="I3" s="1125"/>
      <c r="J3" s="1125"/>
      <c r="K3" s="1125"/>
      <c r="L3" s="1125"/>
      <c r="M3" s="1125"/>
      <c r="N3" s="1125"/>
      <c r="O3" s="1125"/>
      <c r="P3" s="1125"/>
      <c r="Q3" s="1125"/>
      <c r="R3" s="1125"/>
    </row>
    <row r="4" spans="1:18" ht="30" customHeight="1">
      <c r="A4" s="1122" t="s">
        <v>1092</v>
      </c>
      <c r="B4" s="1122"/>
      <c r="C4" s="1122"/>
      <c r="D4" s="1122"/>
      <c r="E4" s="1122"/>
      <c r="F4" s="1122"/>
      <c r="G4" s="1122"/>
      <c r="H4" s="311"/>
      <c r="I4" s="311"/>
      <c r="J4" s="299"/>
      <c r="K4" s="311"/>
      <c r="L4" s="1122" t="s">
        <v>1093</v>
      </c>
      <c r="M4" s="1122"/>
      <c r="N4" s="1122"/>
      <c r="O4" s="1122"/>
      <c r="P4" s="1122"/>
      <c r="Q4" s="1122"/>
      <c r="R4" s="1122"/>
    </row>
    <row r="5" spans="1:18" ht="15.6">
      <c r="A5" s="1118" t="s">
        <v>170</v>
      </c>
      <c r="B5" s="1118"/>
      <c r="C5" s="1118"/>
      <c r="D5" s="1118"/>
      <c r="E5" s="1118"/>
      <c r="F5" s="1118"/>
      <c r="G5" s="1118"/>
      <c r="H5" s="311"/>
      <c r="I5" s="311"/>
      <c r="J5" s="299"/>
      <c r="K5" s="311"/>
      <c r="L5" s="1121"/>
      <c r="M5" s="1121"/>
      <c r="N5" s="1121"/>
      <c r="O5" s="1121"/>
      <c r="P5" s="1121"/>
      <c r="Q5" s="1121"/>
      <c r="R5" s="1121"/>
    </row>
    <row r="6" spans="1:18" ht="12.75" customHeight="1">
      <c r="A6" s="1118"/>
      <c r="B6" s="1118"/>
      <c r="C6" s="1118"/>
      <c r="D6" s="1118"/>
      <c r="E6" s="1118"/>
      <c r="F6" s="1118"/>
      <c r="G6" s="1118"/>
      <c r="H6" s="311"/>
      <c r="I6" s="311"/>
      <c r="J6" s="299"/>
      <c r="K6" s="311"/>
      <c r="L6" s="1121"/>
      <c r="M6" s="1121"/>
      <c r="N6" s="1121"/>
      <c r="O6" s="1121"/>
      <c r="P6" s="1121"/>
      <c r="Q6" s="1121"/>
      <c r="R6" s="1121"/>
    </row>
    <row r="7" spans="1:18" ht="12.75" customHeight="1">
      <c r="A7" s="1126" t="s">
        <v>45</v>
      </c>
      <c r="B7" s="1126"/>
      <c r="C7" s="1126"/>
      <c r="D7" s="1126"/>
      <c r="E7" s="1126"/>
      <c r="F7" s="1126"/>
      <c r="G7" s="1126"/>
      <c r="H7" s="311"/>
      <c r="I7" s="311"/>
      <c r="J7" s="299"/>
      <c r="K7" s="311"/>
      <c r="L7" s="1121" t="s">
        <v>180</v>
      </c>
      <c r="M7" s="1121"/>
      <c r="N7" s="1121"/>
      <c r="O7" s="1121"/>
      <c r="P7" s="1121"/>
      <c r="Q7" s="1121"/>
      <c r="R7" s="1121"/>
    </row>
    <row r="8" spans="1:18" ht="12.75" customHeight="1">
      <c r="A8" s="1118"/>
      <c r="B8" s="1118"/>
      <c r="C8" s="1118"/>
      <c r="D8" s="1118"/>
      <c r="E8" s="1118"/>
      <c r="F8" s="1118"/>
      <c r="G8" s="1118"/>
      <c r="H8" s="311"/>
      <c r="I8" s="311"/>
      <c r="J8" s="299"/>
      <c r="K8" s="311"/>
      <c r="L8" s="311"/>
      <c r="M8" s="311"/>
      <c r="N8" s="311"/>
      <c r="O8" s="311"/>
      <c r="P8" s="311"/>
      <c r="Q8" s="311"/>
    </row>
    <row r="9" spans="1:18" ht="12.75" customHeight="1">
      <c r="A9" s="1121" t="s">
        <v>172</v>
      </c>
      <c r="B9" s="1121"/>
      <c r="C9" s="1121"/>
      <c r="D9" s="1121"/>
      <c r="E9" s="1121"/>
      <c r="F9" s="1121"/>
      <c r="G9" s="1121"/>
      <c r="H9" s="311"/>
      <c r="I9" s="311"/>
      <c r="J9" s="299"/>
      <c r="K9" s="311"/>
      <c r="L9" s="291"/>
      <c r="M9" s="291"/>
      <c r="N9" s="291"/>
      <c r="O9" s="291"/>
      <c r="P9" s="291"/>
      <c r="Q9" s="291"/>
    </row>
    <row r="10" spans="1:18" ht="13.8" thickBot="1">
      <c r="A10" s="306"/>
      <c r="B10" s="1120" t="s">
        <v>51</v>
      </c>
      <c r="C10" s="1120"/>
      <c r="D10" s="1120"/>
      <c r="E10" s="1119" t="s">
        <v>52</v>
      </c>
      <c r="F10" s="1120"/>
      <c r="G10" s="1120"/>
      <c r="H10" s="309"/>
      <c r="I10" s="311"/>
      <c r="J10" s="317"/>
      <c r="K10" s="295"/>
      <c r="L10" s="296"/>
      <c r="M10" s="291"/>
      <c r="N10" s="291"/>
      <c r="O10" s="291"/>
      <c r="P10" s="291"/>
      <c r="Q10" s="291"/>
    </row>
    <row r="11" spans="1:18" ht="29.25" customHeight="1" thickBot="1">
      <c r="A11" s="307"/>
      <c r="B11" s="382" t="s">
        <v>173</v>
      </c>
      <c r="C11" s="382" t="s">
        <v>174</v>
      </c>
      <c r="D11" s="383" t="s">
        <v>175</v>
      </c>
      <c r="E11" s="382" t="s">
        <v>176</v>
      </c>
      <c r="F11" s="382" t="s">
        <v>174</v>
      </c>
      <c r="G11" s="382" t="s">
        <v>57</v>
      </c>
      <c r="H11" s="311"/>
      <c r="I11" s="311"/>
      <c r="J11" s="318"/>
      <c r="K11" s="28"/>
      <c r="L11" s="296"/>
      <c r="M11" s="291"/>
      <c r="N11" s="291"/>
      <c r="O11" s="291"/>
      <c r="P11" s="291"/>
      <c r="Q11" s="291"/>
    </row>
    <row r="12" spans="1:18" ht="13.35" customHeight="1">
      <c r="A12" s="357" t="s">
        <v>177</v>
      </c>
      <c r="B12" s="314">
        <v>97944</v>
      </c>
      <c r="C12" s="314">
        <f>F37</f>
        <v>53955</v>
      </c>
      <c r="D12" s="426">
        <f>C12/B12</f>
        <v>0.55087601078167114</v>
      </c>
      <c r="E12" s="314">
        <v>98406.000000000349</v>
      </c>
      <c r="F12" s="314">
        <f>C12</f>
        <v>53955</v>
      </c>
      <c r="G12" s="310">
        <f>F12/E12</f>
        <v>0.5482897384305816</v>
      </c>
      <c r="H12" s="311"/>
      <c r="I12" s="311"/>
      <c r="J12" s="300"/>
      <c r="K12" s="297"/>
      <c r="L12" s="296"/>
      <c r="M12" s="291"/>
      <c r="N12" s="291"/>
      <c r="O12" s="291"/>
      <c r="P12" s="291"/>
      <c r="Q12" s="291"/>
    </row>
    <row r="13" spans="1:18" ht="13.35" customHeight="1">
      <c r="A13" s="357" t="s">
        <v>178</v>
      </c>
      <c r="B13" s="298">
        <v>267.12</v>
      </c>
      <c r="C13" s="298">
        <f>F42</f>
        <v>309.39999999999998</v>
      </c>
      <c r="D13" s="426">
        <f>C13/B13</f>
        <v>1.1582809224318658</v>
      </c>
      <c r="E13" s="298">
        <v>268.38</v>
      </c>
      <c r="F13" s="298">
        <f>C13</f>
        <v>309.39999999999998</v>
      </c>
      <c r="G13" s="277">
        <f>F13/E13</f>
        <v>1.1528429838288992</v>
      </c>
      <c r="H13" s="311"/>
      <c r="I13" s="311"/>
      <c r="J13" s="318"/>
      <c r="K13" s="28"/>
      <c r="L13" s="296"/>
      <c r="M13" s="291"/>
      <c r="N13" s="291"/>
      <c r="O13" s="291"/>
      <c r="P13" s="291"/>
      <c r="Q13" s="291"/>
    </row>
    <row r="14" spans="1:18" ht="13.35" customHeight="1">
      <c r="A14" s="327" t="s">
        <v>179</v>
      </c>
      <c r="B14"/>
      <c r="C14" s="298"/>
      <c r="D14" s="298"/>
      <c r="E14" s="277"/>
      <c r="F14" s="298"/>
      <c r="G14" s="277"/>
      <c r="H14" s="311"/>
      <c r="I14" s="311"/>
      <c r="J14" s="318"/>
      <c r="K14" s="28"/>
      <c r="L14" s="293"/>
      <c r="M14" s="291"/>
      <c r="N14" s="291"/>
      <c r="O14" s="291"/>
      <c r="P14" s="291"/>
      <c r="Q14" s="291"/>
    </row>
    <row r="15" spans="1:18" ht="12.75" customHeight="1">
      <c r="A15" s="1118"/>
      <c r="B15" s="1118"/>
      <c r="C15" s="1118"/>
      <c r="D15" s="1118"/>
      <c r="E15" s="1118"/>
      <c r="F15" s="1118"/>
      <c r="G15" s="1118"/>
      <c r="H15" s="311"/>
      <c r="I15" s="311"/>
      <c r="J15" s="299"/>
      <c r="K15" s="311"/>
      <c r="L15" s="311"/>
      <c r="M15" s="311"/>
      <c r="N15" s="311"/>
      <c r="O15" s="311"/>
      <c r="P15" s="311"/>
      <c r="Q15" s="311"/>
    </row>
    <row r="16" spans="1:18" ht="12.75" customHeight="1">
      <c r="A16" s="1121" t="s">
        <v>181</v>
      </c>
      <c r="B16" s="1121"/>
      <c r="C16" s="1121"/>
      <c r="D16" s="1121"/>
      <c r="E16" s="1121"/>
      <c r="F16" s="1121"/>
      <c r="G16" s="1121"/>
      <c r="H16" s="311"/>
      <c r="I16" s="311"/>
      <c r="J16" s="299"/>
      <c r="K16" s="311"/>
      <c r="L16" s="291"/>
      <c r="M16" s="291"/>
      <c r="N16" s="291"/>
      <c r="O16" s="291"/>
      <c r="P16" s="291"/>
      <c r="Q16" s="291"/>
    </row>
    <row r="17" spans="1:18" ht="13.8" thickBot="1">
      <c r="A17" s="306"/>
      <c r="B17" s="1120" t="s">
        <v>51</v>
      </c>
      <c r="C17" s="1120"/>
      <c r="D17" s="1120"/>
      <c r="E17" s="1119" t="s">
        <v>52</v>
      </c>
      <c r="F17" s="1120"/>
      <c r="G17" s="1120"/>
      <c r="H17" s="309"/>
      <c r="I17" s="311"/>
      <c r="J17" s="317"/>
      <c r="K17" s="295"/>
      <c r="L17" s="296"/>
      <c r="M17" s="291"/>
      <c r="N17" s="291"/>
      <c r="O17" s="291"/>
      <c r="P17" s="291"/>
      <c r="Q17" s="291"/>
    </row>
    <row r="18" spans="1:18" ht="29.25" customHeight="1" thickBot="1">
      <c r="A18" s="307"/>
      <c r="B18" s="382" t="s">
        <v>173</v>
      </c>
      <c r="C18" s="382" t="s">
        <v>174</v>
      </c>
      <c r="D18" s="383" t="s">
        <v>175</v>
      </c>
      <c r="E18" s="382" t="s">
        <v>176</v>
      </c>
      <c r="F18" s="382" t="s">
        <v>174</v>
      </c>
      <c r="G18" s="382" t="s">
        <v>57</v>
      </c>
      <c r="H18" s="311"/>
      <c r="I18" s="311"/>
      <c r="J18" s="318"/>
      <c r="K18" s="28"/>
      <c r="L18" s="296"/>
      <c r="M18" s="291"/>
      <c r="N18" s="291"/>
      <c r="O18" s="291"/>
      <c r="P18" s="291"/>
      <c r="Q18" s="291"/>
    </row>
    <row r="19" spans="1:18" ht="13.35" customHeight="1">
      <c r="A19" s="357" t="s">
        <v>177</v>
      </c>
      <c r="B19" s="314">
        <v>137676</v>
      </c>
      <c r="C19" s="314">
        <f>C12+'Overall Results PY 2016'!D23</f>
        <v>85821</v>
      </c>
      <c r="D19" s="426">
        <f>C19/B19</f>
        <v>0.62335483308637674</v>
      </c>
      <c r="E19" s="314">
        <v>98406.000000000349</v>
      </c>
      <c r="F19" s="298">
        <f>C19</f>
        <v>85821</v>
      </c>
      <c r="G19" s="310">
        <f>F19/E19</f>
        <v>0.87211145661849576</v>
      </c>
      <c r="H19" s="311"/>
      <c r="I19" s="311"/>
      <c r="J19" s="300"/>
      <c r="K19" s="297"/>
      <c r="L19" s="296"/>
      <c r="M19" s="291"/>
      <c r="N19" s="291"/>
      <c r="O19" s="291"/>
      <c r="P19" s="291"/>
      <c r="Q19" s="291"/>
    </row>
    <row r="20" spans="1:18" ht="13.35" customHeight="1">
      <c r="A20" s="357" t="s">
        <v>178</v>
      </c>
      <c r="B20" s="298">
        <v>267.12</v>
      </c>
      <c r="C20" s="298">
        <f>F44</f>
        <v>403.2</v>
      </c>
      <c r="D20" s="426">
        <f>C20/B20</f>
        <v>1.5094339622641508</v>
      </c>
      <c r="E20" s="298">
        <v>268.38</v>
      </c>
      <c r="F20" s="298">
        <f>C20</f>
        <v>403.2</v>
      </c>
      <c r="G20" s="277">
        <f>F20/E20</f>
        <v>1.5023474178403755</v>
      </c>
      <c r="H20" s="311"/>
      <c r="I20" s="311"/>
      <c r="J20" s="318"/>
      <c r="K20" s="28"/>
      <c r="L20" s="296"/>
      <c r="M20" s="291"/>
      <c r="N20" s="291"/>
      <c r="O20" s="291"/>
      <c r="P20" s="291"/>
      <c r="Q20" s="291"/>
    </row>
    <row r="21" spans="1:18" ht="13.35" customHeight="1">
      <c r="A21" s="327" t="s">
        <v>179</v>
      </c>
      <c r="B21"/>
      <c r="C21" s="298"/>
      <c r="D21" s="298"/>
      <c r="E21" s="277"/>
      <c r="F21" s="298"/>
      <c r="G21" s="277"/>
      <c r="H21" s="311"/>
      <c r="I21" s="311"/>
      <c r="J21" s="318"/>
      <c r="K21" s="28"/>
      <c r="L21" s="293"/>
      <c r="M21" s="291"/>
      <c r="N21" s="291"/>
      <c r="O21" s="291"/>
      <c r="P21" s="291"/>
      <c r="Q21" s="291"/>
    </row>
    <row r="22" spans="1:18" ht="13.35" customHeight="1">
      <c r="A22" s="327"/>
      <c r="B22"/>
      <c r="C22" s="298"/>
      <c r="D22" s="298"/>
      <c r="E22" s="277"/>
      <c r="F22" s="298"/>
      <c r="G22" s="277"/>
      <c r="H22" s="311"/>
      <c r="I22" s="311"/>
      <c r="J22" s="318"/>
      <c r="K22" s="28"/>
      <c r="L22" s="293"/>
      <c r="M22" s="291"/>
      <c r="N22" s="291"/>
      <c r="O22" s="291"/>
      <c r="P22" s="291"/>
      <c r="Q22" s="291"/>
    </row>
    <row r="23" spans="1:18" ht="13.35" customHeight="1">
      <c r="A23" s="304"/>
      <c r="B23" s="298"/>
      <c r="C23" s="298"/>
      <c r="D23" s="277"/>
      <c r="E23" s="311"/>
      <c r="F23" s="311"/>
      <c r="G23" s="311"/>
      <c r="H23" s="311"/>
      <c r="I23" s="311"/>
      <c r="J23" s="317"/>
      <c r="K23" s="315"/>
      <c r="L23" s="292"/>
      <c r="M23" s="291"/>
      <c r="N23" s="291"/>
      <c r="O23" s="291"/>
      <c r="P23" s="291"/>
      <c r="Q23" s="291"/>
    </row>
    <row r="24" spans="1:18" ht="13.35" customHeight="1">
      <c r="A24" s="1121" t="s">
        <v>182</v>
      </c>
      <c r="B24" s="1121"/>
      <c r="C24" s="1121"/>
      <c r="D24" s="1121"/>
      <c r="E24" s="311"/>
      <c r="F24" s="311"/>
      <c r="G24" s="311"/>
      <c r="H24" s="311"/>
      <c r="I24" s="311"/>
      <c r="J24" s="301"/>
      <c r="K24" s="292"/>
      <c r="L24" s="292"/>
      <c r="M24" s="291"/>
      <c r="N24" s="291"/>
      <c r="O24" s="291"/>
      <c r="P24" s="291"/>
      <c r="Q24" s="291"/>
    </row>
    <row r="25" spans="1:18" ht="33.6" thickBot="1">
      <c r="A25" s="303" t="s">
        <v>104</v>
      </c>
      <c r="B25" s="303" t="s">
        <v>105</v>
      </c>
      <c r="C25" s="303" t="s">
        <v>106</v>
      </c>
      <c r="D25" s="303" t="s">
        <v>107</v>
      </c>
      <c r="E25" s="308"/>
      <c r="F25" s="311"/>
      <c r="G25" s="311"/>
      <c r="H25" s="311"/>
      <c r="I25" s="311"/>
      <c r="J25" s="301"/>
      <c r="K25" s="292"/>
      <c r="L25" s="294"/>
      <c r="M25" s="291"/>
      <c r="N25" s="291"/>
      <c r="O25" s="291"/>
      <c r="P25" s="291"/>
      <c r="Q25" s="291"/>
    </row>
    <row r="26" spans="1:18" ht="13.5" customHeight="1" thickTop="1">
      <c r="A26" s="1116" t="s">
        <v>1017</v>
      </c>
      <c r="B26" s="1116"/>
      <c r="C26" s="1116"/>
      <c r="D26" s="331">
        <v>1</v>
      </c>
      <c r="E26" s="311"/>
      <c r="F26" s="311"/>
      <c r="G26" s="311"/>
      <c r="H26" s="311"/>
      <c r="I26" s="311"/>
      <c r="J26" s="302"/>
      <c r="K26" s="294"/>
      <c r="L26" s="311" t="s">
        <v>376</v>
      </c>
      <c r="M26" s="291"/>
      <c r="N26" s="291"/>
      <c r="O26" s="291"/>
      <c r="P26" s="291"/>
      <c r="Q26" s="291"/>
    </row>
    <row r="27" spans="1:18" ht="13.5" customHeight="1">
      <c r="A27" s="305"/>
      <c r="B27" s="305"/>
      <c r="C27" s="305"/>
      <c r="D27" s="305"/>
      <c r="E27" s="311"/>
      <c r="F27" s="311"/>
      <c r="G27" s="311"/>
      <c r="H27" s="311"/>
      <c r="I27" s="311"/>
      <c r="J27" s="302"/>
      <c r="K27" s="294"/>
      <c r="L27" s="294"/>
      <c r="M27" s="291"/>
      <c r="N27" s="291"/>
      <c r="O27" s="291"/>
      <c r="P27" s="291"/>
      <c r="Q27" s="291"/>
    </row>
    <row r="28" spans="1:18" ht="13.5" customHeight="1">
      <c r="A28" s="305"/>
      <c r="B28" s="305"/>
      <c r="C28" s="305"/>
      <c r="D28" s="305"/>
      <c r="E28" s="311"/>
      <c r="F28" s="381"/>
      <c r="G28" s="311"/>
      <c r="H28" s="311"/>
      <c r="I28" s="311"/>
      <c r="J28" s="302"/>
      <c r="K28" s="294"/>
      <c r="L28"/>
    </row>
    <row r="29" spans="1:18">
      <c r="A29" s="305"/>
      <c r="B29" s="305"/>
      <c r="C29" s="305"/>
      <c r="D29" s="305"/>
      <c r="E29" s="311"/>
      <c r="F29" s="311"/>
      <c r="G29" s="311"/>
      <c r="H29" s="311"/>
      <c r="I29" s="311"/>
      <c r="J29" s="302"/>
      <c r="K29"/>
      <c r="L29"/>
    </row>
    <row r="30" spans="1:18" ht="4.6500000000000004" customHeight="1">
      <c r="A30" s="1127"/>
      <c r="B30" s="1127"/>
      <c r="C30" s="1127"/>
      <c r="D30" s="1127"/>
      <c r="E30" s="1127"/>
      <c r="F30" s="1127"/>
      <c r="G30" s="1127"/>
      <c r="H30" s="1127"/>
      <c r="I30" s="1127"/>
      <c r="J30" s="324"/>
      <c r="K30"/>
      <c r="L30" s="311"/>
      <c r="M30" s="291"/>
      <c r="N30" s="291"/>
      <c r="O30" s="291"/>
      <c r="P30" s="291"/>
      <c r="Q30" s="291"/>
    </row>
    <row r="31" spans="1:18" ht="12.75" customHeight="1">
      <c r="A31" s="291"/>
      <c r="B31" s="291"/>
      <c r="C31" s="291"/>
      <c r="D31" s="291"/>
      <c r="E31" s="291"/>
      <c r="F31" s="291"/>
      <c r="G31" s="291"/>
      <c r="H31" s="291"/>
      <c r="I31" s="291"/>
      <c r="J31" s="299"/>
      <c r="K31" s="311"/>
      <c r="L31" s="291"/>
      <c r="M31" s="291"/>
      <c r="N31" s="291"/>
      <c r="O31" s="291"/>
      <c r="P31" s="291"/>
      <c r="Q31" s="291"/>
    </row>
    <row r="32" spans="1:18" ht="15.6">
      <c r="A32" s="121" t="s">
        <v>198</v>
      </c>
      <c r="B32" s="311"/>
      <c r="C32" s="311"/>
      <c r="D32" s="311"/>
      <c r="E32" s="311"/>
      <c r="F32" s="311"/>
      <c r="G32" s="311"/>
      <c r="H32" s="311"/>
      <c r="I32" s="311"/>
      <c r="J32" s="317"/>
      <c r="K32" s="295"/>
      <c r="M32" s="311"/>
      <c r="N32" s="311"/>
      <c r="O32" s="311"/>
      <c r="P32" s="311"/>
      <c r="Q32" s="311"/>
      <c r="R32" s="311"/>
    </row>
    <row r="33" spans="1:17" ht="13.5" customHeight="1">
      <c r="A33" s="729"/>
      <c r="B33" s="311"/>
      <c r="C33" s="311"/>
      <c r="D33" s="311"/>
      <c r="E33" s="311"/>
      <c r="F33" s="311"/>
      <c r="G33" s="311"/>
      <c r="H33" s="311"/>
      <c r="I33" s="311"/>
      <c r="J33" s="317"/>
      <c r="K33" s="295"/>
      <c r="L33" s="291"/>
      <c r="M33" s="291"/>
      <c r="N33" s="291"/>
      <c r="O33" s="291"/>
      <c r="P33" s="291"/>
      <c r="Q33" s="291"/>
    </row>
    <row r="34" spans="1:17" ht="40.200000000000003" thickBot="1">
      <c r="A34" s="847" t="s">
        <v>1018</v>
      </c>
      <c r="B34" s="714" t="s">
        <v>1019</v>
      </c>
      <c r="C34" s="714" t="s">
        <v>1020</v>
      </c>
      <c r="D34" s="714" t="s">
        <v>1021</v>
      </c>
      <c r="E34" s="714" t="s">
        <v>1022</v>
      </c>
      <c r="F34" s="714" t="s">
        <v>1023</v>
      </c>
      <c r="G34" s="311"/>
      <c r="H34" s="311"/>
      <c r="I34" s="311"/>
      <c r="J34" s="317"/>
      <c r="K34" s="295"/>
      <c r="L34" s="291"/>
      <c r="M34" s="291"/>
      <c r="N34" s="291"/>
      <c r="O34" s="291"/>
      <c r="P34" s="291"/>
      <c r="Q34" s="291"/>
    </row>
    <row r="35" spans="1:17" ht="13.5" customHeight="1">
      <c r="A35" s="848" t="s">
        <v>1024</v>
      </c>
      <c r="B35" s="312">
        <v>215</v>
      </c>
      <c r="C35" s="312">
        <v>4</v>
      </c>
      <c r="D35" s="312">
        <v>0</v>
      </c>
      <c r="E35" s="312">
        <v>197</v>
      </c>
      <c r="F35" s="312">
        <f>SUM(B35:D35)*E35</f>
        <v>43143</v>
      </c>
      <c r="G35" s="311"/>
      <c r="H35" s="311"/>
      <c r="I35" s="311"/>
      <c r="J35" s="317"/>
      <c r="K35" s="295"/>
      <c r="L35" s="291"/>
      <c r="M35" s="291"/>
      <c r="N35" s="291"/>
      <c r="O35" s="291"/>
      <c r="P35" s="291"/>
      <c r="Q35" s="291"/>
    </row>
    <row r="36" spans="1:17" ht="13.5" customHeight="1">
      <c r="A36" s="848" t="s">
        <v>1025</v>
      </c>
      <c r="B36" s="312">
        <v>34</v>
      </c>
      <c r="C36" s="312">
        <v>0</v>
      </c>
      <c r="D36" s="312">
        <v>0</v>
      </c>
      <c r="E36" s="312">
        <f>197+121</f>
        <v>318</v>
      </c>
      <c r="F36" s="312">
        <f>SUM(B36:D36)*E36</f>
        <v>10812</v>
      </c>
      <c r="G36" s="311"/>
      <c r="H36" s="311"/>
      <c r="I36" s="311"/>
      <c r="J36" s="317"/>
      <c r="K36" s="295"/>
      <c r="L36" s="291"/>
      <c r="M36" s="291"/>
      <c r="N36" s="291"/>
      <c r="O36" s="291"/>
      <c r="P36" s="291"/>
      <c r="Q36" s="291"/>
    </row>
    <row r="37" spans="1:17" ht="13.5" customHeight="1" thickBot="1">
      <c r="A37" s="849" t="s">
        <v>34</v>
      </c>
      <c r="B37" s="850">
        <f>SUM(B35:B36)</f>
        <v>249</v>
      </c>
      <c r="C37" s="850">
        <f>SUM(C35:C36)</f>
        <v>4</v>
      </c>
      <c r="D37" s="850">
        <f>SUM(D35:D36)</f>
        <v>0</v>
      </c>
      <c r="E37" s="850" t="s">
        <v>161</v>
      </c>
      <c r="F37" s="850">
        <f>SUM(F35:F36)</f>
        <v>53955</v>
      </c>
      <c r="G37" s="311"/>
      <c r="H37" s="311"/>
      <c r="I37" s="311"/>
      <c r="J37" s="317"/>
      <c r="K37" s="295"/>
      <c r="L37" s="291"/>
      <c r="M37" s="291"/>
      <c r="N37" s="291"/>
      <c r="O37" s="291"/>
      <c r="P37" s="291"/>
      <c r="Q37" s="291"/>
    </row>
    <row r="38" spans="1:17" ht="13.5" customHeight="1" thickTop="1">
      <c r="A38" s="358" t="s">
        <v>1026</v>
      </c>
      <c r="B38" s="358"/>
      <c r="C38" s="851"/>
      <c r="D38" s="851"/>
      <c r="E38" s="851"/>
      <c r="F38" s="851"/>
      <c r="G38" s="311"/>
      <c r="H38" s="311"/>
      <c r="I38" s="311"/>
      <c r="J38" s="317"/>
      <c r="K38" s="295"/>
      <c r="L38" s="291"/>
      <c r="M38" s="291"/>
      <c r="N38" s="291"/>
      <c r="O38" s="291"/>
      <c r="P38" s="291"/>
      <c r="Q38" s="291"/>
    </row>
    <row r="39" spans="1:17" ht="13.5" customHeight="1">
      <c r="A39" s="327" t="s">
        <v>179</v>
      </c>
      <c r="B39" s="358"/>
      <c r="C39" s="851"/>
      <c r="D39" s="851"/>
      <c r="E39" s="851"/>
      <c r="F39" s="851"/>
      <c r="G39" s="311"/>
      <c r="H39" s="311"/>
      <c r="I39" s="311"/>
      <c r="J39" s="317"/>
      <c r="K39" s="295"/>
      <c r="L39" s="311"/>
      <c r="M39" s="291"/>
      <c r="N39" s="291"/>
      <c r="O39" s="291"/>
      <c r="P39" s="291"/>
      <c r="Q39" s="291"/>
    </row>
    <row r="40" spans="1:17" ht="13.5" customHeight="1">
      <c r="A40" s="358"/>
      <c r="B40" s="358"/>
      <c r="C40" s="851"/>
      <c r="D40" s="851"/>
      <c r="E40" s="851"/>
      <c r="F40" s="851"/>
      <c r="G40" s="311"/>
      <c r="H40" s="311"/>
      <c r="I40" s="311"/>
      <c r="J40" s="317"/>
      <c r="K40" s="295"/>
      <c r="L40" s="291"/>
      <c r="M40" s="291"/>
      <c r="N40" s="291"/>
      <c r="O40" s="291"/>
      <c r="P40" s="291"/>
      <c r="Q40" s="291"/>
    </row>
    <row r="41" spans="1:17" ht="39.6">
      <c r="A41" s="847" t="s">
        <v>1027</v>
      </c>
      <c r="B41" s="714" t="s">
        <v>1019</v>
      </c>
      <c r="C41" s="714" t="s">
        <v>1020</v>
      </c>
      <c r="D41" s="714" t="s">
        <v>1021</v>
      </c>
      <c r="E41" s="714" t="s">
        <v>1028</v>
      </c>
      <c r="F41" s="714" t="s">
        <v>1029</v>
      </c>
      <c r="G41" s="311"/>
      <c r="H41" s="311"/>
      <c r="I41" s="311"/>
      <c r="J41" s="317"/>
      <c r="K41" s="295"/>
      <c r="L41" s="291"/>
      <c r="M41" s="291"/>
      <c r="N41" s="291"/>
      <c r="O41" s="291"/>
      <c r="P41" s="291"/>
      <c r="Q41" s="291"/>
    </row>
    <row r="42" spans="1:17" ht="13.5" customHeight="1">
      <c r="A42" s="848" t="s">
        <v>1030</v>
      </c>
      <c r="B42" s="312">
        <v>217</v>
      </c>
      <c r="C42" s="312">
        <v>4</v>
      </c>
      <c r="D42" s="312">
        <v>0</v>
      </c>
      <c r="E42" s="859">
        <v>1.4</v>
      </c>
      <c r="F42" s="312">
        <f>SUM(B42:D42)*E42</f>
        <v>309.39999999999998</v>
      </c>
      <c r="G42" s="311"/>
      <c r="H42" s="311"/>
      <c r="I42" s="311"/>
      <c r="J42" s="317"/>
      <c r="K42" s="295"/>
      <c r="L42" s="291"/>
    </row>
    <row r="43" spans="1:17" ht="13.5" customHeight="1">
      <c r="A43" s="848" t="s">
        <v>1031</v>
      </c>
      <c r="B43" s="312">
        <v>63</v>
      </c>
      <c r="C43" s="312">
        <v>4</v>
      </c>
      <c r="D43" s="312">
        <v>0</v>
      </c>
      <c r="E43" s="859">
        <v>1.4</v>
      </c>
      <c r="F43" s="312">
        <f>SUM(B43:D43)*E43</f>
        <v>93.8</v>
      </c>
      <c r="G43" s="311"/>
      <c r="H43" s="311"/>
      <c r="I43" s="311"/>
      <c r="J43" s="317"/>
      <c r="K43" s="295"/>
      <c r="L43" s="291"/>
    </row>
    <row r="44" spans="1:17" ht="13.5" customHeight="1">
      <c r="A44" s="849" t="s">
        <v>1032</v>
      </c>
      <c r="B44" s="850">
        <f>SUM(B42:B43)</f>
        <v>280</v>
      </c>
      <c r="C44" s="850">
        <f>SUM(C42:C43)</f>
        <v>8</v>
      </c>
      <c r="D44" s="850">
        <f t="shared" ref="D44" si="0">SUM(D42:D43)</f>
        <v>0</v>
      </c>
      <c r="E44" s="860">
        <v>1.4</v>
      </c>
      <c r="F44" s="850">
        <f>SUM(B44:D44)*E44</f>
        <v>403.2</v>
      </c>
      <c r="G44" s="311"/>
      <c r="H44" s="311"/>
      <c r="I44" s="311"/>
      <c r="J44" s="317"/>
      <c r="K44" s="295"/>
      <c r="L44" s="291"/>
    </row>
    <row r="45" spans="1:17" ht="13.5" customHeight="1">
      <c r="A45" s="358" t="s">
        <v>1033</v>
      </c>
      <c r="B45" s="358"/>
      <c r="C45" s="851"/>
      <c r="D45" s="851"/>
      <c r="E45" s="851"/>
      <c r="F45" s="851"/>
      <c r="G45" s="311"/>
      <c r="H45" s="311"/>
      <c r="I45" s="311"/>
      <c r="J45" s="317"/>
      <c r="K45" s="295"/>
      <c r="L45" s="291"/>
    </row>
    <row r="46" spans="1:17" ht="13.5" customHeight="1">
      <c r="A46" s="327" t="s">
        <v>179</v>
      </c>
      <c r="B46" s="358"/>
      <c r="C46" s="851"/>
      <c r="D46" s="851"/>
      <c r="E46" s="851"/>
      <c r="F46" s="851"/>
      <c r="G46" s="311"/>
      <c r="H46" s="311"/>
      <c r="I46" s="311"/>
      <c r="J46" s="317"/>
      <c r="K46" s="295"/>
      <c r="L46" s="291"/>
    </row>
    <row r="47" spans="1:17">
      <c r="A47" s="327"/>
      <c r="B47" s="311"/>
      <c r="C47" s="311"/>
      <c r="D47" s="311"/>
      <c r="E47" s="311"/>
      <c r="F47" s="311"/>
      <c r="G47" s="311"/>
      <c r="H47" s="311"/>
      <c r="I47" s="311"/>
      <c r="J47" s="317"/>
      <c r="K47" s="295"/>
      <c r="L47" s="291"/>
    </row>
    <row r="48" spans="1:17">
      <c r="A48" s="1121" t="s">
        <v>1034</v>
      </c>
      <c r="B48" s="1121"/>
      <c r="C48" s="1121"/>
      <c r="D48" s="1121"/>
      <c r="E48" s="311"/>
      <c r="F48" s="311"/>
      <c r="G48" s="311"/>
      <c r="H48" s="311"/>
      <c r="I48" s="311"/>
      <c r="J48" s="317"/>
      <c r="K48" s="295"/>
      <c r="L48" s="311"/>
    </row>
    <row r="49" spans="1:18" ht="13.8" thickBot="1">
      <c r="A49" s="714" t="s">
        <v>1035</v>
      </c>
      <c r="B49" s="714" t="s">
        <v>1036</v>
      </c>
      <c r="C49" s="714" t="s">
        <v>1037</v>
      </c>
      <c r="D49" s="714" t="s">
        <v>1038</v>
      </c>
      <c r="E49" s="311"/>
      <c r="F49" s="311"/>
      <c r="G49" s="311"/>
      <c r="H49" s="311"/>
      <c r="I49" s="311"/>
      <c r="J49" s="317"/>
      <c r="K49" s="295"/>
      <c r="L49" s="291"/>
    </row>
    <row r="50" spans="1:18">
      <c r="A50" s="838">
        <v>42928</v>
      </c>
      <c r="B50" s="839">
        <v>0.58333333333333337</v>
      </c>
      <c r="C50" s="840">
        <v>5.708333333333333</v>
      </c>
      <c r="D50" s="841">
        <v>3</v>
      </c>
      <c r="E50" s="311"/>
      <c r="F50" s="311"/>
      <c r="G50" s="311"/>
      <c r="H50" s="311"/>
      <c r="I50" s="311"/>
      <c r="J50" s="317"/>
      <c r="K50" s="295"/>
      <c r="L50" s="1121"/>
      <c r="M50" s="1121"/>
      <c r="N50" s="1121"/>
      <c r="O50" s="1121"/>
      <c r="P50" s="1121"/>
      <c r="Q50" s="1121"/>
      <c r="R50" s="1121"/>
    </row>
    <row r="51" spans="1:18" ht="13.5" customHeight="1">
      <c r="A51" s="842">
        <v>42936</v>
      </c>
      <c r="B51" s="360">
        <v>0.58333333333333337</v>
      </c>
      <c r="C51" s="323">
        <v>5.666666666666667</v>
      </c>
      <c r="D51" s="63">
        <v>2</v>
      </c>
      <c r="E51" s="311"/>
      <c r="F51" s="311"/>
      <c r="G51" s="311"/>
      <c r="H51" s="311"/>
      <c r="I51" s="311"/>
      <c r="J51" s="317"/>
      <c r="K51" s="295"/>
      <c r="L51" s="291"/>
    </row>
    <row r="52" spans="1:18" ht="13.5" customHeight="1">
      <c r="A52" s="843">
        <v>42937</v>
      </c>
      <c r="B52" s="844">
        <v>0.66666666666666663</v>
      </c>
      <c r="C52" s="845">
        <v>5.75</v>
      </c>
      <c r="D52" s="846">
        <v>2</v>
      </c>
      <c r="E52" s="311"/>
      <c r="F52" s="311"/>
      <c r="G52" s="311"/>
      <c r="H52" s="311"/>
      <c r="I52" s="311"/>
      <c r="J52" s="317"/>
      <c r="K52" s="295"/>
      <c r="L52" s="291"/>
    </row>
    <row r="53" spans="1:18" ht="13.5" customHeight="1">
      <c r="A53" s="327" t="s">
        <v>179</v>
      </c>
      <c r="H53" s="311"/>
      <c r="I53" s="311"/>
      <c r="J53" s="317"/>
      <c r="K53" s="295"/>
      <c r="L53" s="291"/>
    </row>
    <row r="54" spans="1:18" ht="13.5" customHeight="1">
      <c r="H54" s="311"/>
      <c r="I54" s="311"/>
      <c r="J54" s="317"/>
      <c r="K54" s="295"/>
      <c r="L54" s="291"/>
    </row>
    <row r="55" spans="1:18">
      <c r="A55" s="5" t="s">
        <v>1055</v>
      </c>
      <c r="J55" s="317"/>
      <c r="K55" s="295"/>
    </row>
    <row r="56" spans="1:18">
      <c r="A56" s="5"/>
      <c r="J56" s="317"/>
      <c r="K56" s="295"/>
    </row>
    <row r="57" spans="1:18">
      <c r="A57" s="908" t="s">
        <v>1056</v>
      </c>
      <c r="J57" s="317"/>
      <c r="K57" s="295"/>
      <c r="L57"/>
    </row>
    <row r="58" spans="1:18" ht="27" thickBot="1">
      <c r="A58" s="714"/>
      <c r="B58" s="714" t="s">
        <v>1057</v>
      </c>
      <c r="C58" s="714" t="s">
        <v>1058</v>
      </c>
      <c r="D58" s="714" t="s">
        <v>1059</v>
      </c>
      <c r="E58" s="714" t="s">
        <v>1060</v>
      </c>
      <c r="F58" s="714" t="s">
        <v>1061</v>
      </c>
      <c r="G58" s="714" t="s">
        <v>1062</v>
      </c>
      <c r="J58" s="317"/>
      <c r="K58" s="295"/>
    </row>
    <row r="59" spans="1:18">
      <c r="A59" s="909" t="s">
        <v>1063</v>
      </c>
      <c r="B59" s="277">
        <v>0.35616438356164382</v>
      </c>
      <c r="C59" s="277">
        <v>0.27397260273972601</v>
      </c>
      <c r="D59" s="277">
        <v>0.21917808219178081</v>
      </c>
      <c r="E59" s="277">
        <v>6.8493150684931503E-2</v>
      </c>
      <c r="F59" s="277">
        <v>2.7397260273972601E-2</v>
      </c>
      <c r="G59" s="277">
        <v>5.4794520547945313E-2</v>
      </c>
      <c r="J59" s="317"/>
      <c r="K59" s="295"/>
    </row>
    <row r="60" spans="1:18">
      <c r="A60" s="909" t="s">
        <v>1064</v>
      </c>
      <c r="B60" s="277">
        <v>0.27397260273972601</v>
      </c>
      <c r="C60" s="277">
        <v>0.24657534246575341</v>
      </c>
      <c r="D60" s="277">
        <v>0.26027397260273971</v>
      </c>
      <c r="E60" s="277">
        <v>9.5890410958904104E-2</v>
      </c>
      <c r="F60" s="277">
        <v>4.1095890410958902E-2</v>
      </c>
      <c r="G60" s="277">
        <v>8.2191780821917915E-2</v>
      </c>
      <c r="J60" s="317"/>
      <c r="K60" s="295"/>
    </row>
    <row r="61" spans="1:18">
      <c r="A61" s="909" t="s">
        <v>1065</v>
      </c>
      <c r="B61" s="277">
        <v>0.46524064171122992</v>
      </c>
      <c r="C61" s="277">
        <v>0.28877005347593582</v>
      </c>
      <c r="D61" s="277">
        <v>0.13903743315508021</v>
      </c>
      <c r="E61" s="277">
        <v>4.2780748663101595E-2</v>
      </c>
      <c r="F61" s="277">
        <v>1.6042780748663103E-2</v>
      </c>
      <c r="G61" s="277">
        <v>4.8128342245989386E-2</v>
      </c>
      <c r="J61" s="317"/>
      <c r="K61" s="295"/>
    </row>
    <row r="62" spans="1:18">
      <c r="A62" s="909" t="s">
        <v>1066</v>
      </c>
      <c r="B62" s="277">
        <v>0.37967914438502676</v>
      </c>
      <c r="C62" s="277">
        <v>0.29411764705882354</v>
      </c>
      <c r="D62" s="277">
        <v>0.16577540106951871</v>
      </c>
      <c r="E62" s="277">
        <v>5.3475935828877004E-2</v>
      </c>
      <c r="F62" s="277">
        <v>1.6042780748663103E-2</v>
      </c>
      <c r="G62" s="277">
        <v>9.0909090909090828E-2</v>
      </c>
      <c r="J62" s="317"/>
      <c r="K62" s="295"/>
    </row>
    <row r="63" spans="1:18" ht="13.5" customHeight="1">
      <c r="A63" s="909" t="s">
        <v>1067</v>
      </c>
      <c r="B63" s="277">
        <v>0.40106951871657759</v>
      </c>
      <c r="C63" s="277">
        <v>0.28342245989304815</v>
      </c>
      <c r="D63" s="277">
        <v>0.18181818181818182</v>
      </c>
      <c r="E63" s="277">
        <v>3.2085561497326207E-2</v>
      </c>
      <c r="F63" s="277">
        <v>1.6042780748663103E-2</v>
      </c>
      <c r="G63" s="277">
        <v>8.5561497326203106E-2</v>
      </c>
      <c r="J63" s="317"/>
      <c r="K63" s="295"/>
      <c r="L63"/>
    </row>
    <row r="64" spans="1:18">
      <c r="A64" s="909" t="s">
        <v>1068</v>
      </c>
      <c r="B64" s="277">
        <v>0.41711229946524064</v>
      </c>
      <c r="C64" s="277">
        <v>0.27272727272727271</v>
      </c>
      <c r="D64" s="277">
        <v>0.18716577540106949</v>
      </c>
      <c r="E64" s="277">
        <v>4.8128342245989303E-2</v>
      </c>
      <c r="F64" s="277">
        <v>2.6737967914438502E-2</v>
      </c>
      <c r="G64" s="277">
        <v>4.8128342245989386E-2</v>
      </c>
      <c r="J64" s="317"/>
      <c r="K64" s="295"/>
    </row>
    <row r="65" spans="1:12" ht="13.5" customHeight="1">
      <c r="A65" s="909" t="s">
        <v>1069</v>
      </c>
      <c r="B65" s="277">
        <v>0.32978723404255317</v>
      </c>
      <c r="C65" s="277">
        <v>0.47872340425531917</v>
      </c>
      <c r="D65" s="277">
        <v>0.13297872340425532</v>
      </c>
      <c r="E65" s="277">
        <v>4.2553191489361701E-2</v>
      </c>
      <c r="F65" s="277">
        <v>1.0638297872340425E-2</v>
      </c>
      <c r="G65" s="277">
        <v>5.3191489361702482E-3</v>
      </c>
      <c r="J65" s="317"/>
      <c r="K65" s="295"/>
      <c r="L65"/>
    </row>
    <row r="66" spans="1:12" ht="13.5" customHeight="1">
      <c r="A66" s="909" t="s">
        <v>1070</v>
      </c>
      <c r="B66" s="277">
        <v>0.72340425531914898</v>
      </c>
      <c r="C66" s="277">
        <v>0.19680851063829788</v>
      </c>
      <c r="D66" s="277">
        <v>5.3191489361702128E-2</v>
      </c>
      <c r="E66" s="277">
        <v>5.3191489361702126E-3</v>
      </c>
      <c r="F66" s="277">
        <v>2.1276595744680851E-2</v>
      </c>
      <c r="G66" s="277">
        <v>0</v>
      </c>
      <c r="J66" s="317"/>
      <c r="K66" s="295"/>
    </row>
    <row r="67" spans="1:12" ht="13.5" customHeight="1">
      <c r="A67" s="909" t="s">
        <v>1071</v>
      </c>
      <c r="B67" s="277">
        <v>0.68085106382978722</v>
      </c>
      <c r="C67" s="277">
        <v>0.18085106382978725</v>
      </c>
      <c r="D67" s="277">
        <v>7.4468085106382975E-2</v>
      </c>
      <c r="E67" s="277">
        <v>3.1914893617021274E-2</v>
      </c>
      <c r="F67" s="277">
        <v>2.1276595744680851E-2</v>
      </c>
      <c r="G67" s="277">
        <v>1.0638297872340496E-2</v>
      </c>
      <c r="J67" s="317"/>
      <c r="K67" s="295"/>
    </row>
    <row r="68" spans="1:12">
      <c r="A68" s="909" t="s">
        <v>1072</v>
      </c>
      <c r="B68" s="277">
        <v>0.92021276595744683</v>
      </c>
      <c r="C68" s="277">
        <v>3.1914893617021274E-2</v>
      </c>
      <c r="D68" s="277">
        <v>2.6595744680851064E-2</v>
      </c>
      <c r="E68" s="277">
        <v>0</v>
      </c>
      <c r="F68" s="277">
        <v>1.5957446808510637E-2</v>
      </c>
      <c r="G68" s="277">
        <v>5.3191489361701372E-3</v>
      </c>
      <c r="J68" s="317"/>
      <c r="K68" s="295"/>
    </row>
    <row r="69" spans="1:12">
      <c r="A69" s="910" t="s">
        <v>1073</v>
      </c>
      <c r="B69" s="911">
        <v>0.69680851063829796</v>
      </c>
      <c r="C69" s="911">
        <v>0.20744680851063829</v>
      </c>
      <c r="D69" s="911">
        <v>7.9787234042553196E-2</v>
      </c>
      <c r="E69" s="911">
        <v>5.3191489361702126E-3</v>
      </c>
      <c r="F69" s="911">
        <v>1.0638297872340425E-2</v>
      </c>
      <c r="G69" s="911">
        <v>0</v>
      </c>
      <c r="J69" s="317"/>
      <c r="K69" s="295"/>
      <c r="L69" s="291"/>
    </row>
    <row r="70" spans="1:12">
      <c r="J70" s="317"/>
      <c r="K70" s="295"/>
      <c r="L70" s="291"/>
    </row>
    <row r="71" spans="1:12" ht="13.5" customHeight="1">
      <c r="A71" s="908" t="s">
        <v>1074</v>
      </c>
      <c r="J71" s="317"/>
      <c r="K71" s="295"/>
      <c r="L71" s="291"/>
    </row>
    <row r="72" spans="1:12" ht="13.5" customHeight="1" thickBot="1">
      <c r="A72" s="714"/>
      <c r="B72" s="714" t="s">
        <v>1075</v>
      </c>
      <c r="C72" s="714" t="s">
        <v>1076</v>
      </c>
      <c r="D72" s="714" t="s">
        <v>1077</v>
      </c>
      <c r="J72" s="317"/>
      <c r="K72" s="295"/>
      <c r="L72" s="291"/>
    </row>
    <row r="73" spans="1:12" ht="13.5" customHeight="1">
      <c r="A73" s="909" t="s">
        <v>1078</v>
      </c>
      <c r="B73" s="277">
        <v>0.64945652173913049</v>
      </c>
      <c r="C73" s="277">
        <v>0.52500000000000002</v>
      </c>
      <c r="D73" s="277">
        <v>0.6785714285714286</v>
      </c>
      <c r="J73" s="317"/>
      <c r="K73" s="295"/>
      <c r="L73" s="291"/>
    </row>
    <row r="74" spans="1:12">
      <c r="A74" s="909" t="s">
        <v>1079</v>
      </c>
      <c r="B74" s="277">
        <v>0.25543478260869568</v>
      </c>
      <c r="C74" s="277">
        <v>0.21666666666666667</v>
      </c>
      <c r="D74" s="277">
        <v>0.17142857142857143</v>
      </c>
      <c r="J74" s="317"/>
      <c r="K74" s="295"/>
      <c r="L74" s="291"/>
    </row>
    <row r="75" spans="1:12">
      <c r="A75" s="909" t="s">
        <v>1080</v>
      </c>
      <c r="B75" s="277">
        <v>0.16304347826086957</v>
      </c>
      <c r="C75" s="277">
        <v>0.2</v>
      </c>
      <c r="D75" s="277">
        <v>0.17857142857142858</v>
      </c>
      <c r="J75" s="317"/>
      <c r="K75" s="295"/>
      <c r="L75" s="291"/>
    </row>
    <row r="76" spans="1:12">
      <c r="A76" s="909" t="s">
        <v>1081</v>
      </c>
      <c r="B76" s="277">
        <v>0.11684782608695653</v>
      </c>
      <c r="C76" s="277">
        <v>0.15</v>
      </c>
      <c r="D76" s="277">
        <v>0.1357142857142857</v>
      </c>
      <c r="J76" s="317"/>
      <c r="K76" s="295"/>
      <c r="L76" s="291"/>
    </row>
    <row r="77" spans="1:12" ht="13.5" customHeight="1">
      <c r="A77" s="909" t="s">
        <v>1082</v>
      </c>
      <c r="B77" s="277">
        <v>0.18206521739130432</v>
      </c>
      <c r="C77" s="277">
        <v>0.10833333333333334</v>
      </c>
      <c r="D77" s="277">
        <v>0.12142857142857143</v>
      </c>
      <c r="J77" s="317"/>
      <c r="K77" s="295"/>
      <c r="L77" s="291"/>
    </row>
    <row r="78" spans="1:12" ht="13.5" customHeight="1">
      <c r="A78" s="909" t="s">
        <v>1083</v>
      </c>
      <c r="B78" s="277">
        <v>6.7934782608695649E-2</v>
      </c>
      <c r="C78" s="277">
        <v>4.1666666666666671E-2</v>
      </c>
      <c r="D78" s="277">
        <v>1.4285714285714285E-2</v>
      </c>
      <c r="J78" s="317"/>
      <c r="K78" s="295"/>
      <c r="L78" s="291"/>
    </row>
    <row r="79" spans="1:12" ht="13.5" customHeight="1">
      <c r="A79" s="909" t="s">
        <v>1084</v>
      </c>
      <c r="B79" s="277">
        <v>5.434782608695652E-3</v>
      </c>
      <c r="C79" s="277">
        <v>8.3333333333333332E-3</v>
      </c>
      <c r="D79" s="277">
        <v>1.4285714285714285E-2</v>
      </c>
      <c r="J79" s="317"/>
      <c r="K79" s="295"/>
      <c r="L79" s="291"/>
    </row>
    <row r="80" spans="1:12" ht="13.5" customHeight="1">
      <c r="A80" s="910" t="s">
        <v>1062</v>
      </c>
      <c r="B80" s="911">
        <v>2.717391304347826E-3</v>
      </c>
      <c r="C80" s="911">
        <v>0</v>
      </c>
      <c r="D80" s="911">
        <v>0</v>
      </c>
      <c r="J80" s="317"/>
      <c r="K80" s="295"/>
      <c r="L80" s="291"/>
    </row>
    <row r="81" spans="1:12">
      <c r="J81" s="317"/>
      <c r="K81" s="295"/>
      <c r="L81" s="291"/>
    </row>
    <row r="82" spans="1:12">
      <c r="A82" s="1117" t="s">
        <v>1085</v>
      </c>
      <c r="B82" s="1117"/>
      <c r="C82" s="1117"/>
      <c r="D82" s="1117"/>
      <c r="E82" s="1117"/>
      <c r="F82" s="1117"/>
      <c r="G82" s="1117"/>
      <c r="H82" s="1117"/>
      <c r="I82" s="1117"/>
      <c r="J82" s="317"/>
      <c r="K82" s="295"/>
      <c r="L82" s="291"/>
    </row>
    <row r="83" spans="1:12" ht="13.5" customHeight="1" thickBot="1">
      <c r="A83" s="714"/>
      <c r="B83" s="714" t="s">
        <v>1086</v>
      </c>
      <c r="C83" s="714" t="s">
        <v>1087</v>
      </c>
      <c r="D83" s="714" t="s">
        <v>1088</v>
      </c>
      <c r="J83" s="317"/>
      <c r="K83" s="295"/>
      <c r="L83" s="291"/>
    </row>
    <row r="84" spans="1:12" ht="13.5" customHeight="1">
      <c r="A84" s="909" t="s">
        <v>1089</v>
      </c>
      <c r="B84" s="277">
        <v>8.9743589743589744E-2</v>
      </c>
      <c r="C84" s="277">
        <v>0.10434782608695652</v>
      </c>
      <c r="D84" s="277">
        <v>0.13043478260869565</v>
      </c>
      <c r="J84" s="317"/>
      <c r="K84" s="295"/>
      <c r="L84" s="291"/>
    </row>
    <row r="85" spans="1:12" ht="13.5" customHeight="1">
      <c r="A85" s="909" t="s">
        <v>1090</v>
      </c>
      <c r="B85" s="277">
        <v>0.15641025641025641</v>
      </c>
      <c r="C85" s="277">
        <v>0.10434782608695652</v>
      </c>
      <c r="D85" s="277">
        <v>0.20496894409937888</v>
      </c>
      <c r="J85" s="317"/>
      <c r="K85" s="295"/>
      <c r="L85" s="291"/>
    </row>
    <row r="86" spans="1:12" ht="13.5" customHeight="1">
      <c r="A86" s="909" t="s">
        <v>1091</v>
      </c>
      <c r="B86" s="277">
        <v>0.6333333333333333</v>
      </c>
      <c r="C86" s="277">
        <v>0.70434782608695656</v>
      </c>
      <c r="D86" s="277">
        <v>0.55900621118012417</v>
      </c>
      <c r="J86" s="317"/>
      <c r="K86" s="295"/>
      <c r="L86" s="291"/>
    </row>
    <row r="87" spans="1:12">
      <c r="A87" s="910" t="s">
        <v>738</v>
      </c>
      <c r="B87" s="911">
        <v>0.12051282051282051</v>
      </c>
      <c r="C87" s="911">
        <v>8.6956521739130432E-2</v>
      </c>
      <c r="D87" s="911">
        <v>0.10559006211180125</v>
      </c>
      <c r="J87" s="317"/>
      <c r="K87" s="295"/>
      <c r="L87" s="291"/>
    </row>
    <row r="88" spans="1:12">
      <c r="J88" s="317"/>
      <c r="K88" s="295"/>
      <c r="L88" s="291"/>
    </row>
    <row r="89" spans="1:12">
      <c r="J89" s="317"/>
      <c r="K89" s="295"/>
      <c r="L89" s="291"/>
    </row>
    <row r="90" spans="1:12">
      <c r="J90" s="317"/>
      <c r="K90" s="295"/>
      <c r="L90" s="291"/>
    </row>
    <row r="91" spans="1:12">
      <c r="J91" s="317"/>
      <c r="K91" s="295"/>
      <c r="L91" s="291"/>
    </row>
    <row r="92" spans="1:12">
      <c r="J92" s="317"/>
      <c r="K92" s="295"/>
      <c r="L92" s="291"/>
    </row>
    <row r="93" spans="1:12">
      <c r="J93" s="317"/>
      <c r="K93" s="295"/>
      <c r="L93" s="291"/>
    </row>
    <row r="94" spans="1:12">
      <c r="J94" s="317"/>
      <c r="K94" s="295"/>
      <c r="L94" s="291"/>
    </row>
    <row r="95" spans="1:12">
      <c r="J95" s="317"/>
      <c r="K95" s="295"/>
      <c r="L95" s="291"/>
    </row>
    <row r="96" spans="1:12">
      <c r="J96" s="317"/>
      <c r="K96" s="295"/>
    </row>
  </sheetData>
  <mergeCells count="25">
    <mergeCell ref="L50:R50"/>
    <mergeCell ref="A9:G9"/>
    <mergeCell ref="A8:G8"/>
    <mergeCell ref="A7:G7"/>
    <mergeCell ref="A26:C26"/>
    <mergeCell ref="B10:D10"/>
    <mergeCell ref="A30:I30"/>
    <mergeCell ref="A48:D48"/>
    <mergeCell ref="A15:G15"/>
    <mergeCell ref="A16:G16"/>
    <mergeCell ref="B17:D17"/>
    <mergeCell ref="E17:G17"/>
    <mergeCell ref="L7:R7"/>
    <mergeCell ref="L6:R6"/>
    <mergeCell ref="L4:R4"/>
    <mergeCell ref="L5:R5"/>
    <mergeCell ref="A1:R1"/>
    <mergeCell ref="A2:R2"/>
    <mergeCell ref="A3:R3"/>
    <mergeCell ref="A4:G4"/>
    <mergeCell ref="A82:I82"/>
    <mergeCell ref="A6:G6"/>
    <mergeCell ref="A5:G5"/>
    <mergeCell ref="E10:G10"/>
    <mergeCell ref="A24:D24"/>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U100"/>
  <sheetViews>
    <sheetView zoomScaleNormal="100" workbookViewId="0"/>
  </sheetViews>
  <sheetFormatPr defaultRowHeight="13.2"/>
  <cols>
    <col min="1" max="1" width="97.88671875" style="3" customWidth="1"/>
    <col min="2" max="2" width="65" customWidth="1"/>
    <col min="3" max="3" width="11.109375" customWidth="1"/>
    <col min="4" max="4" width="9.109375" style="2" customWidth="1"/>
    <col min="5" max="7" width="11.88671875" customWidth="1"/>
    <col min="8" max="8" width="12.44140625" bestFit="1" customWidth="1"/>
    <col min="9" max="10" width="11.88671875" customWidth="1"/>
    <col min="11" max="11" width="14" bestFit="1" customWidth="1"/>
    <col min="12" max="12" width="11.88671875" style="2" customWidth="1"/>
  </cols>
  <sheetData>
    <row r="1" spans="1:15" ht="35.25" customHeight="1">
      <c r="A1" s="2"/>
      <c r="B1" s="2"/>
      <c r="D1"/>
      <c r="L1"/>
    </row>
    <row r="2" spans="1:15" ht="49.5" customHeight="1">
      <c r="A2" s="325" t="str">
        <f>Cover!B8</f>
        <v>KCP&amp;L-MO Evaluation, Measurement, and Verification Report – Appendix Databook</v>
      </c>
      <c r="C2" s="25"/>
      <c r="D2" s="25"/>
      <c r="E2" s="25"/>
      <c r="F2" s="25"/>
      <c r="G2" s="2"/>
      <c r="H2" s="2"/>
      <c r="L2"/>
    </row>
    <row r="3" spans="1:15" s="26" customFormat="1">
      <c r="A3" s="107" t="s">
        <v>10</v>
      </c>
      <c r="B3"/>
    </row>
    <row r="4" spans="1:15" s="27" customFormat="1" ht="13.5" customHeight="1">
      <c r="A4" s="467" t="s">
        <v>11</v>
      </c>
      <c r="B4"/>
      <c r="C4" s="695"/>
      <c r="D4" s="695"/>
      <c r="E4" s="695"/>
      <c r="F4" s="695"/>
      <c r="G4" s="695"/>
      <c r="H4" s="695"/>
      <c r="I4" s="695"/>
      <c r="J4" s="695"/>
      <c r="K4" s="695"/>
      <c r="L4" s="695"/>
      <c r="M4" s="695"/>
    </row>
    <row r="5" spans="1:15" s="27" customFormat="1" ht="13.5" customHeight="1">
      <c r="A5" s="467" t="s">
        <v>12</v>
      </c>
      <c r="B5"/>
      <c r="C5" s="695"/>
      <c r="D5" s="695"/>
      <c r="E5" s="695"/>
      <c r="F5" s="695"/>
      <c r="G5" s="695"/>
      <c r="H5" s="695"/>
      <c r="I5" s="695"/>
      <c r="J5" s="695"/>
      <c r="K5" s="695"/>
      <c r="L5" s="695"/>
      <c r="M5" s="695"/>
    </row>
    <row r="6" spans="1:15" s="27" customFormat="1" ht="13.5" customHeight="1">
      <c r="A6" s="467" t="s">
        <v>13</v>
      </c>
      <c r="B6"/>
      <c r="C6" s="695"/>
      <c r="D6" s="695"/>
      <c r="E6" s="695"/>
      <c r="F6" s="695"/>
      <c r="G6" s="695"/>
      <c r="H6" s="695"/>
      <c r="I6" s="695"/>
      <c r="J6" s="695"/>
      <c r="K6" s="695"/>
      <c r="L6" s="695"/>
      <c r="M6" s="695"/>
    </row>
    <row r="7" spans="1:15" s="1" customFormat="1" ht="13.5" customHeight="1">
      <c r="A7" s="467" t="s">
        <v>14</v>
      </c>
      <c r="B7" s="27"/>
      <c r="D7" s="3"/>
      <c r="E7" s="315"/>
      <c r="F7" s="315"/>
      <c r="G7" s="4"/>
      <c r="H7" s="4"/>
      <c r="I7" s="4"/>
      <c r="J7" s="4"/>
      <c r="K7" s="4"/>
      <c r="L7" s="9"/>
      <c r="M7" s="4"/>
      <c r="N7" s="5"/>
      <c r="O7" s="4"/>
    </row>
    <row r="8" spans="1:15" s="1" customFormat="1" ht="13.5" customHeight="1">
      <c r="A8" s="330" t="s">
        <v>15</v>
      </c>
      <c r="B8" s="27"/>
      <c r="D8" s="3"/>
      <c r="E8" s="52"/>
      <c r="F8" s="52"/>
      <c r="G8" s="53"/>
      <c r="H8" s="53"/>
      <c r="I8" s="53"/>
      <c r="J8" s="53"/>
      <c r="K8" s="53"/>
      <c r="L8" s="277"/>
      <c r="M8" s="54"/>
      <c r="N8" s="55"/>
    </row>
    <row r="9" spans="1:15" s="1" customFormat="1" ht="13.5" customHeight="1">
      <c r="A9" s="467" t="s">
        <v>16</v>
      </c>
      <c r="B9" s="27"/>
      <c r="D9" s="3"/>
      <c r="E9" s="52"/>
      <c r="F9" s="52"/>
      <c r="G9" s="52"/>
      <c r="H9" s="52"/>
      <c r="I9" s="52"/>
      <c r="J9" s="52"/>
      <c r="K9" s="52"/>
      <c r="L9" s="277"/>
    </row>
    <row r="10" spans="1:15" s="1" customFormat="1" ht="13.5" customHeight="1">
      <c r="A10" s="330" t="s">
        <v>17</v>
      </c>
      <c r="B10" s="27"/>
      <c r="D10" s="3"/>
      <c r="E10" s="52"/>
      <c r="F10" s="52"/>
      <c r="G10" s="53"/>
      <c r="H10" s="53"/>
      <c r="I10" s="53"/>
      <c r="J10" s="53"/>
      <c r="K10" s="53"/>
      <c r="L10" s="277"/>
      <c r="M10" s="54"/>
      <c r="N10" s="55"/>
    </row>
    <row r="11" spans="1:15" s="1" customFormat="1" ht="13.5" customHeight="1">
      <c r="A11" s="330" t="s">
        <v>18</v>
      </c>
      <c r="B11" s="27"/>
      <c r="D11" s="3"/>
      <c r="E11" s="52"/>
      <c r="F11" s="52"/>
      <c r="G11" s="53"/>
      <c r="H11" s="53"/>
      <c r="I11" s="53"/>
      <c r="J11" s="53"/>
      <c r="K11" s="53"/>
      <c r="L11" s="277"/>
      <c r="M11" s="54"/>
      <c r="N11" s="55"/>
    </row>
    <row r="12" spans="1:15" s="1" customFormat="1" ht="13.5" customHeight="1">
      <c r="A12" s="330" t="s">
        <v>19</v>
      </c>
      <c r="B12" s="27"/>
      <c r="D12" s="3"/>
      <c r="E12" s="52"/>
      <c r="F12" s="52"/>
      <c r="G12" s="52"/>
      <c r="H12" s="52"/>
      <c r="I12" s="52"/>
      <c r="J12" s="52"/>
      <c r="K12" s="52"/>
      <c r="L12" s="277"/>
    </row>
    <row r="13" spans="1:15" s="1" customFormat="1" ht="13.5" customHeight="1">
      <c r="A13" s="330" t="s">
        <v>20</v>
      </c>
      <c r="B13" s="27"/>
      <c r="D13" s="3"/>
      <c r="E13" s="52"/>
      <c r="F13" s="52"/>
      <c r="G13" s="53"/>
      <c r="H13" s="53"/>
      <c r="I13" s="53"/>
      <c r="J13" s="53"/>
      <c r="K13" s="53"/>
      <c r="L13" s="277"/>
      <c r="M13" s="54"/>
      <c r="N13" s="55"/>
    </row>
    <row r="14" spans="1:15" s="1" customFormat="1" ht="13.5" customHeight="1">
      <c r="A14" s="330" t="s">
        <v>21</v>
      </c>
      <c r="B14" s="27"/>
      <c r="D14" s="3"/>
      <c r="E14" s="52"/>
      <c r="F14" s="52"/>
      <c r="G14" s="53"/>
      <c r="H14" s="53"/>
      <c r="I14" s="53"/>
      <c r="J14" s="53"/>
      <c r="K14" s="53"/>
      <c r="L14" s="277"/>
    </row>
    <row r="15" spans="1:15" s="1" customFormat="1" ht="13.5" customHeight="1">
      <c r="A15" s="330" t="s">
        <v>22</v>
      </c>
      <c r="B15" s="27"/>
      <c r="D15" s="3"/>
      <c r="E15" s="52"/>
      <c r="F15" s="52"/>
      <c r="G15" s="53"/>
      <c r="H15" s="53"/>
      <c r="I15" s="53"/>
      <c r="J15" s="53"/>
      <c r="K15" s="53"/>
      <c r="L15" s="277"/>
    </row>
    <row r="16" spans="1:15" s="1" customFormat="1" ht="13.5" customHeight="1">
      <c r="A16" s="330" t="s">
        <v>23</v>
      </c>
      <c r="B16" s="27"/>
      <c r="D16" s="3"/>
      <c r="E16" s="52"/>
      <c r="F16" s="52"/>
      <c r="G16" s="53"/>
      <c r="H16" s="53"/>
      <c r="I16" s="53"/>
      <c r="J16" s="53"/>
      <c r="K16" s="53"/>
      <c r="L16" s="277"/>
      <c r="M16" s="54"/>
      <c r="N16" s="55"/>
    </row>
    <row r="17" spans="1:14" s="1" customFormat="1" ht="13.5" customHeight="1">
      <c r="A17" s="330" t="s">
        <v>24</v>
      </c>
      <c r="B17" s="27"/>
      <c r="D17" s="3"/>
      <c r="E17" s="52"/>
      <c r="F17" s="52"/>
      <c r="G17" s="53"/>
      <c r="H17" s="53"/>
      <c r="I17" s="53"/>
      <c r="J17" s="53"/>
      <c r="K17" s="53"/>
      <c r="L17" s="277"/>
      <c r="M17" s="54"/>
      <c r="N17" s="55"/>
    </row>
    <row r="18" spans="1:14" s="1" customFormat="1" ht="13.5" customHeight="1">
      <c r="A18" s="330" t="s">
        <v>25</v>
      </c>
      <c r="B18" s="27"/>
      <c r="D18" s="3"/>
      <c r="E18" s="52"/>
      <c r="F18" s="52"/>
      <c r="G18" s="53"/>
      <c r="H18" s="53"/>
      <c r="I18" s="53"/>
      <c r="J18" s="53"/>
      <c r="K18" s="53"/>
      <c r="L18" s="277"/>
      <c r="M18" s="54"/>
      <c r="N18" s="55"/>
    </row>
    <row r="19" spans="1:14" s="1" customFormat="1" ht="13.5" customHeight="1">
      <c r="A19" s="330" t="s">
        <v>26</v>
      </c>
      <c r="B19" s="27"/>
      <c r="D19" s="3"/>
      <c r="E19" s="52"/>
      <c r="F19" s="52"/>
      <c r="G19" s="52"/>
      <c r="H19" s="52"/>
      <c r="I19" s="52"/>
      <c r="J19" s="52"/>
      <c r="K19" s="52"/>
      <c r="L19" s="277"/>
    </row>
    <row r="20" spans="1:14" s="1" customFormat="1" ht="13.5" customHeight="1">
      <c r="A20" s="106"/>
      <c r="B20" s="27"/>
      <c r="D20" s="3"/>
      <c r="L20" s="3"/>
    </row>
    <row r="21" spans="1:14" s="1" customFormat="1" ht="13.5" customHeight="1">
      <c r="A21" s="27"/>
      <c r="B21" s="27"/>
      <c r="D21" s="3"/>
      <c r="E21" s="52"/>
      <c r="F21" s="52"/>
      <c r="G21" s="53"/>
      <c r="H21" s="53"/>
      <c r="I21" s="53"/>
      <c r="J21" s="53"/>
      <c r="K21" s="53"/>
      <c r="L21" s="277"/>
      <c r="M21" s="54"/>
      <c r="N21" s="55"/>
    </row>
    <row r="22" spans="1:14" s="1" customFormat="1" ht="13.5" customHeight="1">
      <c r="A22" s="106"/>
      <c r="B22" s="27"/>
      <c r="D22" s="3"/>
      <c r="E22" s="52"/>
      <c r="F22" s="52"/>
      <c r="G22" s="53"/>
      <c r="H22" s="53"/>
      <c r="I22" s="53"/>
      <c r="J22" s="53"/>
      <c r="K22" s="53"/>
      <c r="L22" s="277"/>
      <c r="M22" s="54"/>
      <c r="N22" s="55"/>
    </row>
    <row r="23" spans="1:14" s="1" customFormat="1" ht="13.5" customHeight="1">
      <c r="A23" s="27"/>
      <c r="B23" s="27"/>
      <c r="D23" s="3"/>
      <c r="E23" s="52"/>
      <c r="F23" s="52"/>
      <c r="G23" s="53"/>
      <c r="H23" s="53"/>
      <c r="I23" s="53"/>
      <c r="J23" s="53"/>
      <c r="K23" s="53"/>
      <c r="L23" s="277"/>
      <c r="N23" s="55"/>
    </row>
    <row r="24" spans="1:14" s="1" customFormat="1" ht="13.5" customHeight="1">
      <c r="A24" s="106"/>
      <c r="B24" s="27"/>
      <c r="D24" s="3"/>
      <c r="E24" s="52"/>
      <c r="F24" s="52"/>
      <c r="G24" s="53"/>
      <c r="H24" s="53"/>
      <c r="I24" s="53"/>
      <c r="J24" s="53"/>
      <c r="K24" s="53"/>
      <c r="L24" s="277"/>
      <c r="N24" s="55"/>
    </row>
    <row r="25" spans="1:14" s="1" customFormat="1" ht="13.5" customHeight="1">
      <c r="A25" s="27"/>
      <c r="B25" s="27"/>
      <c r="D25" s="3"/>
      <c r="E25" s="53"/>
      <c r="F25" s="53"/>
      <c r="G25" s="53"/>
      <c r="H25" s="53"/>
      <c r="I25" s="53"/>
      <c r="J25" s="53"/>
      <c r="K25" s="53"/>
      <c r="L25" s="277"/>
      <c r="N25" s="55"/>
    </row>
    <row r="26" spans="1:14" s="1" customFormat="1" ht="13.5" customHeight="1">
      <c r="A26" s="106"/>
      <c r="B26" s="27"/>
      <c r="D26" s="3"/>
      <c r="L26" s="3"/>
    </row>
    <row r="27" spans="1:14" s="1" customFormat="1" ht="13.5" customHeight="1">
      <c r="A27" s="106"/>
      <c r="B27" s="27"/>
      <c r="D27" s="3"/>
      <c r="E27" s="52"/>
      <c r="F27" s="52"/>
      <c r="G27" s="53"/>
      <c r="H27" s="53"/>
      <c r="I27" s="53"/>
      <c r="J27" s="53"/>
      <c r="K27" s="53"/>
      <c r="L27" s="277"/>
    </row>
    <row r="28" spans="1:14" s="1" customFormat="1" ht="13.5" customHeight="1">
      <c r="A28" s="106"/>
      <c r="B28" s="27"/>
      <c r="D28" s="3"/>
      <c r="E28" s="53"/>
      <c r="F28" s="53"/>
      <c r="G28" s="53"/>
      <c r="H28" s="53"/>
      <c r="I28" s="53"/>
      <c r="J28" s="53"/>
      <c r="K28" s="53"/>
      <c r="L28" s="277"/>
    </row>
    <row r="29" spans="1:14" s="5" customFormat="1" ht="13.5" customHeight="1">
      <c r="A29" s="106"/>
      <c r="B29" s="27"/>
      <c r="D29" s="26"/>
      <c r="E29" s="8"/>
      <c r="F29" s="8"/>
      <c r="G29" s="8"/>
      <c r="H29" s="8"/>
      <c r="I29" s="8"/>
      <c r="J29" s="8"/>
      <c r="K29" s="8"/>
      <c r="L29" s="13"/>
    </row>
    <row r="30" spans="1:14" s="1" customFormat="1" ht="13.5" customHeight="1">
      <c r="A30" s="106"/>
      <c r="B30" s="27"/>
      <c r="D30" s="3"/>
      <c r="E30" s="52"/>
      <c r="F30" s="55"/>
      <c r="G30" s="55"/>
      <c r="H30" s="55"/>
      <c r="I30" s="55"/>
      <c r="J30" s="55"/>
      <c r="K30" s="55"/>
      <c r="L30" s="3"/>
    </row>
    <row r="31" spans="1:14" s="1" customFormat="1" ht="13.5" customHeight="1">
      <c r="A31" s="106"/>
      <c r="B31" s="27"/>
      <c r="D31" s="3"/>
      <c r="L31" s="3"/>
    </row>
    <row r="32" spans="1:14" s="1" customFormat="1" ht="13.5" customHeight="1">
      <c r="A32" s="106"/>
      <c r="B32" s="27"/>
      <c r="C32" s="5"/>
      <c r="D32" s="5"/>
      <c r="E32" s="5"/>
      <c r="F32" s="5"/>
      <c r="G32" s="5"/>
      <c r="H32" s="5"/>
      <c r="I32" s="5"/>
      <c r="J32" s="5"/>
      <c r="K32" s="5"/>
      <c r="L32" s="5"/>
      <c r="M32" s="5"/>
    </row>
    <row r="33" spans="1:13" s="1" customFormat="1" ht="13.5" customHeight="1">
      <c r="A33" s="106"/>
      <c r="B33" s="27"/>
      <c r="C33" s="5"/>
      <c r="D33" s="5"/>
      <c r="E33" s="5"/>
      <c r="F33" s="5"/>
      <c r="G33" s="5"/>
      <c r="H33" s="5"/>
      <c r="I33" s="5"/>
      <c r="J33" s="5"/>
      <c r="K33" s="5"/>
      <c r="L33" s="5"/>
      <c r="M33" s="5"/>
    </row>
    <row r="34" spans="1:13" s="1" customFormat="1" ht="13.5" customHeight="1">
      <c r="A34" s="106"/>
      <c r="B34" s="27"/>
      <c r="D34" s="3"/>
      <c r="E34" s="315"/>
      <c r="F34" s="315"/>
      <c r="G34" s="4"/>
      <c r="H34" s="4"/>
      <c r="I34" s="4"/>
      <c r="J34" s="4"/>
      <c r="K34" s="4"/>
      <c r="L34" s="9"/>
      <c r="M34" s="5"/>
    </row>
    <row r="35" spans="1:13" s="1" customFormat="1" ht="13.5" customHeight="1">
      <c r="A35" s="106"/>
      <c r="B35" s="27"/>
      <c r="D35" s="3"/>
      <c r="L35" s="3"/>
    </row>
    <row r="36" spans="1:13" s="1" customFormat="1" ht="13.5" customHeight="1">
      <c r="A36" s="106"/>
      <c r="B36" s="27"/>
      <c r="D36" s="3"/>
      <c r="E36" s="56"/>
      <c r="F36" s="56"/>
      <c r="G36" s="56"/>
      <c r="H36" s="56"/>
      <c r="I36" s="56"/>
      <c r="J36" s="56"/>
      <c r="K36" s="56"/>
      <c r="L36" s="57"/>
    </row>
    <row r="37" spans="1:13" s="1" customFormat="1" ht="13.5" customHeight="1">
      <c r="A37" s="106"/>
      <c r="B37" s="27"/>
      <c r="D37" s="3"/>
      <c r="E37" s="52"/>
      <c r="F37" s="52"/>
      <c r="G37" s="52"/>
      <c r="H37" s="52"/>
      <c r="I37" s="52"/>
      <c r="J37" s="52"/>
      <c r="K37" s="52"/>
      <c r="L37" s="57"/>
    </row>
    <row r="38" spans="1:13" s="1" customFormat="1" ht="13.5" customHeight="1">
      <c r="A38" s="106"/>
      <c r="B38" s="27"/>
      <c r="D38" s="3"/>
      <c r="E38" s="52"/>
      <c r="F38" s="52"/>
      <c r="G38" s="52"/>
      <c r="H38" s="52"/>
      <c r="I38" s="52"/>
      <c r="J38" s="52"/>
      <c r="K38" s="52"/>
      <c r="L38" s="57"/>
    </row>
    <row r="39" spans="1:13" s="1" customFormat="1" ht="13.5" customHeight="1">
      <c r="A39" s="106"/>
      <c r="B39" s="27"/>
      <c r="D39" s="3"/>
      <c r="E39" s="52"/>
      <c r="F39" s="52"/>
      <c r="G39" s="52"/>
      <c r="H39" s="52"/>
      <c r="I39" s="52"/>
      <c r="J39" s="52"/>
      <c r="K39" s="52"/>
      <c r="L39" s="277"/>
    </row>
    <row r="40" spans="1:13" s="1" customFormat="1" ht="13.5" customHeight="1">
      <c r="A40" s="106"/>
      <c r="B40" s="27"/>
      <c r="D40" s="3"/>
      <c r="L40" s="3"/>
    </row>
    <row r="41" spans="1:13" s="1" customFormat="1" ht="13.5" customHeight="1">
      <c r="A41" s="106"/>
      <c r="B41" s="27"/>
      <c r="D41" s="3"/>
      <c r="E41" s="56"/>
      <c r="F41" s="56"/>
      <c r="G41" s="56"/>
      <c r="H41" s="56"/>
      <c r="I41" s="56"/>
      <c r="J41" s="56"/>
      <c r="K41" s="56"/>
      <c r="L41" s="57"/>
    </row>
    <row r="42" spans="1:13" ht="13.5" customHeight="1">
      <c r="A42" s="329"/>
      <c r="B42" s="27"/>
      <c r="D42" s="3"/>
      <c r="E42" s="6"/>
      <c r="F42" s="6"/>
      <c r="G42" s="6"/>
      <c r="H42" s="6"/>
      <c r="I42" s="6"/>
      <c r="J42" s="6"/>
      <c r="K42" s="6"/>
      <c r="L42" s="14"/>
    </row>
    <row r="43" spans="1:13" ht="13.5" customHeight="1">
      <c r="A43" s="329"/>
      <c r="B43" s="27"/>
      <c r="D43" s="3"/>
      <c r="E43" s="6"/>
      <c r="F43" s="6"/>
      <c r="G43" s="6"/>
      <c r="H43" s="6"/>
      <c r="I43" s="6"/>
      <c r="J43" s="6"/>
      <c r="K43" s="6"/>
      <c r="L43" s="14"/>
    </row>
    <row r="44" spans="1:13" ht="13.5" customHeight="1">
      <c r="A44" s="329"/>
      <c r="B44" s="27"/>
      <c r="D44" s="3"/>
      <c r="E44" s="6"/>
      <c r="F44" s="6"/>
      <c r="G44" s="6"/>
      <c r="H44" s="6"/>
      <c r="I44" s="6"/>
      <c r="J44" s="6"/>
      <c r="K44" s="6"/>
      <c r="L44" s="14"/>
    </row>
    <row r="45" spans="1:13" ht="13.5" customHeight="1">
      <c r="A45" s="329"/>
      <c r="B45" s="27"/>
      <c r="D45" s="3"/>
      <c r="E45" s="6"/>
      <c r="F45" s="6"/>
      <c r="G45" s="6"/>
      <c r="H45" s="6"/>
      <c r="I45" s="6"/>
      <c r="J45" s="6"/>
      <c r="K45" s="6"/>
      <c r="L45" s="14"/>
    </row>
    <row r="46" spans="1:13" ht="13.5" customHeight="1">
      <c r="A46" s="329"/>
      <c r="B46" s="27"/>
      <c r="D46" s="3"/>
      <c r="E46" s="6"/>
      <c r="F46" s="6"/>
      <c r="G46" s="6"/>
      <c r="H46" s="6"/>
      <c r="I46" s="6"/>
      <c r="J46" s="6"/>
      <c r="K46" s="6"/>
      <c r="L46" s="14"/>
    </row>
    <row r="47" spans="1:13" ht="13.5" customHeight="1">
      <c r="A47" s="329"/>
      <c r="B47" s="27"/>
      <c r="D47" s="3"/>
      <c r="E47" s="6"/>
      <c r="F47" s="6"/>
      <c r="G47" s="6"/>
      <c r="H47" s="6"/>
      <c r="I47" s="6"/>
      <c r="J47" s="6"/>
      <c r="K47" s="6"/>
      <c r="L47" s="277"/>
    </row>
    <row r="48" spans="1:13" ht="13.5" customHeight="1">
      <c r="A48" s="329"/>
      <c r="B48" s="27"/>
      <c r="L48" s="16"/>
    </row>
    <row r="49" spans="1:21" ht="13.5" customHeight="1">
      <c r="A49" s="329"/>
      <c r="B49" s="27"/>
      <c r="D49" s="3"/>
      <c r="E49" s="56"/>
      <c r="F49" s="56"/>
      <c r="G49" s="56"/>
      <c r="H49" s="56"/>
      <c r="I49" s="56"/>
      <c r="J49" s="56"/>
      <c r="K49" s="56"/>
      <c r="L49" s="14"/>
    </row>
    <row r="50" spans="1:21" ht="13.5" customHeight="1">
      <c r="A50" s="329"/>
      <c r="B50" s="27"/>
      <c r="D50" s="3"/>
      <c r="E50" s="6"/>
      <c r="F50" s="6"/>
      <c r="G50" s="6"/>
      <c r="H50" s="6"/>
      <c r="I50" s="6"/>
      <c r="J50" s="6"/>
      <c r="K50" s="6"/>
      <c r="L50" s="14"/>
    </row>
    <row r="51" spans="1:21" ht="13.5" customHeight="1">
      <c r="A51" s="329"/>
      <c r="B51" s="27"/>
      <c r="D51" s="3"/>
      <c r="E51" s="6"/>
      <c r="F51" s="6"/>
      <c r="G51" s="6"/>
      <c r="H51" s="6"/>
      <c r="I51" s="6"/>
      <c r="J51" s="6"/>
      <c r="K51" s="6"/>
      <c r="L51" s="14"/>
    </row>
    <row r="52" spans="1:21" ht="13.5" customHeight="1">
      <c r="A52" s="329"/>
      <c r="B52" s="27"/>
      <c r="D52" s="3"/>
      <c r="E52" s="6"/>
      <c r="F52" s="6"/>
      <c r="G52" s="6"/>
      <c r="H52" s="6"/>
      <c r="I52" s="6"/>
      <c r="J52" s="6"/>
      <c r="K52" s="6"/>
      <c r="L52" s="14"/>
    </row>
    <row r="53" spans="1:21" ht="13.5" customHeight="1">
      <c r="A53" s="329"/>
      <c r="B53" s="27"/>
      <c r="D53" s="3"/>
      <c r="E53" s="6"/>
      <c r="F53" s="6"/>
      <c r="G53" s="6"/>
      <c r="H53" s="6"/>
      <c r="I53" s="6"/>
      <c r="J53" s="6"/>
      <c r="K53" s="6"/>
      <c r="L53" s="14"/>
    </row>
    <row r="54" spans="1:21" ht="13.5" customHeight="1">
      <c r="A54" s="329"/>
      <c r="B54" s="27"/>
      <c r="D54" s="3"/>
      <c r="E54" s="6"/>
      <c r="F54" s="6"/>
      <c r="G54" s="6"/>
      <c r="H54" s="6"/>
      <c r="I54" s="6"/>
      <c r="J54" s="6"/>
      <c r="K54" s="6"/>
      <c r="L54" s="277"/>
    </row>
    <row r="55" spans="1:21" ht="13.5" customHeight="1">
      <c r="A55" s="329"/>
      <c r="B55" s="27"/>
      <c r="L55" s="16"/>
    </row>
    <row r="56" spans="1:21" ht="13.5" customHeight="1">
      <c r="A56" s="329"/>
      <c r="B56" s="27"/>
      <c r="D56" s="3"/>
      <c r="E56" s="56"/>
      <c r="F56" s="56"/>
      <c r="G56" s="56"/>
      <c r="H56" s="56"/>
      <c r="I56" s="56"/>
      <c r="J56" s="56"/>
      <c r="K56" s="56"/>
      <c r="L56" s="14"/>
    </row>
    <row r="57" spans="1:21" ht="13.5" customHeight="1">
      <c r="A57" s="329"/>
      <c r="B57" s="27"/>
      <c r="D57" s="3"/>
      <c r="E57" s="6"/>
      <c r="F57" s="6"/>
      <c r="G57" s="6"/>
      <c r="H57" s="6"/>
      <c r="I57" s="6"/>
      <c r="J57" s="6"/>
      <c r="K57" s="6"/>
      <c r="L57" s="14"/>
    </row>
    <row r="58" spans="1:21" ht="13.5" customHeight="1">
      <c r="A58" s="329"/>
      <c r="B58" s="27"/>
      <c r="D58" s="3"/>
      <c r="E58" s="6"/>
      <c r="F58" s="6"/>
      <c r="G58" s="6"/>
      <c r="H58" s="6"/>
      <c r="I58" s="6"/>
      <c r="J58" s="6"/>
      <c r="K58" s="6"/>
      <c r="L58" s="277"/>
    </row>
    <row r="59" spans="1:21" s="5" customFormat="1" ht="13.5" customHeight="1">
      <c r="A59" s="329"/>
      <c r="B59" s="27"/>
      <c r="D59" s="26"/>
      <c r="E59" s="8"/>
      <c r="F59" s="8"/>
      <c r="G59" s="8"/>
      <c r="H59" s="8"/>
      <c r="I59" s="8"/>
      <c r="J59" s="8"/>
      <c r="K59" s="8"/>
      <c r="L59" s="13"/>
      <c r="Q59"/>
      <c r="R59"/>
      <c r="S59"/>
      <c r="T59"/>
      <c r="U59"/>
    </row>
    <row r="60" spans="1:21" ht="13.5" customHeight="1">
      <c r="A60" s="329"/>
      <c r="B60" s="27"/>
    </row>
    <row r="61" spans="1:21" ht="13.5" customHeight="1">
      <c r="A61" s="329"/>
      <c r="B61" s="27"/>
    </row>
    <row r="62" spans="1:21" ht="13.5" customHeight="1">
      <c r="A62" s="329"/>
      <c r="B62" s="27"/>
      <c r="C62" s="5"/>
      <c r="D62" s="5"/>
      <c r="E62" s="5"/>
      <c r="F62" s="5"/>
      <c r="G62" s="5"/>
      <c r="H62" s="5"/>
      <c r="I62" s="5"/>
      <c r="J62" s="5"/>
      <c r="K62" s="5"/>
      <c r="L62" s="5"/>
    </row>
    <row r="63" spans="1:21" ht="13.5" customHeight="1">
      <c r="A63" s="329"/>
      <c r="B63" s="27"/>
      <c r="E63" s="315"/>
      <c r="F63" s="315"/>
      <c r="G63" s="4"/>
      <c r="H63" s="4"/>
      <c r="I63" s="4"/>
      <c r="J63" s="4"/>
      <c r="K63" s="4"/>
      <c r="L63" s="9"/>
    </row>
    <row r="64" spans="1:21" ht="13.5" customHeight="1">
      <c r="A64" s="329"/>
      <c r="B64" s="27"/>
    </row>
    <row r="65" spans="1:12" ht="13.5" customHeight="1">
      <c r="A65" s="329"/>
      <c r="B65" s="27"/>
      <c r="D65" s="3"/>
      <c r="E65" s="56"/>
      <c r="F65" s="56"/>
      <c r="G65" s="56"/>
      <c r="H65" s="56"/>
      <c r="I65" s="56"/>
      <c r="J65" s="56"/>
      <c r="K65" s="56"/>
      <c r="L65" s="277"/>
    </row>
    <row r="66" spans="1:12" ht="13.5" customHeight="1">
      <c r="A66" s="329"/>
      <c r="B66" s="27"/>
      <c r="D66" s="3"/>
      <c r="E66" s="53"/>
      <c r="F66" s="53"/>
      <c r="G66" s="53"/>
      <c r="H66" s="53"/>
      <c r="I66" s="53"/>
      <c r="J66" s="53"/>
      <c r="K66" s="53"/>
      <c r="L66" s="277"/>
    </row>
    <row r="67" spans="1:12" ht="13.5" customHeight="1">
      <c r="A67" s="329"/>
      <c r="B67" s="27"/>
      <c r="D67" s="3"/>
      <c r="E67" s="12"/>
      <c r="F67" s="12"/>
      <c r="G67" s="12"/>
      <c r="H67" s="12"/>
      <c r="I67" s="12"/>
      <c r="J67" s="12"/>
      <c r="K67" s="12"/>
      <c r="L67" s="277"/>
    </row>
    <row r="68" spans="1:12" ht="13.5" customHeight="1">
      <c r="A68" s="329"/>
      <c r="B68" s="27"/>
      <c r="D68" s="3"/>
      <c r="E68" s="6"/>
      <c r="F68" s="6"/>
      <c r="G68" s="6"/>
      <c r="H68" s="6"/>
      <c r="I68" s="6"/>
      <c r="J68" s="6"/>
      <c r="K68" s="6"/>
      <c r="L68" s="277"/>
    </row>
    <row r="69" spans="1:12" ht="13.5" customHeight="1">
      <c r="A69" s="329"/>
      <c r="B69" s="27"/>
    </row>
    <row r="70" spans="1:12" ht="13.5" customHeight="1">
      <c r="A70" s="329"/>
      <c r="B70" s="27"/>
      <c r="D70" s="3"/>
      <c r="E70" s="56"/>
      <c r="F70" s="56"/>
      <c r="G70" s="56"/>
      <c r="H70" s="56"/>
      <c r="I70" s="56"/>
      <c r="J70" s="56"/>
      <c r="K70" s="56"/>
      <c r="L70" s="277"/>
    </row>
    <row r="71" spans="1:12" ht="13.5" customHeight="1">
      <c r="A71" s="329"/>
      <c r="B71" s="27"/>
      <c r="D71" s="3"/>
      <c r="E71" s="53"/>
      <c r="F71" s="53"/>
      <c r="G71" s="53"/>
      <c r="H71" s="53"/>
      <c r="I71" s="53"/>
      <c r="J71" s="53"/>
      <c r="K71" s="53"/>
      <c r="L71" s="277"/>
    </row>
    <row r="72" spans="1:12" ht="13.5" customHeight="1">
      <c r="A72" s="329"/>
      <c r="B72" s="27"/>
      <c r="D72" s="3"/>
      <c r="E72" s="53"/>
      <c r="F72" s="53"/>
      <c r="G72" s="53"/>
      <c r="H72" s="53"/>
      <c r="I72" s="53"/>
      <c r="J72" s="53"/>
      <c r="K72" s="53"/>
      <c r="L72" s="277"/>
    </row>
    <row r="73" spans="1:12" ht="13.5" customHeight="1">
      <c r="A73" s="329"/>
      <c r="B73" s="27"/>
      <c r="D73" s="3"/>
      <c r="E73" s="53"/>
      <c r="F73" s="53"/>
      <c r="G73" s="53"/>
      <c r="H73" s="53"/>
      <c r="I73" s="53"/>
      <c r="J73" s="53"/>
      <c r="K73" s="53"/>
      <c r="L73" s="277"/>
    </row>
    <row r="74" spans="1:12" ht="13.5" customHeight="1">
      <c r="A74" s="329"/>
      <c r="B74" s="27"/>
      <c r="D74" s="3"/>
      <c r="E74" s="53"/>
      <c r="F74" s="53"/>
      <c r="G74" s="53"/>
      <c r="H74" s="53"/>
      <c r="I74" s="53"/>
      <c r="J74" s="53"/>
      <c r="K74" s="53"/>
      <c r="L74" s="277"/>
    </row>
    <row r="75" spans="1:12" ht="13.5" customHeight="1">
      <c r="A75" s="329"/>
      <c r="B75" s="27"/>
      <c r="D75" s="3"/>
      <c r="E75" s="12"/>
      <c r="F75" s="12"/>
      <c r="G75" s="12"/>
      <c r="H75" s="12"/>
      <c r="I75" s="12"/>
      <c r="J75" s="12"/>
      <c r="K75" s="12"/>
      <c r="L75" s="277"/>
    </row>
    <row r="76" spans="1:12" ht="13.5" customHeight="1">
      <c r="A76" s="329"/>
      <c r="B76" s="27"/>
      <c r="D76" s="3"/>
      <c r="E76" s="6"/>
      <c r="F76" s="6"/>
      <c r="G76" s="6"/>
      <c r="H76" s="6"/>
      <c r="I76" s="6"/>
      <c r="J76" s="6"/>
      <c r="K76" s="6"/>
      <c r="L76" s="277"/>
    </row>
    <row r="77" spans="1:12" ht="13.5" customHeight="1">
      <c r="A77" s="329"/>
      <c r="B77" s="27"/>
    </row>
    <row r="78" spans="1:12" ht="13.5" customHeight="1">
      <c r="A78" s="329"/>
      <c r="B78" s="27"/>
      <c r="D78" s="3"/>
      <c r="E78" s="56"/>
      <c r="F78" s="56"/>
      <c r="G78" s="56"/>
      <c r="H78" s="56"/>
      <c r="I78" s="56"/>
      <c r="J78" s="56"/>
      <c r="K78" s="56"/>
      <c r="L78" s="277"/>
    </row>
    <row r="79" spans="1:12" ht="13.5" customHeight="1">
      <c r="A79" s="329"/>
      <c r="B79" s="27"/>
      <c r="D79" s="3"/>
      <c r="E79" s="53"/>
      <c r="F79" s="53"/>
      <c r="G79" s="53"/>
      <c r="H79" s="53"/>
      <c r="I79" s="53"/>
      <c r="J79" s="53"/>
      <c r="K79" s="53"/>
      <c r="L79" s="277"/>
    </row>
    <row r="80" spans="1:12" ht="13.5" customHeight="1">
      <c r="A80" s="329"/>
      <c r="B80" s="27"/>
      <c r="D80" s="3"/>
      <c r="E80" s="53"/>
      <c r="F80" s="53"/>
      <c r="G80" s="53"/>
      <c r="H80" s="53"/>
      <c r="I80" s="53"/>
      <c r="J80" s="53"/>
      <c r="K80" s="53"/>
      <c r="L80" s="277"/>
    </row>
    <row r="81" spans="1:12" ht="13.5" customHeight="1">
      <c r="A81" s="329"/>
      <c r="B81" s="27"/>
      <c r="D81" s="3"/>
      <c r="E81" s="53"/>
      <c r="F81" s="53"/>
      <c r="G81" s="53"/>
      <c r="H81" s="53"/>
      <c r="I81" s="53"/>
      <c r="J81" s="53"/>
      <c r="K81" s="53"/>
      <c r="L81" s="277"/>
    </row>
    <row r="82" spans="1:12" ht="13.5" customHeight="1">
      <c r="A82" s="329"/>
      <c r="B82" s="27"/>
      <c r="D82" s="3"/>
      <c r="E82" s="12"/>
      <c r="F82" s="12"/>
      <c r="G82" s="12"/>
      <c r="H82" s="12"/>
      <c r="I82" s="12"/>
      <c r="J82" s="12"/>
      <c r="K82" s="12"/>
      <c r="L82" s="277"/>
    </row>
    <row r="83" spans="1:12" ht="13.5" customHeight="1">
      <c r="A83" s="329"/>
      <c r="B83" s="27"/>
      <c r="D83" s="3"/>
      <c r="E83" s="6"/>
      <c r="F83" s="6"/>
      <c r="G83" s="6"/>
      <c r="H83" s="6"/>
      <c r="I83" s="6"/>
      <c r="J83" s="6"/>
      <c r="K83" s="6"/>
      <c r="L83" s="277"/>
    </row>
    <row r="84" spans="1:12" ht="13.5" customHeight="1">
      <c r="A84" s="329"/>
      <c r="B84" s="27"/>
    </row>
    <row r="85" spans="1:12" ht="13.5" customHeight="1">
      <c r="A85" s="329"/>
      <c r="B85" s="27"/>
      <c r="D85" s="3"/>
      <c r="E85" s="56"/>
      <c r="F85" s="56"/>
      <c r="G85" s="56"/>
      <c r="H85" s="56"/>
      <c r="I85" s="56"/>
      <c r="J85" s="56"/>
      <c r="K85" s="56"/>
      <c r="L85" s="277"/>
    </row>
    <row r="86" spans="1:12" ht="13.5" customHeight="1">
      <c r="A86" s="329"/>
      <c r="B86" s="27"/>
      <c r="D86" s="3"/>
      <c r="E86" s="12"/>
      <c r="F86" s="12"/>
      <c r="G86" s="12"/>
      <c r="H86" s="12"/>
      <c r="I86" s="12"/>
      <c r="J86" s="12"/>
      <c r="K86" s="12"/>
      <c r="L86" s="277"/>
    </row>
    <row r="87" spans="1:12" ht="13.5" customHeight="1">
      <c r="A87" s="329"/>
      <c r="B87" s="27"/>
      <c r="D87" s="3"/>
      <c r="E87" s="6"/>
      <c r="F87" s="6"/>
      <c r="G87" s="6"/>
      <c r="H87" s="6"/>
      <c r="I87" s="6"/>
      <c r="J87" s="6"/>
      <c r="K87" s="6"/>
      <c r="L87" s="277"/>
    </row>
    <row r="88" spans="1:12" s="5" customFormat="1" ht="13.5" customHeight="1">
      <c r="A88" s="329"/>
      <c r="B88" s="27"/>
      <c r="D88" s="26"/>
      <c r="E88" s="17"/>
      <c r="F88" s="17"/>
      <c r="G88" s="17"/>
      <c r="H88" s="17"/>
      <c r="I88" s="17"/>
      <c r="J88" s="17"/>
      <c r="K88" s="17"/>
      <c r="L88" s="13"/>
    </row>
    <row r="89" spans="1:12" ht="13.5" customHeight="1">
      <c r="A89" s="329"/>
      <c r="B89" s="27"/>
    </row>
    <row r="90" spans="1:12" ht="13.5" customHeight="1">
      <c r="A90" s="329"/>
      <c r="B90" s="27"/>
    </row>
    <row r="91" spans="1:12" ht="13.5" customHeight="1">
      <c r="A91" s="329"/>
      <c r="B91" s="27"/>
    </row>
    <row r="92" spans="1:12" ht="13.5" customHeight="1">
      <c r="A92" s="329"/>
      <c r="B92" s="27"/>
    </row>
    <row r="93" spans="1:12" ht="13.5" customHeight="1">
      <c r="A93" s="329"/>
      <c r="B93" s="27"/>
    </row>
    <row r="94" spans="1:12" ht="13.5" customHeight="1">
      <c r="A94" s="329"/>
      <c r="B94" s="27"/>
    </row>
    <row r="95" spans="1:12" ht="13.5" customHeight="1">
      <c r="A95" s="329"/>
      <c r="B95" s="27"/>
    </row>
    <row r="96" spans="1:12" ht="13.5" customHeight="1">
      <c r="A96" s="329"/>
      <c r="B96" s="27"/>
    </row>
    <row r="97" spans="1:12" ht="13.5" customHeight="1">
      <c r="A97" s="50"/>
      <c r="B97" s="27"/>
    </row>
    <row r="98" spans="1:12" ht="13.5" customHeight="1">
      <c r="A98" s="50"/>
      <c r="B98" s="27"/>
    </row>
    <row r="99" spans="1:12" ht="13.5" customHeight="1">
      <c r="A99" s="50"/>
      <c r="B99" s="27"/>
      <c r="E99" s="219"/>
      <c r="F99" s="219"/>
      <c r="G99" s="219"/>
      <c r="H99" s="219"/>
      <c r="I99" s="219"/>
      <c r="J99" s="219"/>
      <c r="K99" s="219"/>
      <c r="L99" s="57"/>
    </row>
    <row r="100" spans="1:12">
      <c r="A100" s="50"/>
      <c r="B100" s="27"/>
    </row>
  </sheetData>
  <phoneticPr fontId="13" type="noConversion"/>
  <hyperlinks>
    <hyperlink ref="A5" location="'Overall Results PY 2016'!A1" display="PY2016 Overall Results"/>
    <hyperlink ref="A8" location="'Block Bidding'!A4" display="Block Bidding"/>
    <hyperlink ref="A10" location="'Small Bus. Lighting'!A4" display="Small Bus. Lighting"/>
    <hyperlink ref="A12" location="'Income-Eligible Multi-Family'!A4" display="Income-Eligible Multi-Family"/>
    <hyperlink ref="A11" location="'Whole House Efficiency'!A4" display="Whole House Efficiency"/>
    <hyperlink ref="A13" location="'Home Lighting Rebate'!A4" display="Home Lighting Rebate"/>
    <hyperlink ref="A14" location="HER!A4" display="Home Energy Report"/>
    <hyperlink ref="A15" location="IEHER!A4" display="IEHER"/>
    <hyperlink ref="A16" location="OEA!A4" display="OEA: Energy Analyzer"/>
    <hyperlink ref="A17" location="'Res Programmable Thermostat'!A4" display="Res Programmable Thermostat"/>
    <hyperlink ref="A18" location="'Bus Programmable Thermostat'!A4" display="Bus Programmable Thermostat"/>
    <hyperlink ref="A19" location="'Demand Response Incentive'!A4" display="Demand Response Incentive"/>
    <hyperlink ref="A7" location="'Business EER - Custom'!A4" display="Business EER - Custom"/>
    <hyperlink ref="A4" location="'Overall Results PY 2017'!A1" display="PY2017 Overall Results"/>
    <hyperlink ref="A6" location="'Business EER - Standard'!A4" display="Business EER - Standard"/>
    <hyperlink ref="A9" location="'Business EER - SEM'!A4" display="Business EER - SEM"/>
  </hyperlinks>
  <pageMargins left="0.7" right="0.7" top="0.75" bottom="0.75" header="0.3" footer="0.3"/>
  <pageSetup orientation="landscape" verticalDpi="200" r:id="rId1"/>
  <headerFooter alignWithMargins="0">
    <oddFooter>&amp;R&amp;1#&amp;"Calibri"&amp;10 Internal Use Only</oddFooter>
  </headerFooter>
  <rowBreaks count="1" manualBreakCount="1">
    <brk id="60" max="16383" man="1"/>
  </row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1"/>
  <sheetViews>
    <sheetView zoomScaleNormal="100" workbookViewId="0">
      <selection sqref="A1:R1"/>
    </sheetView>
  </sheetViews>
  <sheetFormatPr defaultColWidth="9.109375" defaultRowHeight="13.2"/>
  <cols>
    <col min="1" max="1" width="35.88671875" customWidth="1"/>
    <col min="2" max="2" width="19.33203125" style="2" customWidth="1"/>
    <col min="3" max="3" width="21.44140625" style="30" customWidth="1"/>
    <col min="4" max="4" width="17.33203125" style="30" customWidth="1"/>
    <col min="5" max="5" width="15.6640625" style="30" customWidth="1"/>
    <col min="6" max="6" width="22.33203125" style="30" customWidth="1"/>
    <col min="7" max="7" width="17.44140625" style="30" customWidth="1"/>
    <col min="8" max="9" width="15.33203125" style="30" customWidth="1"/>
    <col min="10" max="10" width="0.5546875" style="88" customWidth="1"/>
    <col min="11" max="11" width="11.6640625" style="30" customWidth="1"/>
    <col min="12" max="12" width="12.6640625" style="30" customWidth="1"/>
    <col min="13" max="16" width="12.6640625" customWidth="1"/>
    <col min="17" max="17" width="9.33203125" customWidth="1"/>
  </cols>
  <sheetData>
    <row r="1" spans="1:18" ht="13.35" customHeight="1">
      <c r="A1" s="1130" t="s">
        <v>0</v>
      </c>
      <c r="B1" s="1130"/>
      <c r="C1" s="1130"/>
      <c r="D1" s="1130"/>
      <c r="E1" s="1130"/>
      <c r="F1" s="1130"/>
      <c r="G1" s="1130"/>
      <c r="H1" s="1130"/>
      <c r="I1" s="1130"/>
      <c r="J1" s="1130"/>
      <c r="K1" s="1130"/>
      <c r="L1" s="1130"/>
      <c r="M1" s="1130"/>
      <c r="N1" s="1130"/>
      <c r="O1" s="1130"/>
      <c r="P1" s="1130"/>
      <c r="Q1" s="1130"/>
      <c r="R1" s="1130"/>
    </row>
    <row r="2" spans="1:18" ht="35.25" customHeight="1">
      <c r="A2" s="1131"/>
      <c r="B2" s="1131"/>
      <c r="C2" s="1131"/>
      <c r="D2" s="1131"/>
      <c r="E2" s="1131"/>
      <c r="F2" s="1131"/>
      <c r="G2" s="1131"/>
      <c r="H2" s="1131"/>
      <c r="I2" s="1131"/>
      <c r="J2" s="1131"/>
      <c r="K2" s="1131"/>
      <c r="L2" s="1131"/>
      <c r="M2" s="1131"/>
      <c r="N2" s="1131"/>
      <c r="O2" s="1131"/>
      <c r="P2" s="1131"/>
      <c r="Q2" s="1131"/>
      <c r="R2" s="1131"/>
    </row>
    <row r="3" spans="1:18">
      <c r="A3" s="1132"/>
      <c r="B3" s="1132"/>
      <c r="C3" s="1132"/>
      <c r="D3" s="1132"/>
      <c r="E3" s="1132"/>
      <c r="F3" s="1132"/>
      <c r="G3" s="1132"/>
      <c r="H3" s="1132"/>
      <c r="I3" s="1132"/>
      <c r="J3" s="1132"/>
      <c r="K3" s="1132"/>
      <c r="L3" s="1132"/>
      <c r="M3" s="1132"/>
      <c r="N3" s="1132"/>
      <c r="O3" s="1132"/>
      <c r="P3" s="1132"/>
      <c r="Q3" s="1132"/>
      <c r="R3" s="1132"/>
    </row>
    <row r="4" spans="1:18" ht="30" customHeight="1">
      <c r="A4" s="1133" t="s">
        <v>1094</v>
      </c>
      <c r="B4" s="1133"/>
      <c r="C4" s="1133"/>
      <c r="D4" s="1133"/>
      <c r="E4" s="1133"/>
      <c r="F4" s="1133"/>
      <c r="G4" s="1133"/>
      <c r="H4" s="788"/>
      <c r="I4" s="788"/>
      <c r="J4" s="789"/>
      <c r="K4" s="788"/>
      <c r="L4" s="1133" t="s">
        <v>1095</v>
      </c>
      <c r="M4" s="1133"/>
      <c r="N4" s="1133"/>
      <c r="O4" s="1133"/>
      <c r="P4" s="1133"/>
      <c r="Q4" s="1133"/>
      <c r="R4" s="1133"/>
    </row>
    <row r="5" spans="1:18" ht="15.6">
      <c r="A5" s="1128" t="s">
        <v>170</v>
      </c>
      <c r="B5" s="1128"/>
      <c r="C5" s="1128"/>
      <c r="D5" s="1128"/>
      <c r="E5" s="1128"/>
      <c r="F5" s="1128"/>
      <c r="G5" s="1128"/>
      <c r="H5" s="788"/>
      <c r="I5" s="788"/>
      <c r="J5" s="789"/>
      <c r="K5" s="790"/>
      <c r="L5" s="1129" t="s">
        <v>376</v>
      </c>
      <c r="M5" s="1129"/>
      <c r="N5" s="1129"/>
      <c r="O5" s="1129"/>
      <c r="P5" s="1129"/>
      <c r="Q5" s="1129"/>
      <c r="R5" s="1129"/>
    </row>
    <row r="6" spans="1:18" ht="13.5" customHeight="1">
      <c r="A6" s="1131"/>
      <c r="B6" s="1131"/>
      <c r="C6" s="1131"/>
      <c r="D6" s="1131"/>
      <c r="E6" s="1131"/>
      <c r="F6" s="1131"/>
      <c r="G6" s="1131"/>
      <c r="H6" s="788"/>
      <c r="I6" s="788"/>
      <c r="J6" s="789"/>
      <c r="K6" s="791"/>
      <c r="L6" s="792"/>
      <c r="M6" s="791"/>
      <c r="N6" s="791"/>
      <c r="O6" s="791"/>
      <c r="P6" s="791"/>
      <c r="Q6" s="791"/>
    </row>
    <row r="7" spans="1:18" ht="13.5" customHeight="1">
      <c r="A7" s="1134" t="s">
        <v>45</v>
      </c>
      <c r="B7" s="1134"/>
      <c r="C7" s="1134"/>
      <c r="D7" s="1134"/>
      <c r="E7" s="1134"/>
      <c r="F7" s="1134"/>
      <c r="G7" s="1134"/>
      <c r="H7" s="788"/>
      <c r="I7" s="788"/>
      <c r="J7" s="789"/>
      <c r="K7" s="791"/>
      <c r="L7"/>
    </row>
    <row r="8" spans="1:18" ht="13.5" customHeight="1">
      <c r="A8" s="1131"/>
      <c r="B8" s="1131"/>
      <c r="C8" s="1131"/>
      <c r="D8" s="1131"/>
      <c r="E8" s="1131"/>
      <c r="F8" s="1131"/>
      <c r="G8" s="1131"/>
      <c r="H8" s="788"/>
      <c r="I8" s="788"/>
      <c r="J8" s="789"/>
      <c r="K8" s="791"/>
      <c r="L8" s="791"/>
      <c r="M8" s="791"/>
      <c r="N8" s="791"/>
      <c r="O8" s="791"/>
      <c r="P8" s="791"/>
      <c r="Q8" s="791"/>
    </row>
    <row r="9" spans="1:18" ht="13.5" customHeight="1">
      <c r="A9" s="1135" t="s">
        <v>1096</v>
      </c>
      <c r="B9" s="1135"/>
      <c r="C9" s="1135"/>
      <c r="D9" s="1135"/>
      <c r="E9" s="1135"/>
      <c r="F9" s="1135"/>
      <c r="G9" s="1135"/>
      <c r="H9" s="788"/>
      <c r="I9" s="788"/>
      <c r="J9" s="789"/>
      <c r="K9" s="791"/>
      <c r="L9" s="791"/>
      <c r="M9" s="791"/>
      <c r="N9" s="791"/>
      <c r="O9" s="791"/>
      <c r="P9" s="791"/>
      <c r="Q9" s="791"/>
    </row>
    <row r="10" spans="1:18" ht="13.8" thickBot="1">
      <c r="A10" s="793"/>
      <c r="B10" s="1136" t="s">
        <v>51</v>
      </c>
      <c r="C10" s="1137"/>
      <c r="D10" s="1138"/>
      <c r="E10" s="1139" t="s">
        <v>52</v>
      </c>
      <c r="F10" s="1140"/>
      <c r="G10" s="1140"/>
      <c r="H10" s="794"/>
      <c r="I10" s="788"/>
      <c r="J10" s="317"/>
      <c r="K10" s="791"/>
      <c r="L10" s="791"/>
      <c r="M10" s="791"/>
      <c r="N10" s="791"/>
      <c r="O10" s="791"/>
      <c r="P10" s="791"/>
      <c r="Q10" s="791"/>
    </row>
    <row r="11" spans="1:18" ht="28.5" customHeight="1" thickBot="1">
      <c r="A11" s="795"/>
      <c r="B11" s="796" t="s">
        <v>173</v>
      </c>
      <c r="C11" s="796" t="s">
        <v>174</v>
      </c>
      <c r="D11" s="797" t="s">
        <v>175</v>
      </c>
      <c r="E11" s="380" t="s">
        <v>176</v>
      </c>
      <c r="F11" s="796" t="s">
        <v>174</v>
      </c>
      <c r="G11" s="796" t="s">
        <v>57</v>
      </c>
      <c r="H11" s="788"/>
      <c r="I11" s="788"/>
      <c r="J11" s="318"/>
    </row>
    <row r="12" spans="1:18" ht="13.35" customHeight="1">
      <c r="A12" s="798" t="s">
        <v>177</v>
      </c>
      <c r="B12" s="799" t="s">
        <v>87</v>
      </c>
      <c r="C12" s="799" t="s">
        <v>87</v>
      </c>
      <c r="D12" s="800" t="s">
        <v>87</v>
      </c>
      <c r="E12" s="799" t="s">
        <v>87</v>
      </c>
      <c r="F12" s="799" t="s">
        <v>87</v>
      </c>
      <c r="G12" s="801" t="s">
        <v>87</v>
      </c>
      <c r="H12" s="788"/>
      <c r="I12" s="788"/>
      <c r="J12" s="802"/>
    </row>
    <row r="13" spans="1:18" ht="13.35" customHeight="1">
      <c r="A13" s="798" t="s">
        <v>178</v>
      </c>
      <c r="B13" s="799">
        <f>B22</f>
        <v>13768</v>
      </c>
      <c r="C13" s="799">
        <f>C22</f>
        <v>12344</v>
      </c>
      <c r="D13" s="243">
        <f>C13/B13</f>
        <v>0.89657176060429977</v>
      </c>
      <c r="E13" s="799">
        <f>E22</f>
        <v>15000</v>
      </c>
      <c r="F13" s="799">
        <f>C22</f>
        <v>12344</v>
      </c>
      <c r="G13" s="277">
        <f>F13/E13</f>
        <v>0.82293333333333329</v>
      </c>
      <c r="H13" s="788"/>
      <c r="I13" s="788"/>
      <c r="J13" s="318"/>
      <c r="K13" s="791"/>
      <c r="L13" s="791"/>
      <c r="M13" s="791"/>
      <c r="N13" s="791"/>
      <c r="O13" s="791"/>
      <c r="P13" s="791"/>
      <c r="Q13" s="791"/>
    </row>
    <row r="14" spans="1:18" ht="13.5" customHeight="1">
      <c r="A14" s="803"/>
      <c r="B14" s="799"/>
      <c r="C14" s="799"/>
      <c r="D14" s="799"/>
      <c r="E14" s="277"/>
      <c r="F14" s="799"/>
      <c r="G14" s="277"/>
      <c r="H14" s="788"/>
      <c r="I14" s="788"/>
      <c r="J14" s="318"/>
      <c r="K14" s="791"/>
      <c r="L14" s="791"/>
      <c r="M14" s="791"/>
      <c r="N14" s="791"/>
      <c r="O14" s="791"/>
      <c r="P14" s="791"/>
      <c r="Q14" s="791"/>
    </row>
    <row r="15" spans="1:18" ht="13.5" customHeight="1">
      <c r="A15" s="327" t="s">
        <v>179</v>
      </c>
      <c r="B15" s="799"/>
      <c r="C15" s="799"/>
      <c r="D15" s="799"/>
      <c r="E15" s="277"/>
      <c r="F15" s="799"/>
      <c r="G15" s="277"/>
      <c r="H15" s="788"/>
      <c r="I15" s="788"/>
      <c r="J15" s="318"/>
      <c r="K15" s="791"/>
      <c r="L15" s="791"/>
      <c r="M15" s="791"/>
      <c r="N15" s="791"/>
      <c r="O15" s="791"/>
      <c r="P15" s="791"/>
      <c r="Q15" s="791"/>
    </row>
    <row r="16" spans="1:18" ht="13.5" customHeight="1">
      <c r="A16" s="327"/>
      <c r="B16" s="799"/>
      <c r="C16" s="799"/>
      <c r="D16" s="799"/>
      <c r="E16" s="277"/>
      <c r="F16" s="799"/>
      <c r="G16" s="277"/>
      <c r="H16" s="788"/>
      <c r="I16" s="788"/>
      <c r="J16" s="318"/>
      <c r="K16" s="791"/>
      <c r="L16" s="791"/>
      <c r="M16" s="791"/>
      <c r="N16" s="791"/>
      <c r="O16" s="791"/>
      <c r="P16" s="791"/>
      <c r="Q16" s="791"/>
    </row>
    <row r="17" spans="1:17" ht="13.5" customHeight="1">
      <c r="A17" s="1135" t="s">
        <v>1097</v>
      </c>
      <c r="B17" s="1135"/>
      <c r="C17" s="1135"/>
      <c r="D17" s="1135"/>
      <c r="E17" s="1135"/>
      <c r="F17" s="1135"/>
      <c r="G17" s="1135"/>
      <c r="H17" s="788"/>
      <c r="I17" s="788"/>
      <c r="J17" s="318"/>
      <c r="K17" s="791"/>
      <c r="L17" s="791"/>
      <c r="M17" s="791"/>
      <c r="N17" s="791"/>
      <c r="O17" s="791"/>
      <c r="P17" s="791"/>
      <c r="Q17" s="791"/>
    </row>
    <row r="18" spans="1:17" ht="13.5" customHeight="1" thickBot="1">
      <c r="A18" s="793"/>
      <c r="B18" s="1136" t="s">
        <v>51</v>
      </c>
      <c r="C18" s="1137"/>
      <c r="D18" s="1138"/>
      <c r="E18" s="1139" t="s">
        <v>52</v>
      </c>
      <c r="F18" s="1140"/>
      <c r="G18" s="1140"/>
      <c r="H18" s="788"/>
      <c r="I18" s="788"/>
      <c r="J18" s="318"/>
      <c r="K18" s="791"/>
      <c r="L18" s="791"/>
      <c r="M18" s="791"/>
      <c r="N18" s="791"/>
      <c r="O18" s="791"/>
      <c r="P18" s="791"/>
      <c r="Q18" s="791"/>
    </row>
    <row r="19" spans="1:17" ht="37.5" customHeight="1" thickBot="1">
      <c r="A19" s="795"/>
      <c r="B19" s="796" t="s">
        <v>173</v>
      </c>
      <c r="C19" s="796" t="s">
        <v>174</v>
      </c>
      <c r="D19" s="797" t="s">
        <v>175</v>
      </c>
      <c r="E19" s="380" t="s">
        <v>176</v>
      </c>
      <c r="F19" s="796" t="s">
        <v>174</v>
      </c>
      <c r="G19" s="796" t="s">
        <v>57</v>
      </c>
      <c r="H19" s="788"/>
      <c r="I19" s="788"/>
      <c r="J19" s="318"/>
      <c r="K19" s="791"/>
      <c r="L19" s="791"/>
      <c r="M19" s="791"/>
      <c r="N19" s="791"/>
      <c r="O19" s="791"/>
      <c r="P19" s="791"/>
      <c r="Q19" s="791"/>
    </row>
    <row r="20" spans="1:17" ht="13.5" customHeight="1">
      <c r="A20" s="804" t="s">
        <v>1098</v>
      </c>
      <c r="B20" s="799">
        <v>3782</v>
      </c>
      <c r="C20" s="799">
        <v>3042</v>
      </c>
      <c r="D20" s="242">
        <f>C20/B20</f>
        <v>0.8043363299841354</v>
      </c>
      <c r="E20" s="1141" t="s">
        <v>161</v>
      </c>
      <c r="F20" s="1141" t="s">
        <v>161</v>
      </c>
      <c r="G20" s="1141" t="s">
        <v>161</v>
      </c>
      <c r="H20" s="788"/>
      <c r="I20" s="788"/>
      <c r="J20" s="318"/>
      <c r="K20" s="791"/>
      <c r="L20" s="791"/>
      <c r="M20" s="791"/>
      <c r="N20" s="791"/>
      <c r="O20" s="791"/>
      <c r="P20" s="791"/>
      <c r="Q20" s="791"/>
    </row>
    <row r="21" spans="1:17" ht="13.5" customHeight="1">
      <c r="A21" s="804" t="s">
        <v>1099</v>
      </c>
      <c r="B21" s="799">
        <v>9986</v>
      </c>
      <c r="C21" s="799">
        <v>9302</v>
      </c>
      <c r="D21" s="277">
        <f>C21/B21</f>
        <v>0.93150410574804732</v>
      </c>
      <c r="E21" s="1142"/>
      <c r="F21" s="1142"/>
      <c r="G21" s="1142"/>
      <c r="H21" s="788"/>
      <c r="I21" s="788"/>
      <c r="J21" s="318"/>
      <c r="K21" s="791"/>
      <c r="L21" s="791"/>
      <c r="M21" s="791"/>
      <c r="N21" s="791"/>
      <c r="O21" s="791"/>
      <c r="P21" s="791"/>
      <c r="Q21" s="791"/>
    </row>
    <row r="22" spans="1:17" ht="13.5" customHeight="1">
      <c r="A22" s="805" t="s">
        <v>1100</v>
      </c>
      <c r="B22" s="799">
        <f>SUM(B20:B21)</f>
        <v>13768</v>
      </c>
      <c r="C22" s="799">
        <f>SUM(C20:C21)</f>
        <v>12344</v>
      </c>
      <c r="D22" s="277">
        <f>C22/B22</f>
        <v>0.89657176060429977</v>
      </c>
      <c r="E22" s="799">
        <v>15000</v>
      </c>
      <c r="F22" s="799">
        <f>C22</f>
        <v>12344</v>
      </c>
      <c r="G22" s="277">
        <f>F22/E22</f>
        <v>0.82293333333333329</v>
      </c>
      <c r="H22" s="788"/>
      <c r="I22" s="788"/>
      <c r="J22" s="318"/>
      <c r="K22" s="791"/>
      <c r="L22" s="791"/>
      <c r="M22" s="791"/>
      <c r="N22" s="791"/>
      <c r="O22" s="791"/>
      <c r="P22" s="791"/>
      <c r="Q22" s="791"/>
    </row>
    <row r="23" spans="1:17" ht="13.5" customHeight="1">
      <c r="A23" s="803"/>
      <c r="B23" s="799"/>
      <c r="C23" s="799"/>
      <c r="D23" s="799"/>
      <c r="E23" s="799"/>
      <c r="F23" s="799"/>
      <c r="G23" s="277"/>
      <c r="H23" s="788"/>
      <c r="I23" s="788"/>
      <c r="J23" s="318"/>
      <c r="K23" s="791"/>
      <c r="L23" s="791"/>
      <c r="M23" s="791"/>
      <c r="N23" s="791"/>
      <c r="O23" s="791"/>
      <c r="P23" s="791"/>
      <c r="Q23" s="791"/>
    </row>
    <row r="24" spans="1:17" ht="13.5" customHeight="1">
      <c r="A24" s="327" t="s">
        <v>179</v>
      </c>
      <c r="B24" s="799"/>
      <c r="C24" s="799"/>
      <c r="D24" s="799"/>
      <c r="E24" s="277"/>
      <c r="F24" s="799"/>
      <c r="G24" s="277"/>
      <c r="H24" s="788"/>
      <c r="I24" s="788"/>
      <c r="J24" s="318"/>
      <c r="K24" s="791"/>
      <c r="L24" s="791"/>
      <c r="M24" s="791"/>
      <c r="N24" s="791"/>
      <c r="O24" s="791"/>
      <c r="P24" s="791"/>
      <c r="Q24" s="791"/>
    </row>
    <row r="25" spans="1:17" ht="13.5" customHeight="1">
      <c r="A25" s="327"/>
      <c r="B25" s="799"/>
      <c r="C25" s="799"/>
      <c r="D25" s="799"/>
      <c r="E25" s="277"/>
      <c r="F25" s="799"/>
      <c r="G25" s="277"/>
      <c r="H25" s="788"/>
      <c r="I25" s="788"/>
      <c r="J25" s="318"/>
      <c r="K25" s="791"/>
      <c r="L25" s="791"/>
      <c r="M25" s="791"/>
      <c r="N25" s="791"/>
      <c r="O25" s="791"/>
      <c r="P25" s="791"/>
      <c r="Q25" s="791"/>
    </row>
    <row r="26" spans="1:17" ht="13.5" customHeight="1">
      <c r="A26" s="1135" t="s">
        <v>182</v>
      </c>
      <c r="B26" s="1135"/>
      <c r="C26" s="1135"/>
      <c r="D26" s="1135"/>
      <c r="E26" s="788"/>
      <c r="F26" s="788"/>
      <c r="G26" s="788"/>
      <c r="H26" s="788"/>
      <c r="I26" s="788"/>
      <c r="J26" s="806"/>
      <c r="K26" s="791"/>
      <c r="L26" s="791"/>
    </row>
    <row r="27" spans="1:17" ht="27" thickBot="1">
      <c r="A27" s="807" t="s">
        <v>104</v>
      </c>
      <c r="B27" s="808" t="s">
        <v>105</v>
      </c>
      <c r="C27" s="808" t="s">
        <v>106</v>
      </c>
      <c r="D27" s="808" t="s">
        <v>107</v>
      </c>
      <c r="E27" s="794"/>
      <c r="F27" s="788"/>
      <c r="G27" s="788"/>
      <c r="H27" s="788"/>
      <c r="I27" s="788"/>
      <c r="J27" s="806"/>
      <c r="K27" s="791"/>
      <c r="L27" s="791"/>
    </row>
    <row r="28" spans="1:17" ht="13.5" customHeight="1" thickTop="1">
      <c r="A28" s="1143" t="s">
        <v>1101</v>
      </c>
      <c r="B28" s="1144"/>
      <c r="C28" s="1144"/>
      <c r="D28" s="331">
        <v>1</v>
      </c>
      <c r="E28" s="788"/>
      <c r="F28" s="788"/>
      <c r="G28" s="788"/>
      <c r="H28" s="788"/>
      <c r="I28" s="788"/>
      <c r="J28" s="809"/>
      <c r="K28" s="791"/>
      <c r="L28" s="791"/>
    </row>
    <row r="29" spans="1:17" ht="13.5" customHeight="1">
      <c r="A29" s="803"/>
      <c r="B29" s="810"/>
      <c r="C29" s="810"/>
      <c r="D29" s="810"/>
      <c r="E29" s="788"/>
      <c r="F29" s="788"/>
      <c r="G29" s="788"/>
      <c r="H29" s="788"/>
      <c r="I29" s="788"/>
      <c r="J29" s="809"/>
      <c r="K29" s="791"/>
      <c r="L29" s="792"/>
    </row>
    <row r="30" spans="1:17" ht="13.5" customHeight="1">
      <c r="A30" s="810"/>
      <c r="B30" s="810"/>
      <c r="C30" s="810"/>
      <c r="D30" s="810"/>
      <c r="E30" s="788"/>
      <c r="F30" s="788"/>
      <c r="G30" s="788"/>
      <c r="H30" s="788"/>
      <c r="I30" s="788"/>
      <c r="J30" s="809"/>
      <c r="K30" s="811"/>
      <c r="L30" s="811"/>
      <c r="M30" s="791"/>
      <c r="N30" s="791"/>
      <c r="O30" s="791"/>
      <c r="P30" s="791"/>
      <c r="Q30" s="791"/>
    </row>
    <row r="31" spans="1:17" ht="13.5" customHeight="1">
      <c r="A31" s="810"/>
      <c r="B31" s="810"/>
      <c r="C31" s="810"/>
      <c r="D31" s="810"/>
      <c r="E31" s="788"/>
      <c r="F31" s="788"/>
      <c r="G31" s="788"/>
      <c r="H31" s="788"/>
      <c r="I31" s="788"/>
      <c r="J31" s="317"/>
      <c r="K31"/>
      <c r="L31"/>
    </row>
    <row r="32" spans="1:17" ht="4.95" customHeight="1">
      <c r="A32" s="1145"/>
      <c r="B32" s="1145"/>
      <c r="C32" s="1145"/>
      <c r="D32" s="1145"/>
      <c r="E32" s="1145"/>
      <c r="F32" s="1145"/>
      <c r="G32" s="1145"/>
      <c r="H32" s="1145"/>
      <c r="I32" s="1145"/>
      <c r="J32" s="812"/>
      <c r="K32"/>
      <c r="L32"/>
    </row>
    <row r="33" spans="1:12" ht="13.5" customHeight="1">
      <c r="A33" s="1131"/>
      <c r="B33" s="1131"/>
      <c r="C33" s="1131"/>
      <c r="D33" s="1131"/>
      <c r="E33" s="791"/>
      <c r="F33" s="791"/>
      <c r="G33" s="791"/>
      <c r="H33" s="791"/>
      <c r="I33" s="791"/>
      <c r="J33" s="789"/>
      <c r="K33"/>
      <c r="L33"/>
    </row>
    <row r="34" spans="1:12" ht="13.5" customHeight="1">
      <c r="A34" s="1128" t="s">
        <v>198</v>
      </c>
      <c r="B34" s="1128"/>
      <c r="C34" s="1128"/>
      <c r="D34" s="1128"/>
      <c r="E34" s="788"/>
      <c r="F34" s="788"/>
      <c r="G34" s="788"/>
      <c r="H34" s="788"/>
      <c r="I34" s="788"/>
      <c r="J34" s="317"/>
    </row>
    <row r="35" spans="1:12" ht="13.5" customHeight="1">
      <c r="A35" s="1131"/>
      <c r="B35" s="1131"/>
      <c r="C35" s="1131"/>
      <c r="D35" s="1131"/>
      <c r="E35" s="791"/>
      <c r="F35" s="791"/>
      <c r="G35" s="791"/>
      <c r="H35" s="791"/>
      <c r="I35" s="791"/>
      <c r="J35" s="812"/>
    </row>
    <row r="36" spans="1:12" ht="13.5" customHeight="1">
      <c r="A36" s="1135" t="s">
        <v>1034</v>
      </c>
      <c r="B36" s="1135"/>
      <c r="C36" s="1135"/>
      <c r="D36" s="1135"/>
      <c r="E36" s="1135"/>
      <c r="F36" s="791"/>
      <c r="G36" s="791"/>
      <c r="H36" s="791"/>
      <c r="I36" s="791"/>
      <c r="J36" s="812"/>
    </row>
    <row r="37" spans="1:12" ht="33" customHeight="1" thickBot="1">
      <c r="A37" s="714" t="s">
        <v>1035</v>
      </c>
      <c r="B37" s="714" t="s">
        <v>1036</v>
      </c>
      <c r="C37" s="714" t="s">
        <v>1037</v>
      </c>
      <c r="D37" s="714" t="s">
        <v>1102</v>
      </c>
      <c r="E37" s="714" t="s">
        <v>1103</v>
      </c>
      <c r="F37" s="714" t="s">
        <v>1104</v>
      </c>
      <c r="G37" s="791"/>
      <c r="H37" s="791"/>
      <c r="I37" s="791"/>
      <c r="J37" s="812"/>
    </row>
    <row r="38" spans="1:12">
      <c r="A38" s="813" t="s">
        <v>1105</v>
      </c>
      <c r="B38" s="814">
        <v>0.58333333333333337</v>
      </c>
      <c r="C38" s="814">
        <v>0.75</v>
      </c>
      <c r="D38" s="813">
        <v>4</v>
      </c>
      <c r="E38" s="813">
        <v>93</v>
      </c>
      <c r="F38" s="369">
        <v>12519.402431788138</v>
      </c>
      <c r="G38" s="791"/>
      <c r="H38" s="791"/>
      <c r="I38" s="791"/>
      <c r="J38" s="812"/>
    </row>
    <row r="39" spans="1:12">
      <c r="A39" s="815" t="s">
        <v>1106</v>
      </c>
      <c r="B39" s="816">
        <v>0.58333333333333337</v>
      </c>
      <c r="C39" s="816">
        <v>0.75</v>
      </c>
      <c r="D39" s="815">
        <v>4</v>
      </c>
      <c r="E39" s="815">
        <v>97</v>
      </c>
      <c r="F39" s="370">
        <v>12167.743875082781</v>
      </c>
      <c r="G39" s="791"/>
      <c r="H39" s="791"/>
      <c r="I39" s="791"/>
    </row>
    <row r="40" spans="1:12">
      <c r="A40" s="817" t="s">
        <v>789</v>
      </c>
      <c r="B40" s="817"/>
      <c r="C40" s="817"/>
      <c r="D40" s="817"/>
      <c r="E40" s="817"/>
      <c r="F40" s="61"/>
    </row>
    <row r="41" spans="1:12">
      <c r="A41" s="327" t="s">
        <v>179</v>
      </c>
      <c r="B41" s="817"/>
      <c r="C41" s="817"/>
      <c r="D41" s="817"/>
      <c r="E41" s="817"/>
      <c r="J41" s="812"/>
    </row>
    <row r="42" spans="1:12">
      <c r="A42" s="327"/>
      <c r="B42" s="817"/>
      <c r="C42" s="817"/>
      <c r="D42" s="817"/>
      <c r="E42" s="817"/>
      <c r="J42" s="812"/>
    </row>
    <row r="43" spans="1:12">
      <c r="J43" s="812"/>
      <c r="K43" s="791"/>
      <c r="L43" s="792"/>
    </row>
    <row r="44" spans="1:12" ht="13.5" customHeight="1"/>
    <row r="45" spans="1:12" ht="13.5" customHeight="1"/>
    <row r="46" spans="1:12" ht="13.5" customHeight="1"/>
    <row r="47" spans="1:12" ht="13.5" customHeight="1">
      <c r="J47" s="812"/>
      <c r="K47" s="791"/>
      <c r="L47" s="791"/>
    </row>
    <row r="48" spans="1:12">
      <c r="J48" s="812"/>
      <c r="K48" s="791"/>
      <c r="L48" s="791"/>
    </row>
    <row r="49" spans="10:18">
      <c r="J49" s="812"/>
      <c r="K49" s="791"/>
      <c r="L49" s="1129"/>
      <c r="M49" s="1129"/>
      <c r="N49" s="1129"/>
      <c r="O49" s="1129"/>
      <c r="P49" s="1129"/>
      <c r="Q49" s="1129"/>
      <c r="R49" s="1129"/>
    </row>
    <row r="50" spans="10:18" ht="13.5" customHeight="1">
      <c r="J50" s="812"/>
      <c r="K50" s="791"/>
      <c r="L50" s="791"/>
    </row>
    <row r="51" spans="10:18" ht="13.5" customHeight="1">
      <c r="J51" s="812"/>
      <c r="K51" s="791"/>
      <c r="L51" s="791"/>
    </row>
    <row r="52" spans="10:18" ht="13.5" customHeight="1"/>
    <row r="53" spans="10:18" ht="13.5" customHeight="1">
      <c r="J53" s="812"/>
      <c r="K53" s="791"/>
      <c r="L53" s="791"/>
    </row>
    <row r="54" spans="10:18">
      <c r="J54" s="812"/>
      <c r="K54" s="791"/>
      <c r="L54" s="791"/>
    </row>
    <row r="55" spans="10:18">
      <c r="J55" s="812"/>
      <c r="K55" s="791"/>
      <c r="L55" s="791"/>
    </row>
    <row r="56" spans="10:18">
      <c r="J56" s="812"/>
      <c r="K56" s="791"/>
      <c r="L56" s="791"/>
    </row>
    <row r="57" spans="10:18">
      <c r="J57" s="812"/>
      <c r="K57" s="791"/>
      <c r="L57" s="791"/>
    </row>
    <row r="58" spans="10:18" ht="13.5" customHeight="1"/>
    <row r="59" spans="10:18" ht="13.5" customHeight="1"/>
    <row r="60" spans="10:18" ht="13.5" customHeight="1"/>
    <row r="61" spans="10:18" ht="13.5" customHeight="1"/>
  </sheetData>
  <mergeCells count="27">
    <mergeCell ref="L49:R49"/>
    <mergeCell ref="A26:D26"/>
    <mergeCell ref="A28:C28"/>
    <mergeCell ref="A32:I32"/>
    <mergeCell ref="A33:D33"/>
    <mergeCell ref="A34:D34"/>
    <mergeCell ref="A35:D35"/>
    <mergeCell ref="A36:E36"/>
    <mergeCell ref="A17:G17"/>
    <mergeCell ref="B18:D18"/>
    <mergeCell ref="E18:G18"/>
    <mergeCell ref="E20:E21"/>
    <mergeCell ref="F20:F21"/>
    <mergeCell ref="G20:G21"/>
    <mergeCell ref="A6:G6"/>
    <mergeCell ref="A7:G7"/>
    <mergeCell ref="A8:G8"/>
    <mergeCell ref="A9:G9"/>
    <mergeCell ref="B10:D10"/>
    <mergeCell ref="E10:G10"/>
    <mergeCell ref="A5:G5"/>
    <mergeCell ref="L5:R5"/>
    <mergeCell ref="A1:R1"/>
    <mergeCell ref="A2:R2"/>
    <mergeCell ref="A3:R3"/>
    <mergeCell ref="A4:G4"/>
    <mergeCell ref="L4:R4"/>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T99"/>
  <sheetViews>
    <sheetView workbookViewId="0">
      <selection activeCell="K5" sqref="K5"/>
    </sheetView>
  </sheetViews>
  <sheetFormatPr defaultColWidth="8.88671875" defaultRowHeight="16.5" customHeight="1"/>
  <cols>
    <col min="1" max="1" width="40.33203125" style="127" bestFit="1" customWidth="1"/>
    <col min="2" max="2" width="15.6640625" style="127" customWidth="1"/>
    <col min="3" max="4" width="10.6640625" style="127" bestFit="1" customWidth="1"/>
    <col min="5" max="5" width="11.88671875" style="127" bestFit="1" customWidth="1"/>
    <col min="6" max="6" width="11.88671875" style="190" bestFit="1" customWidth="1"/>
    <col min="7" max="7" width="17.6640625" style="127" customWidth="1"/>
    <col min="8" max="8" width="12.88671875" style="127" customWidth="1"/>
    <col min="9" max="11" width="11" style="127" customWidth="1"/>
    <col min="12" max="13" width="6.5546875" style="127" customWidth="1"/>
    <col min="14" max="20" width="12" style="127" customWidth="1"/>
    <col min="21" max="16384" width="8.88671875" style="127"/>
  </cols>
  <sheetData>
    <row r="1" spans="1:20" ht="14.4">
      <c r="A1" s="328"/>
      <c r="B1" s="209" t="s">
        <v>27</v>
      </c>
      <c r="C1" s="210"/>
      <c r="D1" s="210"/>
      <c r="E1" s="210"/>
      <c r="G1" s="210"/>
      <c r="H1" s="209" t="s">
        <v>28</v>
      </c>
      <c r="I1" s="210"/>
      <c r="J1" s="210"/>
      <c r="K1" s="210"/>
      <c r="L1" s="210"/>
      <c r="M1" s="210"/>
      <c r="N1" s="209" t="s">
        <v>29</v>
      </c>
      <c r="O1" s="210"/>
      <c r="P1" s="210"/>
      <c r="Q1" s="210"/>
      <c r="R1" s="209" t="s">
        <v>30</v>
      </c>
      <c r="S1" s="210"/>
      <c r="T1" s="210"/>
    </row>
    <row r="2" spans="1:20" ht="14.4">
      <c r="B2" s="209" t="s">
        <v>31</v>
      </c>
      <c r="C2" s="209" t="s">
        <v>32</v>
      </c>
      <c r="D2" s="209" t="s">
        <v>33</v>
      </c>
      <c r="E2" s="209" t="s">
        <v>34</v>
      </c>
      <c r="G2" s="210"/>
      <c r="H2" s="209" t="s">
        <v>31</v>
      </c>
      <c r="I2" s="209" t="s">
        <v>32</v>
      </c>
      <c r="J2" s="209" t="s">
        <v>33</v>
      </c>
      <c r="K2" s="209" t="s">
        <v>34</v>
      </c>
      <c r="L2" s="210"/>
      <c r="M2" s="210"/>
      <c r="N2" s="211" t="s">
        <v>31</v>
      </c>
      <c r="O2" s="211" t="s">
        <v>32</v>
      </c>
      <c r="P2" s="211" t="s">
        <v>33</v>
      </c>
      <c r="Q2" s="210"/>
      <c r="R2" s="211" t="s">
        <v>31</v>
      </c>
      <c r="S2" s="211" t="s">
        <v>32</v>
      </c>
      <c r="T2" s="211" t="s">
        <v>33</v>
      </c>
    </row>
    <row r="3" spans="1:20" ht="14.4">
      <c r="A3" s="212" t="s">
        <v>35</v>
      </c>
      <c r="B3" s="213">
        <v>19445404.723998711</v>
      </c>
      <c r="C3" s="213">
        <v>19446709.823997773</v>
      </c>
      <c r="D3" s="213">
        <v>19478575.673999041</v>
      </c>
      <c r="E3" s="214">
        <v>58370690.221995525</v>
      </c>
      <c r="F3" s="190">
        <v>58370690.221995525</v>
      </c>
      <c r="G3" s="190">
        <f t="shared" ref="G3:G8" si="0">F3-E3</f>
        <v>0</v>
      </c>
      <c r="H3" s="213">
        <v>3644.9273999999996</v>
      </c>
      <c r="I3" s="213">
        <v>3643.9394000000002</v>
      </c>
      <c r="J3" s="213">
        <v>3644.7529999999997</v>
      </c>
      <c r="K3" s="214">
        <v>10933.6198</v>
      </c>
      <c r="L3"/>
      <c r="M3"/>
      <c r="N3" s="215">
        <v>19445404.723998711</v>
      </c>
      <c r="O3" s="215">
        <v>38892114.547996484</v>
      </c>
      <c r="P3" s="215">
        <v>58370690.221995525</v>
      </c>
      <c r="Q3" s="216"/>
      <c r="R3" s="215">
        <v>3644.9273999999996</v>
      </c>
      <c r="S3" s="215">
        <v>7288.8667999999998</v>
      </c>
      <c r="T3" s="215">
        <v>10933.6198</v>
      </c>
    </row>
    <row r="4" spans="1:20" ht="14.4">
      <c r="A4" s="212" t="s">
        <v>36</v>
      </c>
      <c r="B4" s="213">
        <v>14310148.399999974</v>
      </c>
      <c r="C4" s="213">
        <v>15025655.819999974</v>
      </c>
      <c r="D4" s="213">
        <v>15025655.819999974</v>
      </c>
      <c r="E4" s="214">
        <v>44361460.039999917</v>
      </c>
      <c r="F4" s="190">
        <v>44361460.039999917</v>
      </c>
      <c r="G4" s="190">
        <f t="shared" si="0"/>
        <v>0</v>
      </c>
      <c r="H4" s="213">
        <v>3912.2000000000003</v>
      </c>
      <c r="I4" s="213">
        <v>4107.8100000000004</v>
      </c>
      <c r="J4" s="213">
        <v>4107.8100000000004</v>
      </c>
      <c r="K4" s="214">
        <v>12127.82</v>
      </c>
      <c r="L4"/>
      <c r="M4"/>
      <c r="N4" s="215">
        <v>14310148.399999974</v>
      </c>
      <c r="O4" s="215">
        <v>29335804.219999947</v>
      </c>
      <c r="P4" s="215">
        <v>44361460.039999917</v>
      </c>
      <c r="Q4"/>
      <c r="R4" s="215">
        <v>3912.2000000000003</v>
      </c>
      <c r="S4" s="215">
        <v>8020.01</v>
      </c>
      <c r="T4" s="215">
        <v>12127.82</v>
      </c>
    </row>
    <row r="5" spans="1:20" ht="14.4">
      <c r="A5" s="212" t="s">
        <v>37</v>
      </c>
      <c r="B5" s="213">
        <v>3009084.3440000005</v>
      </c>
      <c r="C5" s="213">
        <v>3009084.3440000005</v>
      </c>
      <c r="D5" s="213">
        <v>3009084.3440000005</v>
      </c>
      <c r="E5" s="214">
        <v>9027253.0320000015</v>
      </c>
      <c r="F5" s="190">
        <v>9027253.0320000015</v>
      </c>
      <c r="G5" s="190">
        <f t="shared" si="0"/>
        <v>0</v>
      </c>
      <c r="H5" s="213">
        <v>673.798</v>
      </c>
      <c r="I5" s="213">
        <v>673.798</v>
      </c>
      <c r="J5" s="213">
        <v>673.798</v>
      </c>
      <c r="K5" s="214">
        <v>2021.394</v>
      </c>
      <c r="L5"/>
      <c r="M5"/>
      <c r="N5" s="215">
        <v>3009084.3440000005</v>
      </c>
      <c r="O5" s="215">
        <v>6018168.688000001</v>
      </c>
      <c r="P5" s="215">
        <v>9027253.0320000015</v>
      </c>
      <c r="Q5"/>
      <c r="R5" s="215">
        <v>673.798</v>
      </c>
      <c r="S5" s="215">
        <v>1347.596</v>
      </c>
      <c r="T5" s="215">
        <v>2021.394</v>
      </c>
    </row>
    <row r="6" spans="1:20" ht="14.4">
      <c r="A6" s="212" t="s">
        <v>15</v>
      </c>
      <c r="B6" s="213">
        <v>2514849.5833000001</v>
      </c>
      <c r="C6" s="213">
        <v>2514849.5833000001</v>
      </c>
      <c r="D6" s="213">
        <v>5029699.1666000001</v>
      </c>
      <c r="E6" s="214">
        <v>10059398.3332</v>
      </c>
      <c r="F6" s="190">
        <v>10059398.3332</v>
      </c>
      <c r="G6" s="190">
        <f t="shared" si="0"/>
        <v>0</v>
      </c>
      <c r="H6" s="213">
        <v>435.99999999999994</v>
      </c>
      <c r="I6" s="213">
        <v>435.99999999999994</v>
      </c>
      <c r="J6" s="213">
        <v>871.99999999999989</v>
      </c>
      <c r="K6" s="214">
        <v>1743.9999999999998</v>
      </c>
      <c r="L6"/>
      <c r="M6"/>
      <c r="N6" s="215">
        <v>2514849.5833000001</v>
      </c>
      <c r="O6" s="215">
        <v>5029699.1666000001</v>
      </c>
      <c r="P6" s="215">
        <v>10059398.3332</v>
      </c>
      <c r="Q6"/>
      <c r="R6" s="215">
        <v>435.99999999999994</v>
      </c>
      <c r="S6" s="215">
        <v>871.99999999999989</v>
      </c>
      <c r="T6" s="215">
        <v>1743.9999999999998</v>
      </c>
    </row>
    <row r="7" spans="1:20" ht="14.4">
      <c r="A7" s="212" t="s">
        <v>38</v>
      </c>
      <c r="B7" s="213">
        <v>698711.07600000128</v>
      </c>
      <c r="C7" s="213">
        <v>1402385.0519999936</v>
      </c>
      <c r="D7" s="213">
        <v>1408537.452000011</v>
      </c>
      <c r="E7" s="214">
        <v>3509633.5800000057</v>
      </c>
      <c r="F7" s="190">
        <v>3509633.5800000057</v>
      </c>
      <c r="G7" s="190">
        <f t="shared" si="0"/>
        <v>0</v>
      </c>
      <c r="H7" s="213">
        <v>112.57</v>
      </c>
      <c r="I7" s="213">
        <v>224.60849999999996</v>
      </c>
      <c r="J7" s="213">
        <v>224.75849999999997</v>
      </c>
      <c r="K7" s="214">
        <v>561.9369999999999</v>
      </c>
      <c r="L7"/>
      <c r="M7"/>
      <c r="N7" s="215">
        <v>698711.07600000128</v>
      </c>
      <c r="O7" s="215">
        <v>2101096.1279999949</v>
      </c>
      <c r="P7" s="215">
        <v>3509633.5800000057</v>
      </c>
      <c r="Q7"/>
      <c r="R7" s="215">
        <v>112.57</v>
      </c>
      <c r="S7" s="215">
        <v>337.17849999999999</v>
      </c>
      <c r="T7" s="215">
        <v>561.9369999999999</v>
      </c>
    </row>
    <row r="8" spans="1:20" ht="14.4">
      <c r="A8" s="212" t="s">
        <v>25</v>
      </c>
      <c r="B8" s="213">
        <v>32802.000000000116</v>
      </c>
      <c r="C8" s="213">
        <v>32802.000000000116</v>
      </c>
      <c r="D8" s="213">
        <v>32802.000000000116</v>
      </c>
      <c r="E8" s="214">
        <v>98406.000000000349</v>
      </c>
      <c r="F8" s="190">
        <v>98406.000000000349</v>
      </c>
      <c r="G8" s="190">
        <f t="shared" si="0"/>
        <v>0</v>
      </c>
      <c r="H8" s="213">
        <v>89.46</v>
      </c>
      <c r="I8" s="213">
        <v>89.46</v>
      </c>
      <c r="J8" s="213">
        <v>89.46</v>
      </c>
      <c r="K8" s="214">
        <v>268.38</v>
      </c>
      <c r="L8"/>
      <c r="M8"/>
      <c r="N8" s="215">
        <v>32802.000000000116</v>
      </c>
      <c r="O8" s="215">
        <v>65604.000000000233</v>
      </c>
      <c r="P8" s="215">
        <v>98406.000000000349</v>
      </c>
      <c r="Q8"/>
      <c r="R8" s="215">
        <v>89.46</v>
      </c>
      <c r="S8" s="215">
        <v>178.92</v>
      </c>
      <c r="T8" s="215">
        <v>268.38</v>
      </c>
    </row>
    <row r="9" spans="1:20" ht="14.4">
      <c r="A9" s="212" t="s">
        <v>26</v>
      </c>
      <c r="B9" s="213">
        <v>0</v>
      </c>
      <c r="C9" s="213">
        <v>0</v>
      </c>
      <c r="D9" s="213">
        <v>0</v>
      </c>
      <c r="E9" s="214">
        <v>0</v>
      </c>
      <c r="G9"/>
      <c r="H9" s="213">
        <v>9999.9999999999982</v>
      </c>
      <c r="I9" s="213">
        <v>13000</v>
      </c>
      <c r="J9" s="213">
        <v>15000</v>
      </c>
      <c r="K9" s="214">
        <f>J9</f>
        <v>15000</v>
      </c>
      <c r="L9"/>
      <c r="M9"/>
      <c r="N9" s="217">
        <v>0</v>
      </c>
      <c r="O9" s="217">
        <v>0</v>
      </c>
      <c r="P9" s="217">
        <v>0</v>
      </c>
      <c r="Q9"/>
      <c r="R9" s="217">
        <v>9999.9999999999982</v>
      </c>
      <c r="S9" s="217">
        <v>13000</v>
      </c>
      <c r="T9" s="217">
        <v>15000</v>
      </c>
    </row>
    <row r="10" spans="1:20" ht="14.4">
      <c r="A10" s="212" t="s">
        <v>39</v>
      </c>
      <c r="B10" s="213">
        <v>0</v>
      </c>
      <c r="C10" s="213">
        <v>0</v>
      </c>
      <c r="D10" s="213">
        <v>0</v>
      </c>
      <c r="E10" s="214">
        <v>0</v>
      </c>
      <c r="G10"/>
      <c r="H10" s="213">
        <v>0</v>
      </c>
      <c r="I10" s="213">
        <v>0</v>
      </c>
      <c r="J10" s="213">
        <v>0</v>
      </c>
      <c r="K10" s="214">
        <v>0</v>
      </c>
      <c r="L10"/>
      <c r="M10"/>
      <c r="N10" s="215">
        <v>0</v>
      </c>
      <c r="O10" s="215">
        <v>0</v>
      </c>
      <c r="P10" s="215">
        <v>0</v>
      </c>
      <c r="Q10"/>
      <c r="R10" s="215">
        <v>0</v>
      </c>
      <c r="S10" s="215">
        <v>0</v>
      </c>
      <c r="T10" s="215">
        <v>0</v>
      </c>
    </row>
    <row r="11" spans="1:20" ht="14.4">
      <c r="A11" s="212"/>
      <c r="B11" s="213"/>
      <c r="C11" s="213"/>
      <c r="D11" s="213"/>
      <c r="E11" s="214"/>
      <c r="G11"/>
      <c r="H11" s="213"/>
      <c r="I11" s="213"/>
      <c r="J11" s="213"/>
      <c r="K11" s="214"/>
      <c r="L11"/>
      <c r="M11"/>
      <c r="N11" s="213"/>
      <c r="O11" s="213"/>
      <c r="P11" s="213"/>
      <c r="Q11"/>
      <c r="R11" s="213"/>
      <c r="S11" s="213"/>
      <c r="T11" s="213"/>
    </row>
    <row r="12" spans="1:20" ht="14.4">
      <c r="A12" s="212" t="s">
        <v>20</v>
      </c>
      <c r="B12" s="213">
        <v>6906611.2500000754</v>
      </c>
      <c r="C12" s="213">
        <v>8085488.9999999776</v>
      </c>
      <c r="D12" s="213">
        <v>9700769.9999999851</v>
      </c>
      <c r="E12" s="214">
        <v>24692870.250000037</v>
      </c>
      <c r="F12" s="190">
        <v>24692870.250000037</v>
      </c>
      <c r="G12" s="190">
        <f>F12-E12</f>
        <v>0</v>
      </c>
      <c r="H12" s="213">
        <v>691.6875</v>
      </c>
      <c r="I12" s="213">
        <v>816</v>
      </c>
      <c r="J12" s="213">
        <v>990</v>
      </c>
      <c r="K12" s="214">
        <v>2497.6875</v>
      </c>
      <c r="L12"/>
      <c r="M12"/>
      <c r="N12" s="215">
        <v>6906611.2500000754</v>
      </c>
      <c r="O12" s="215">
        <v>14992100.250000052</v>
      </c>
      <c r="P12" s="215">
        <v>24692870.250000037</v>
      </c>
      <c r="Q12"/>
      <c r="R12" s="215">
        <v>691.6875</v>
      </c>
      <c r="S12" s="215">
        <v>1507.6875</v>
      </c>
      <c r="T12" s="215">
        <v>2497.6875</v>
      </c>
    </row>
    <row r="13" spans="1:20" ht="14.4">
      <c r="A13" s="212" t="s">
        <v>40</v>
      </c>
      <c r="B13" s="213">
        <v>1932870.0000000007</v>
      </c>
      <c r="C13" s="213">
        <v>2186690.0000000005</v>
      </c>
      <c r="D13" s="213">
        <v>2210710.0000000005</v>
      </c>
      <c r="E13" s="214">
        <v>6330270</v>
      </c>
      <c r="G13" s="190">
        <f t="shared" ref="G13:G20" si="1">F13-E13</f>
        <v>-6330270</v>
      </c>
      <c r="H13" s="213">
        <v>322.61</v>
      </c>
      <c r="I13" s="213">
        <v>365.15000000000003</v>
      </c>
      <c r="J13" s="213">
        <v>368.96999999999997</v>
      </c>
      <c r="K13" s="214">
        <v>1056.73</v>
      </c>
      <c r="L13"/>
      <c r="M13"/>
      <c r="N13" s="215">
        <v>1932870.0000000007</v>
      </c>
      <c r="O13" s="215">
        <v>4119560.0000000009</v>
      </c>
      <c r="P13" s="215">
        <v>6330270.0000000019</v>
      </c>
      <c r="Q13"/>
      <c r="R13" s="215">
        <v>322.61</v>
      </c>
      <c r="S13" s="215">
        <v>687.76</v>
      </c>
      <c r="T13" s="215">
        <v>1056.73</v>
      </c>
    </row>
    <row r="14" spans="1:20" ht="14.4">
      <c r="A14" s="212" t="s">
        <v>21</v>
      </c>
      <c r="B14" s="213">
        <v>12374415.100000385</v>
      </c>
      <c r="C14" s="213">
        <v>13504463.099999795</v>
      </c>
      <c r="D14" s="213">
        <v>13861941.399999795</v>
      </c>
      <c r="E14" s="214">
        <f>D14</f>
        <v>13861941.399999795</v>
      </c>
      <c r="F14" s="190">
        <v>13861941</v>
      </c>
      <c r="G14" s="190">
        <f t="shared" si="1"/>
        <v>-0.39999979548156261</v>
      </c>
      <c r="H14" s="213">
        <v>2866.3999999999996</v>
      </c>
      <c r="I14" s="213">
        <v>2866.3999999999996</v>
      </c>
      <c r="J14" s="213">
        <v>2866.3999999999996</v>
      </c>
      <c r="K14" s="214">
        <f>J14</f>
        <v>2866.3999999999996</v>
      </c>
      <c r="L14"/>
      <c r="M14"/>
      <c r="N14" s="217">
        <v>12374415.100000385</v>
      </c>
      <c r="O14" s="217">
        <v>25878878.200000182</v>
      </c>
      <c r="P14" s="217">
        <v>39740819.599999979</v>
      </c>
      <c r="Q14"/>
      <c r="R14" s="217">
        <v>2866.3999999999996</v>
      </c>
      <c r="S14" s="217">
        <v>2866.3999999999996</v>
      </c>
      <c r="T14" s="217">
        <v>2866.3999999999996</v>
      </c>
    </row>
    <row r="15" spans="1:20" ht="14.4">
      <c r="A15" s="212" t="s">
        <v>22</v>
      </c>
      <c r="B15" s="213">
        <v>1832469.1000003491</v>
      </c>
      <c r="C15" s="213">
        <v>1820540.699999945</v>
      </c>
      <c r="D15" s="213">
        <v>1682755.5000001835</v>
      </c>
      <c r="E15" s="214">
        <v>5335765.3000004804</v>
      </c>
      <c r="F15" s="190">
        <v>1682756</v>
      </c>
      <c r="G15" s="190">
        <f t="shared" si="1"/>
        <v>-3653009.3000004804</v>
      </c>
      <c r="H15" s="213">
        <v>466.5</v>
      </c>
      <c r="I15" s="213">
        <v>474.29999999999995</v>
      </c>
      <c r="J15" s="213">
        <v>474.29999999999995</v>
      </c>
      <c r="K15" s="214">
        <f>J15</f>
        <v>474.29999999999995</v>
      </c>
      <c r="L15"/>
      <c r="M15"/>
      <c r="N15" s="217">
        <v>1832469.1000003491</v>
      </c>
      <c r="O15" s="217">
        <v>3653009.8000002941</v>
      </c>
      <c r="P15" s="217">
        <v>5335765.3000004776</v>
      </c>
      <c r="Q15"/>
      <c r="R15" s="217">
        <v>466.5</v>
      </c>
      <c r="S15" s="217">
        <v>474.29999999999995</v>
      </c>
      <c r="T15" s="217">
        <v>474.29999999999995</v>
      </c>
    </row>
    <row r="16" spans="1:20" ht="14.4">
      <c r="A16" s="212" t="s">
        <v>18</v>
      </c>
      <c r="B16" s="213">
        <v>2496097.5784998899</v>
      </c>
      <c r="C16" s="213">
        <v>4060710.168399849</v>
      </c>
      <c r="D16" s="213">
        <v>4581177.9423998268</v>
      </c>
      <c r="E16" s="214">
        <v>11137985.689299565</v>
      </c>
      <c r="F16" s="190">
        <v>17468255.689299565</v>
      </c>
      <c r="G16" s="190">
        <f t="shared" si="1"/>
        <v>6330270</v>
      </c>
      <c r="H16" s="213">
        <v>700.64659999999992</v>
      </c>
      <c r="I16" s="213">
        <v>1209.9871999999998</v>
      </c>
      <c r="J16" s="213">
        <v>1354.6791999999996</v>
      </c>
      <c r="K16" s="214">
        <v>3265.3129999999992</v>
      </c>
      <c r="L16"/>
      <c r="M16"/>
      <c r="N16" s="215">
        <v>2496097.5784998899</v>
      </c>
      <c r="O16" s="215">
        <v>6556807.7468997389</v>
      </c>
      <c r="P16" s="215">
        <v>11137985.689299565</v>
      </c>
      <c r="Q16"/>
      <c r="R16" s="215">
        <v>700.64659999999992</v>
      </c>
      <c r="S16" s="215">
        <v>1910.6337999999996</v>
      </c>
      <c r="T16" s="215">
        <v>3265.3129999999992</v>
      </c>
    </row>
    <row r="17" spans="1:20" ht="14.4">
      <c r="A17" s="212" t="s">
        <v>19</v>
      </c>
      <c r="B17" s="213">
        <v>3755980.380800046</v>
      </c>
      <c r="C17" s="213">
        <v>3454646.6164000323</v>
      </c>
      <c r="D17" s="213">
        <v>3366504.690800033</v>
      </c>
      <c r="E17" s="214">
        <v>10577131.688000111</v>
      </c>
      <c r="F17" s="190">
        <v>10577131.688000111</v>
      </c>
      <c r="G17" s="190">
        <f t="shared" si="1"/>
        <v>0</v>
      </c>
      <c r="H17" s="213">
        <v>464.41370719192548</v>
      </c>
      <c r="I17" s="213">
        <v>491.37424904291896</v>
      </c>
      <c r="J17" s="213">
        <v>587.16327106887752</v>
      </c>
      <c r="K17" s="214">
        <v>1542.9512273037219</v>
      </c>
      <c r="L17"/>
      <c r="M17"/>
      <c r="N17" s="215">
        <v>3755980.380800046</v>
      </c>
      <c r="O17" s="215">
        <v>7210626.9972000783</v>
      </c>
      <c r="P17" s="215">
        <v>10577131.688000111</v>
      </c>
      <c r="Q17"/>
      <c r="R17" s="215">
        <v>464.41370719192548</v>
      </c>
      <c r="S17" s="215">
        <v>955.78795623484439</v>
      </c>
      <c r="T17" s="215">
        <v>1542.9512273037219</v>
      </c>
    </row>
    <row r="18" spans="1:20" ht="14.4">
      <c r="A18" s="212" t="s">
        <v>41</v>
      </c>
      <c r="B18" s="213">
        <v>0</v>
      </c>
      <c r="C18" s="213">
        <v>0</v>
      </c>
      <c r="D18" s="213">
        <v>0</v>
      </c>
      <c r="E18" s="214">
        <v>0</v>
      </c>
      <c r="G18" s="190">
        <f t="shared" si="1"/>
        <v>0</v>
      </c>
      <c r="H18" s="213">
        <v>0</v>
      </c>
      <c r="I18" s="213">
        <v>0</v>
      </c>
      <c r="J18" s="213">
        <v>0</v>
      </c>
      <c r="K18" s="214">
        <v>0</v>
      </c>
      <c r="L18"/>
      <c r="M18"/>
      <c r="N18" s="215">
        <v>0</v>
      </c>
      <c r="O18" s="215">
        <v>0</v>
      </c>
      <c r="P18" s="215">
        <v>0</v>
      </c>
      <c r="Q18"/>
      <c r="R18" s="215">
        <v>0</v>
      </c>
      <c r="S18" s="215">
        <v>0</v>
      </c>
      <c r="T18" s="215">
        <v>0</v>
      </c>
    </row>
    <row r="19" spans="1:20" ht="14.4">
      <c r="A19" s="212" t="s">
        <v>24</v>
      </c>
      <c r="B19" s="213">
        <v>1462692.0000000014</v>
      </c>
      <c r="C19" s="213">
        <v>1462692.0000000014</v>
      </c>
      <c r="D19" s="213">
        <v>1462692.0000000014</v>
      </c>
      <c r="E19" s="214">
        <v>4388076.0000000037</v>
      </c>
      <c r="F19" s="190">
        <v>4388076.0000000037</v>
      </c>
      <c r="G19" s="190">
        <f t="shared" si="1"/>
        <v>0</v>
      </c>
      <c r="H19" s="213">
        <v>3989.1599999999994</v>
      </c>
      <c r="I19" s="213">
        <v>3989.1599999999994</v>
      </c>
      <c r="J19" s="213">
        <v>3989.1599999999994</v>
      </c>
      <c r="K19" s="214">
        <v>11967.479999999998</v>
      </c>
      <c r="L19"/>
      <c r="M19"/>
      <c r="N19" s="215">
        <v>1462692.0000000014</v>
      </c>
      <c r="O19" s="215">
        <v>2925384.0000000028</v>
      </c>
      <c r="P19" s="215">
        <v>4388076.0000000037</v>
      </c>
      <c r="Q19"/>
      <c r="R19" s="215">
        <v>3989.1599999999994</v>
      </c>
      <c r="S19" s="215">
        <v>7978.3199999999988</v>
      </c>
      <c r="T19" s="215">
        <v>11967.479999999998</v>
      </c>
    </row>
    <row r="20" spans="1:20" ht="14.4">
      <c r="A20" s="212" t="s">
        <v>42</v>
      </c>
      <c r="B20" s="213">
        <v>0</v>
      </c>
      <c r="C20" s="213">
        <v>0</v>
      </c>
      <c r="D20" s="213">
        <v>0</v>
      </c>
      <c r="E20" s="214">
        <v>0</v>
      </c>
      <c r="G20" s="190">
        <f t="shared" si="1"/>
        <v>0</v>
      </c>
      <c r="H20" s="213">
        <v>0</v>
      </c>
      <c r="I20" s="213">
        <v>0</v>
      </c>
      <c r="J20" s="213">
        <v>0</v>
      </c>
      <c r="K20" s="214">
        <v>0</v>
      </c>
      <c r="L20"/>
      <c r="M20"/>
      <c r="N20" s="215">
        <v>0</v>
      </c>
      <c r="O20" s="215">
        <v>0</v>
      </c>
      <c r="P20" s="215">
        <v>0</v>
      </c>
      <c r="Q20"/>
      <c r="R20" s="215">
        <v>0</v>
      </c>
      <c r="S20" s="215">
        <v>0</v>
      </c>
      <c r="T20" s="215">
        <v>0</v>
      </c>
    </row>
    <row r="21" spans="1:20" ht="14.4"/>
    <row r="22" spans="1:20" ht="14.4"/>
    <row r="23" spans="1:20" ht="14.4">
      <c r="D23" s="229"/>
    </row>
    <row r="24" spans="1:20" ht="14.4">
      <c r="E24" s="229">
        <f>SUM(E3:E20)</f>
        <v>201750881.53449544</v>
      </c>
      <c r="F24" s="229">
        <f>SUM(F3:F20)</f>
        <v>198097871.83449516</v>
      </c>
      <c r="K24" s="229">
        <f>SUM(K3:K20)</f>
        <v>66328.012527303741</v>
      </c>
    </row>
    <row r="25" spans="1:20" ht="14.4"/>
    <row r="26" spans="1:20" ht="14.4">
      <c r="E26" s="127">
        <v>198097871.83449516</v>
      </c>
    </row>
    <row r="27" spans="1:20" ht="14.4"/>
    <row r="28" spans="1:20" ht="14.4">
      <c r="E28" s="229">
        <f>E24-E26</f>
        <v>3653009.7000002861</v>
      </c>
    </row>
    <row r="29" spans="1:20" ht="14.4"/>
    <row r="30" spans="1:20" ht="14.4"/>
    <row r="31" spans="1:20" ht="14.4"/>
    <row r="32" spans="1:20" ht="14.4"/>
    <row r="33" ht="14.4"/>
    <row r="34" ht="14.4"/>
    <row r="35" ht="14.4"/>
    <row r="36" ht="14.4"/>
    <row r="37" ht="14.4"/>
    <row r="38" ht="14.4"/>
    <row r="39" ht="14.4"/>
    <row r="40" ht="14.4"/>
    <row r="41" ht="14.4"/>
    <row r="42" ht="14.4"/>
    <row r="43" ht="14.4"/>
    <row r="44" ht="14.4"/>
    <row r="45" ht="14.4"/>
    <row r="46" ht="14.4"/>
    <row r="47" ht="14.4"/>
    <row r="48" ht="14.4"/>
    <row r="49" ht="14.4"/>
    <row r="50" ht="14.4"/>
    <row r="51" ht="14.4"/>
    <row r="52" ht="14.4"/>
    <row r="53" ht="14.4"/>
    <row r="54" ht="14.4"/>
    <row r="55" ht="14.4"/>
    <row r="56" ht="14.4"/>
    <row r="57" ht="14.4"/>
    <row r="58" ht="14.4"/>
    <row r="59" ht="14.4"/>
    <row r="60" ht="14.4"/>
    <row r="61" ht="14.4"/>
    <row r="62" ht="14.4"/>
    <row r="63" ht="14.4"/>
    <row r="64" ht="14.4"/>
    <row r="65" ht="14.4"/>
    <row r="66" ht="14.4"/>
    <row r="67" ht="14.4"/>
    <row r="68" ht="14.4"/>
    <row r="69" ht="14.4"/>
    <row r="70" ht="14.4"/>
    <row r="71" ht="14.4"/>
    <row r="72" ht="14.4"/>
    <row r="73" ht="14.4"/>
    <row r="74" ht="14.4"/>
    <row r="75" ht="14.4"/>
    <row r="76" ht="14.4"/>
    <row r="77" ht="14.4"/>
    <row r="78" ht="14.4"/>
    <row r="79" ht="14.4"/>
    <row r="80" ht="14.4"/>
    <row r="81" ht="14.4"/>
    <row r="82" ht="14.4"/>
    <row r="83" ht="14.4"/>
    <row r="84" ht="14.4"/>
    <row r="85" ht="14.4"/>
    <row r="86" ht="14.4"/>
    <row r="87" ht="14.4"/>
    <row r="88" ht="14.4"/>
    <row r="89" ht="14.4"/>
    <row r="90" ht="14.4"/>
    <row r="91" ht="14.4"/>
    <row r="92" ht="14.4"/>
    <row r="93" ht="14.4"/>
    <row r="94" ht="14.4"/>
    <row r="95" ht="14.4"/>
    <row r="96" ht="14.4"/>
    <row r="97" ht="14.4"/>
    <row r="98" ht="14.4"/>
    <row r="99" ht="14.4"/>
  </sheetData>
  <pageMargins left="0.7" right="0.7" top="0.75" bottom="0.75" header="0.3" footer="0.3"/>
  <pageSetup orientation="portrait" r:id="rId1"/>
  <headerFooter>
    <oddFooter>&amp;R&amp;1#&amp;"Calibri"&amp;10 Internal Use Only</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297"/>
  <sheetViews>
    <sheetView zoomScale="85" zoomScaleNormal="85" zoomScaleSheetLayoutView="100" workbookViewId="0">
      <selection sqref="A1:T1"/>
    </sheetView>
  </sheetViews>
  <sheetFormatPr defaultRowHeight="13.2"/>
  <cols>
    <col min="1" max="1" width="28.33203125" customWidth="1"/>
    <col min="2" max="2" width="40.109375" style="2" customWidth="1"/>
    <col min="3" max="3" width="15.88671875" style="30" customWidth="1"/>
    <col min="4" max="4" width="17.109375" style="30" customWidth="1"/>
    <col min="5" max="6" width="14.88671875" style="30" customWidth="1"/>
    <col min="7" max="7" width="17.44140625" style="30" customWidth="1"/>
    <col min="8" max="10" width="15.109375" style="30" customWidth="1"/>
    <col min="11" max="11" width="0.5546875" style="88" customWidth="1"/>
    <col min="12" max="12" width="65.88671875" style="30" bestFit="1" customWidth="1"/>
    <col min="13" max="13" width="33.33203125" style="30" bestFit="1" customWidth="1"/>
    <col min="14" max="14" width="12.88671875" customWidth="1"/>
    <col min="15" max="15" width="15.33203125" bestFit="1" customWidth="1"/>
    <col min="16" max="16" width="12.88671875" customWidth="1"/>
    <col min="17" max="17" width="15.33203125" bestFit="1" customWidth="1"/>
    <col min="18" max="18" width="12.33203125" bestFit="1" customWidth="1"/>
    <col min="20" max="20" width="6.88671875" customWidth="1"/>
  </cols>
  <sheetData>
    <row r="1" spans="1:29">
      <c r="A1" s="977" t="str">
        <f>Cover!B8</f>
        <v>KCP&amp;L-MO Evaluation, Measurement, and Verification Report – Appendix Databook</v>
      </c>
      <c r="B1" s="977"/>
      <c r="C1" s="977"/>
      <c r="D1" s="977"/>
      <c r="E1" s="977"/>
      <c r="F1" s="977"/>
      <c r="G1" s="977"/>
      <c r="H1" s="977"/>
      <c r="I1" s="977"/>
      <c r="J1" s="977"/>
      <c r="K1" s="977"/>
      <c r="L1" s="977"/>
      <c r="M1" s="977"/>
      <c r="N1" s="977"/>
      <c r="O1" s="977"/>
      <c r="P1" s="977"/>
      <c r="Q1" s="977"/>
      <c r="R1" s="977"/>
      <c r="S1" s="977"/>
      <c r="T1" s="977"/>
    </row>
    <row r="2" spans="1:29" ht="34.200000000000003" customHeight="1">
      <c r="A2" s="978"/>
      <c r="B2" s="978"/>
      <c r="C2" s="978"/>
      <c r="D2" s="978"/>
      <c r="E2" s="978"/>
      <c r="F2" s="978"/>
      <c r="G2" s="978"/>
      <c r="H2" s="978"/>
      <c r="I2" s="978"/>
      <c r="J2" s="978"/>
      <c r="K2" s="978"/>
      <c r="L2" s="978"/>
      <c r="M2" s="978"/>
      <c r="N2" s="978"/>
      <c r="O2" s="978"/>
      <c r="P2" s="978"/>
      <c r="Q2" s="978"/>
      <c r="R2" s="978"/>
      <c r="S2" s="978"/>
      <c r="T2" s="978"/>
    </row>
    <row r="3" spans="1:29">
      <c r="A3" s="983"/>
      <c r="B3" s="983"/>
      <c r="C3" s="983"/>
      <c r="D3" s="983"/>
      <c r="E3" s="983"/>
      <c r="F3" s="983"/>
      <c r="G3" s="983"/>
      <c r="H3" s="983"/>
      <c r="I3" s="983"/>
      <c r="J3" s="983"/>
      <c r="K3" s="983"/>
      <c r="L3" s="983"/>
      <c r="M3" s="983"/>
      <c r="N3" s="983"/>
      <c r="O3" s="983"/>
      <c r="P3" s="983"/>
      <c r="Q3" s="983"/>
      <c r="R3" s="983"/>
      <c r="S3" s="983"/>
      <c r="T3" s="983"/>
    </row>
    <row r="4" spans="1:29" ht="30" customHeight="1">
      <c r="A4" s="986" t="s">
        <v>43</v>
      </c>
      <c r="B4" s="986"/>
      <c r="C4" s="986"/>
      <c r="D4" s="986"/>
      <c r="E4" s="986"/>
      <c r="F4" s="986"/>
      <c r="G4" s="986"/>
      <c r="H4" s="986"/>
      <c r="I4" s="986"/>
      <c r="J4" s="5"/>
      <c r="K4" s="86"/>
      <c r="L4" s="5"/>
      <c r="M4" s="982" t="s">
        <v>44</v>
      </c>
      <c r="N4" s="982"/>
      <c r="O4" s="982"/>
      <c r="P4" s="982"/>
      <c r="Q4" s="982"/>
      <c r="R4" s="982"/>
      <c r="S4" s="982"/>
      <c r="T4" s="982"/>
    </row>
    <row r="5" spans="1:29">
      <c r="A5" s="978"/>
      <c r="B5" s="978"/>
      <c r="C5" s="978"/>
      <c r="D5" s="978"/>
      <c r="E5" s="978"/>
      <c r="F5" s="978"/>
      <c r="G5" s="978"/>
      <c r="H5" s="978"/>
      <c r="I5"/>
      <c r="J5" s="5"/>
      <c r="K5" s="86"/>
      <c r="L5" s="5"/>
      <c r="M5" s="978"/>
      <c r="N5" s="978"/>
      <c r="O5" s="978"/>
      <c r="P5" s="978"/>
      <c r="Q5" s="978"/>
      <c r="R5" s="978"/>
      <c r="S5" s="978"/>
      <c r="T5" s="978"/>
    </row>
    <row r="6" spans="1:29">
      <c r="A6" s="981" t="s">
        <v>45</v>
      </c>
      <c r="B6" s="981"/>
      <c r="C6" s="981"/>
      <c r="D6" s="981"/>
      <c r="E6" s="981"/>
      <c r="F6" s="981"/>
      <c r="G6" s="981"/>
      <c r="H6" s="981"/>
      <c r="I6" s="468"/>
      <c r="J6" s="5"/>
      <c r="K6" s="86"/>
      <c r="L6" s="5"/>
      <c r="M6" s="978"/>
      <c r="N6" s="978"/>
      <c r="O6" s="978"/>
      <c r="P6" s="978"/>
      <c r="Q6" s="978"/>
      <c r="R6" s="978"/>
      <c r="S6" s="978"/>
      <c r="T6" s="978"/>
    </row>
    <row r="7" spans="1:29" ht="15.6">
      <c r="A7" s="984"/>
      <c r="B7" s="984"/>
      <c r="C7" s="984"/>
      <c r="D7" s="984"/>
      <c r="E7" s="984"/>
      <c r="F7" s="984"/>
      <c r="G7" s="984"/>
      <c r="H7" s="984"/>
      <c r="I7" s="892"/>
      <c r="J7" s="315"/>
      <c r="K7" s="86"/>
      <c r="L7" s="5"/>
      <c r="M7" s="985"/>
      <c r="N7" s="985"/>
      <c r="O7" s="985"/>
      <c r="P7" s="985"/>
      <c r="Q7" s="985"/>
      <c r="R7" s="985"/>
      <c r="S7" s="985"/>
      <c r="T7" s="985"/>
    </row>
    <row r="8" spans="1:29">
      <c r="A8" s="987" t="s">
        <v>46</v>
      </c>
      <c r="B8" s="987"/>
      <c r="C8" s="987"/>
      <c r="D8" s="987"/>
      <c r="E8" s="987"/>
      <c r="F8" s="987"/>
      <c r="G8" s="987"/>
      <c r="H8" s="987"/>
      <c r="I8" s="5"/>
      <c r="J8" s="5"/>
      <c r="K8" s="86"/>
      <c r="L8" s="5" t="s">
        <v>47</v>
      </c>
      <c r="M8" s="5"/>
      <c r="N8" s="5"/>
      <c r="O8" s="5"/>
      <c r="P8" s="5"/>
      <c r="Q8" s="5"/>
      <c r="R8" s="5"/>
      <c r="S8" s="5"/>
      <c r="U8" s="987" t="s">
        <v>48</v>
      </c>
      <c r="V8" s="987"/>
      <c r="W8" s="987"/>
      <c r="X8" s="987"/>
      <c r="Y8" s="987"/>
      <c r="Z8" s="987"/>
      <c r="AA8" s="987"/>
      <c r="AB8" s="987"/>
      <c r="AC8" s="5"/>
    </row>
    <row r="9" spans="1:29" ht="13.8" thickBot="1">
      <c r="A9" s="979" t="s">
        <v>49</v>
      </c>
      <c r="B9" s="979" t="s">
        <v>50</v>
      </c>
      <c r="C9" s="109"/>
      <c r="D9" s="109" t="s">
        <v>51</v>
      </c>
      <c r="E9" s="123"/>
      <c r="F9" s="109"/>
      <c r="G9" s="109" t="s">
        <v>52</v>
      </c>
      <c r="H9" s="109"/>
      <c r="I9"/>
      <c r="J9" s="315"/>
      <c r="K9" s="86"/>
      <c r="L9" s="5"/>
      <c r="M9" s="5"/>
      <c r="N9" s="5"/>
      <c r="O9" s="5"/>
      <c r="P9" s="5"/>
      <c r="Q9" s="5"/>
      <c r="R9" s="5"/>
      <c r="W9" s="1"/>
      <c r="X9" s="10"/>
    </row>
    <row r="10" spans="1:29" ht="40.799999999999997" thickTop="1" thickBot="1">
      <c r="A10" s="980"/>
      <c r="B10" s="979"/>
      <c r="C10" s="698" t="s">
        <v>53</v>
      </c>
      <c r="D10" s="698" t="s">
        <v>54</v>
      </c>
      <c r="E10" s="865" t="s">
        <v>55</v>
      </c>
      <c r="F10" s="698" t="s">
        <v>56</v>
      </c>
      <c r="G10" s="698" t="s">
        <v>54</v>
      </c>
      <c r="H10" s="698" t="s">
        <v>57</v>
      </c>
      <c r="I10"/>
      <c r="J10" s="28"/>
      <c r="K10" s="317"/>
      <c r="L10" s="39"/>
      <c r="M10"/>
      <c r="O10" s="1" t="s">
        <v>58</v>
      </c>
      <c r="P10" s="1" t="s">
        <v>59</v>
      </c>
      <c r="Q10" s="1" t="s">
        <v>60</v>
      </c>
      <c r="R10" s="1" t="s">
        <v>61</v>
      </c>
      <c r="W10" s="1"/>
      <c r="X10" s="10"/>
    </row>
    <row r="11" spans="1:29" ht="13.8" thickTop="1">
      <c r="A11" s="976" t="s">
        <v>62</v>
      </c>
      <c r="B11" s="866" t="s">
        <v>63</v>
      </c>
      <c r="C11" s="867">
        <f>SUM(C12:C16)</f>
        <v>92064238.339600176</v>
      </c>
      <c r="D11" s="867">
        <f>SUM(D12:D16)</f>
        <v>85182216.198705941</v>
      </c>
      <c r="E11" s="868">
        <f>D11/C11</f>
        <v>0.92524760683395535</v>
      </c>
      <c r="F11" s="867">
        <f>SUM(F12:F16)</f>
        <v>125328435.20719546</v>
      </c>
      <c r="G11" s="867">
        <f>SUM(G12:G16)</f>
        <v>79428490.91404976</v>
      </c>
      <c r="H11" s="869">
        <f>G11/F11</f>
        <v>0.63376272737098327</v>
      </c>
      <c r="I11" s="23"/>
      <c r="J11" s="861"/>
      <c r="K11" s="318"/>
      <c r="L11" s="28"/>
      <c r="M11" s="340"/>
      <c r="O11" s="342"/>
      <c r="P11" s="23"/>
      <c r="Q11" s="342"/>
      <c r="R11" s="23"/>
      <c r="W11" s="1"/>
      <c r="X11" s="10"/>
    </row>
    <row r="12" spans="1:29" ht="13.8" thickBot="1">
      <c r="A12" s="974"/>
      <c r="B12" s="249" t="s">
        <v>13</v>
      </c>
      <c r="C12" s="249">
        <f>'Business EER - Standard'!B12</f>
        <v>64591701.492500171</v>
      </c>
      <c r="D12" s="249">
        <f>'Business EER - Standard'!C12</f>
        <v>53934256.696106397</v>
      </c>
      <c r="E12" s="248">
        <f>D12/C12</f>
        <v>0.8350028788507573</v>
      </c>
      <c r="F12" s="249">
        <f>'Business EER - Standard'!E12</f>
        <v>58370690.221995525</v>
      </c>
      <c r="G12" s="249">
        <f>'Business EER - Standard'!F12</f>
        <v>51776886.428262137</v>
      </c>
      <c r="H12" s="247">
        <f t="shared" ref="H12:H20" si="0">G12/F12</f>
        <v>0.88703570629958595</v>
      </c>
      <c r="I12" s="23"/>
      <c r="J12" s="206"/>
      <c r="K12" s="318"/>
      <c r="L12" s="28"/>
      <c r="M12" s="340" t="s">
        <v>13</v>
      </c>
      <c r="O12" s="342">
        <f>D12</f>
        <v>53934256.696106397</v>
      </c>
      <c r="P12" s="23">
        <f>O12/$O$30</f>
        <v>0.42060091215886719</v>
      </c>
      <c r="Q12" s="342">
        <f>G12</f>
        <v>51776886.428262137</v>
      </c>
      <c r="R12" s="23">
        <f>Q12/$Q$30</f>
        <v>0.4340616938470126</v>
      </c>
      <c r="W12" s="1"/>
      <c r="X12" s="10"/>
    </row>
    <row r="13" spans="1:29" ht="13.8" thickBot="1">
      <c r="A13" s="974"/>
      <c r="B13" s="249" t="s">
        <v>14</v>
      </c>
      <c r="C13" s="249">
        <f>'Business EER - Custom'!B12</f>
        <v>8241135.9800000004</v>
      </c>
      <c r="D13" s="249">
        <f>'Business EER - Custom'!C12</f>
        <v>8186228.3336586319</v>
      </c>
      <c r="E13" s="248">
        <f t="shared" ref="E13:E23" si="1">D13/C13</f>
        <v>0.99333736920800464</v>
      </c>
      <c r="F13" s="249">
        <f>'Business EER - Custom'!E12</f>
        <v>44361460.039999917</v>
      </c>
      <c r="G13" s="249">
        <f>'Business EER - Custom'!F12</f>
        <v>4993599.2835317655</v>
      </c>
      <c r="H13" s="247">
        <f t="shared" si="0"/>
        <v>0.11256616168694918</v>
      </c>
      <c r="I13" s="23"/>
      <c r="J13" s="28"/>
      <c r="K13" s="87"/>
      <c r="L13" s="29"/>
      <c r="M13" s="340" t="s">
        <v>14</v>
      </c>
      <c r="O13" s="342">
        <f t="shared" ref="O13:O23" si="2">D13</f>
        <v>8186228.3336586319</v>
      </c>
      <c r="P13" s="23">
        <f t="shared" ref="P13:P23" si="3">O13/$O$30</f>
        <v>6.3839483756640877E-2</v>
      </c>
      <c r="Q13" s="342">
        <f t="shared" ref="Q13:Q16" si="4">G13</f>
        <v>4993599.2835317655</v>
      </c>
      <c r="R13" s="23">
        <f t="shared" ref="R13:R16" si="5">Q13/$Q$30</f>
        <v>4.1862891203513775E-2</v>
      </c>
      <c r="W13" s="1"/>
      <c r="X13" s="10"/>
    </row>
    <row r="14" spans="1:29" ht="13.8" thickBot="1">
      <c r="A14" s="974"/>
      <c r="B14" s="249" t="s">
        <v>15</v>
      </c>
      <c r="C14" s="249">
        <f>'Block Bidding'!B12</f>
        <v>225771.05</v>
      </c>
      <c r="D14" s="249">
        <f>'Block Bidding'!C12</f>
        <v>328092.09408457146</v>
      </c>
      <c r="E14" s="248">
        <f t="shared" si="1"/>
        <v>1.4532071055370983</v>
      </c>
      <c r="F14" s="249">
        <f>'MEEIA Targets'!E6</f>
        <v>10059398.3332</v>
      </c>
      <c r="G14" s="249">
        <f>'Block Bidding'!F12</f>
        <v>214029.81771158858</v>
      </c>
      <c r="H14" s="247">
        <f t="shared" si="0"/>
        <v>2.1276602299881632E-2</v>
      </c>
      <c r="I14" s="23"/>
      <c r="J14" s="28"/>
      <c r="K14" s="87"/>
      <c r="L14" s="29"/>
      <c r="M14" s="341" t="s">
        <v>15</v>
      </c>
      <c r="O14" s="342">
        <f t="shared" si="2"/>
        <v>328092.09408457146</v>
      </c>
      <c r="P14" s="23">
        <f t="shared" si="3"/>
        <v>2.5585934153431241E-3</v>
      </c>
      <c r="Q14" s="342">
        <f t="shared" si="4"/>
        <v>214029.81771158858</v>
      </c>
      <c r="R14" s="23">
        <f t="shared" si="5"/>
        <v>1.7942783280021515E-3</v>
      </c>
      <c r="W14" s="1"/>
      <c r="X14" s="10"/>
    </row>
    <row r="15" spans="1:29" ht="13.8" thickBot="1">
      <c r="A15" s="974"/>
      <c r="B15" s="249" t="s">
        <v>37</v>
      </c>
      <c r="C15" s="249">
        <f>'Business EER - SEM'!B12</f>
        <v>16267234</v>
      </c>
      <c r="D15" s="249">
        <f>'Business EER - SEM'!C12</f>
        <v>20470641.494293272</v>
      </c>
      <c r="E15" s="248">
        <f t="shared" si="1"/>
        <v>1.2583971862882941</v>
      </c>
      <c r="F15" s="249">
        <f>'Business EER - SEM'!E12</f>
        <v>9027253.0320000015</v>
      </c>
      <c r="G15" s="249">
        <f>'Business EER - SEM'!F12</f>
        <v>20470641.494293272</v>
      </c>
      <c r="H15" s="247">
        <f t="shared" si="0"/>
        <v>2.267649020330825</v>
      </c>
      <c r="I15" s="23"/>
      <c r="J15" s="28"/>
      <c r="K15" s="87"/>
      <c r="L15" s="29"/>
      <c r="M15" s="341" t="s">
        <v>64</v>
      </c>
      <c r="O15" s="342">
        <f t="shared" si="2"/>
        <v>20470641.494293272</v>
      </c>
      <c r="P15" s="23">
        <f t="shared" si="3"/>
        <v>0.15963825242813581</v>
      </c>
      <c r="Q15" s="342">
        <f t="shared" si="4"/>
        <v>20470641.494293272</v>
      </c>
      <c r="R15" s="23">
        <f t="shared" si="5"/>
        <v>0.17161173516022324</v>
      </c>
      <c r="W15" s="1"/>
      <c r="X15" s="10"/>
    </row>
    <row r="16" spans="1:29" ht="13.8" thickBot="1">
      <c r="A16" s="975"/>
      <c r="B16" s="249" t="s">
        <v>65</v>
      </c>
      <c r="C16" s="249">
        <f>'Small Bus. Lighting'!B12</f>
        <v>2738395.8170999982</v>
      </c>
      <c r="D16" s="249">
        <f>'Small Bus. Lighting'!C12</f>
        <v>2262997.5805630623</v>
      </c>
      <c r="E16" s="248">
        <f t="shared" si="1"/>
        <v>0.82639535396296737</v>
      </c>
      <c r="F16" s="249">
        <f>'Small Bus. Lighting'!E12</f>
        <v>3509633.5800000057</v>
      </c>
      <c r="G16" s="249">
        <f>'Small Bus. Lighting'!F12</f>
        <v>1973333.8902509904</v>
      </c>
      <c r="H16" s="247">
        <f t="shared" si="0"/>
        <v>0.56226208385292098</v>
      </c>
      <c r="I16" s="23"/>
      <c r="J16" s="38"/>
      <c r="K16" s="317"/>
      <c r="L16" s="315"/>
      <c r="M16" s="341" t="s">
        <v>65</v>
      </c>
      <c r="O16" s="342">
        <f t="shared" si="2"/>
        <v>2262997.5805630623</v>
      </c>
      <c r="P16" s="23">
        <f t="shared" si="3"/>
        <v>1.7647760531143964E-2</v>
      </c>
      <c r="Q16" s="342">
        <f t="shared" si="4"/>
        <v>1973333.8902509904</v>
      </c>
      <c r="R16" s="23">
        <f t="shared" si="5"/>
        <v>1.6543069891134226E-2</v>
      </c>
      <c r="W16" s="1"/>
    </row>
    <row r="17" spans="1:24" ht="13.8" thickBot="1">
      <c r="A17" s="973" t="s">
        <v>66</v>
      </c>
      <c r="B17" s="863" t="s">
        <v>67</v>
      </c>
      <c r="C17" s="863">
        <f>SUM(C18:C20)</f>
        <v>23921739.173569173</v>
      </c>
      <c r="D17" s="863">
        <f>SUM(D18:D20)</f>
        <v>22030910.444826823</v>
      </c>
      <c r="E17" s="870">
        <f>D17/C17</f>
        <v>0.92095772322308811</v>
      </c>
      <c r="F17" s="863">
        <f>SUM(F18:F20)</f>
        <v>52738257.627299711</v>
      </c>
      <c r="G17" s="863">
        <f>SUM(G18:G20)</f>
        <v>18837830.203114305</v>
      </c>
      <c r="H17" s="864">
        <f>G17/F17</f>
        <v>0.35719477757951168</v>
      </c>
      <c r="I17" s="23"/>
      <c r="J17" s="38"/>
      <c r="K17" s="317"/>
      <c r="L17" s="315"/>
      <c r="M17" s="341"/>
      <c r="O17" s="342"/>
      <c r="P17" s="23"/>
      <c r="Q17" s="342"/>
      <c r="R17" s="23"/>
      <c r="W17" s="1"/>
    </row>
    <row r="18" spans="1:24" ht="13.5" customHeight="1" thickBot="1">
      <c r="A18" s="974"/>
      <c r="B18" s="249" t="s">
        <v>18</v>
      </c>
      <c r="C18" s="249">
        <f>'Whole House Efficiency'!B12</f>
        <v>6287651.2535600131</v>
      </c>
      <c r="D18" s="249">
        <f>'Whole House Efficiency'!C12</f>
        <v>6080785.6135540307</v>
      </c>
      <c r="E18" s="248">
        <f t="shared" si="1"/>
        <v>0.96709969563136045</v>
      </c>
      <c r="F18" s="249">
        <f>'Whole House Efficiency'!E12</f>
        <v>17468255.689299565</v>
      </c>
      <c r="G18" s="249">
        <f>'Whole House Efficiency'!F12</f>
        <v>4986244.2031143047</v>
      </c>
      <c r="H18" s="247">
        <f t="shared" si="0"/>
        <v>0.28544602802950164</v>
      </c>
      <c r="I18" s="23"/>
      <c r="M18" s="341" t="s">
        <v>18</v>
      </c>
      <c r="O18" s="342">
        <f t="shared" si="2"/>
        <v>6080785.6135540307</v>
      </c>
      <c r="P18" s="23">
        <f t="shared" si="3"/>
        <v>4.7420399063142708E-2</v>
      </c>
      <c r="Q18" s="342">
        <f t="shared" ref="Q18:Q20" si="6">G18</f>
        <v>4986244.2031143047</v>
      </c>
      <c r="R18" s="23">
        <f>Q18/$Q$30</f>
        <v>4.1801231283719112E-2</v>
      </c>
    </row>
    <row r="19" spans="1:24" ht="13.8" thickBot="1">
      <c r="A19" s="974"/>
      <c r="B19" s="249" t="s">
        <v>19</v>
      </c>
      <c r="C19" s="249">
        <f>'Income-Eligible Multi-Family'!B12</f>
        <v>5333998.4000091599</v>
      </c>
      <c r="D19" s="249">
        <f>'Income-Eligible Multi-Family'!C12</f>
        <v>4183845.831272793</v>
      </c>
      <c r="E19" s="248">
        <f t="shared" si="1"/>
        <v>0.78437328201403433</v>
      </c>
      <c r="F19" s="249">
        <f>'Income-Eligible Multi-Family'!E12</f>
        <v>10577131.688000111</v>
      </c>
      <c r="G19" s="249">
        <f>'Income-Eligible Multi-Family'!F12</f>
        <v>4183846</v>
      </c>
      <c r="H19" s="247">
        <f t="shared" si="0"/>
        <v>0.39555582018011803</v>
      </c>
      <c r="I19" s="23"/>
      <c r="K19" s="317"/>
      <c r="L19" s="315"/>
      <c r="M19" s="341" t="s">
        <v>68</v>
      </c>
      <c r="O19" s="342">
        <f t="shared" si="2"/>
        <v>4183845.831272793</v>
      </c>
      <c r="P19" s="23">
        <f t="shared" si="3"/>
        <v>3.2627303698290304E-2</v>
      </c>
      <c r="Q19" s="342">
        <f t="shared" si="6"/>
        <v>4183846</v>
      </c>
      <c r="R19" s="23">
        <f>Q19/$Q$30</f>
        <v>3.507447834027673E-2</v>
      </c>
    </row>
    <row r="20" spans="1:24" ht="13.8" thickBot="1">
      <c r="A20" s="974"/>
      <c r="B20" s="249" t="s">
        <v>69</v>
      </c>
      <c r="C20" s="249">
        <f>'Home Lighting Rebate'!B12</f>
        <v>12300089.52</v>
      </c>
      <c r="D20" s="249">
        <f>'Home Lighting Rebate'!C12</f>
        <v>11766279</v>
      </c>
      <c r="E20" s="248">
        <f t="shared" si="1"/>
        <v>0.9566010865911162</v>
      </c>
      <c r="F20" s="249">
        <f>'Home Lighting Rebate'!E12</f>
        <v>24692870.250000037</v>
      </c>
      <c r="G20" s="249">
        <f>'Home Lighting Rebate'!F12</f>
        <v>9667740</v>
      </c>
      <c r="H20" s="247">
        <f t="shared" si="0"/>
        <v>0.39151949133981234</v>
      </c>
      <c r="I20" s="23"/>
      <c r="J20" s="117"/>
      <c r="K20" s="317"/>
      <c r="L20" s="315"/>
      <c r="M20" s="341" t="s">
        <v>69</v>
      </c>
      <c r="O20" s="342">
        <f t="shared" si="2"/>
        <v>11766279</v>
      </c>
      <c r="P20" s="23">
        <f t="shared" si="3"/>
        <v>9.1758151187666101E-2</v>
      </c>
      <c r="Q20" s="342">
        <f t="shared" si="6"/>
        <v>9667740</v>
      </c>
      <c r="R20" s="23">
        <f>Q20/$Q$30</f>
        <v>8.1047662181979674E-2</v>
      </c>
      <c r="W20" s="1"/>
    </row>
    <row r="21" spans="1:24" ht="13.8" thickBot="1">
      <c r="A21" s="974" t="s">
        <v>70</v>
      </c>
      <c r="B21" s="863" t="s">
        <v>71</v>
      </c>
      <c r="C21" s="863">
        <f>SUM(C22:C23)</f>
        <v>18003963</v>
      </c>
      <c r="D21" s="863">
        <f>SUM(D22:D23)</f>
        <v>18003963</v>
      </c>
      <c r="E21" s="870">
        <f>D21/C21</f>
        <v>1</v>
      </c>
      <c r="F21" s="863">
        <f>SUM(F22:F23)</f>
        <v>15544697</v>
      </c>
      <c r="G21" s="863">
        <f>SUM(G22:G23)</f>
        <v>18003963</v>
      </c>
      <c r="H21" s="864">
        <f>G21/F21</f>
        <v>1.1582061072017036</v>
      </c>
      <c r="I21" s="23"/>
      <c r="J21" s="315"/>
      <c r="K21" s="317"/>
      <c r="L21" s="315"/>
      <c r="M21" s="341"/>
      <c r="O21" s="342"/>
      <c r="P21" s="23"/>
      <c r="Q21" s="342"/>
      <c r="R21" s="23"/>
      <c r="W21" s="1"/>
    </row>
    <row r="22" spans="1:24" ht="13.8" thickBot="1">
      <c r="A22" s="974"/>
      <c r="B22" s="249" t="s">
        <v>22</v>
      </c>
      <c r="C22" s="249">
        <f>IEHER!B12</f>
        <v>2145453</v>
      </c>
      <c r="D22" s="249">
        <f>IEHER!C12</f>
        <v>2145453</v>
      </c>
      <c r="E22" s="248">
        <f t="shared" si="1"/>
        <v>1</v>
      </c>
      <c r="F22" s="249">
        <f>IEHER!E12</f>
        <v>1682756</v>
      </c>
      <c r="G22" s="249">
        <f>IEHER!F12</f>
        <v>2145453</v>
      </c>
      <c r="H22" s="247">
        <f>IEHER!G12</f>
        <v>1.274963809369867</v>
      </c>
      <c r="I22" s="23"/>
      <c r="K22" s="318"/>
      <c r="L22" s="28"/>
      <c r="M22" s="341" t="s">
        <v>72</v>
      </c>
      <c r="O22" s="342">
        <f t="shared" si="2"/>
        <v>2145453</v>
      </c>
      <c r="P22" s="23">
        <f t="shared" si="3"/>
        <v>1.6731100863750709E-2</v>
      </c>
      <c r="Q22" s="342">
        <f t="shared" ref="Q22:Q23" si="7">G22</f>
        <v>2145453</v>
      </c>
      <c r="R22" s="23">
        <f>Q22/$Q$30</f>
        <v>1.7985997758660745E-2</v>
      </c>
      <c r="W22" s="1"/>
      <c r="X22" s="10"/>
    </row>
    <row r="23" spans="1:24" ht="13.8" thickBot="1">
      <c r="A23" s="974"/>
      <c r="B23" s="249" t="s">
        <v>21</v>
      </c>
      <c r="C23" s="249">
        <f>HER!B12</f>
        <v>15858510</v>
      </c>
      <c r="D23" s="249">
        <f>HER!C12</f>
        <v>15858510</v>
      </c>
      <c r="E23" s="248">
        <f t="shared" si="1"/>
        <v>1</v>
      </c>
      <c r="F23" s="249">
        <f>HER!E12</f>
        <v>13861941</v>
      </c>
      <c r="G23" s="249">
        <f>HER!F12</f>
        <v>15858510</v>
      </c>
      <c r="H23" s="247">
        <f>G23/F23</f>
        <v>1.1440324266276996</v>
      </c>
      <c r="I23" s="23"/>
      <c r="J23" s="316"/>
      <c r="K23" s="317"/>
      <c r="L23" s="315"/>
      <c r="M23" s="341" t="s">
        <v>21</v>
      </c>
      <c r="O23" s="342">
        <f t="shared" si="2"/>
        <v>15858510</v>
      </c>
      <c r="P23" s="23">
        <f t="shared" si="3"/>
        <v>0.12367100577770719</v>
      </c>
      <c r="Q23" s="342">
        <f t="shared" si="7"/>
        <v>15858510</v>
      </c>
      <c r="R23" s="23">
        <f>Q23/$Q$30</f>
        <v>0.13294680671900014</v>
      </c>
      <c r="W23" s="1"/>
    </row>
    <row r="24" spans="1:24" ht="13.8" thickBot="1">
      <c r="A24" s="974"/>
      <c r="B24" s="249" t="s">
        <v>73</v>
      </c>
      <c r="C24" s="990" t="s">
        <v>74</v>
      </c>
      <c r="D24" s="990"/>
      <c r="E24" s="990"/>
      <c r="F24" s="990"/>
      <c r="G24" s="990"/>
      <c r="H24" s="990"/>
      <c r="I24" s="23"/>
      <c r="J24" s="316"/>
      <c r="K24" s="317"/>
      <c r="L24" s="39"/>
      <c r="O24" s="342"/>
      <c r="P24" s="343"/>
      <c r="Q24" s="342"/>
      <c r="R24" s="343"/>
      <c r="W24" s="1"/>
    </row>
    <row r="25" spans="1:24" ht="13.5" customHeight="1" thickBot="1">
      <c r="A25" s="975"/>
      <c r="B25" s="249" t="s">
        <v>75</v>
      </c>
      <c r="C25" s="991"/>
      <c r="D25" s="991"/>
      <c r="E25" s="991"/>
      <c r="F25" s="991"/>
      <c r="G25" s="991"/>
      <c r="H25" s="991"/>
      <c r="I25" s="23"/>
      <c r="J25" s="316"/>
      <c r="K25" s="87"/>
      <c r="L25" s="29"/>
      <c r="O25" s="342"/>
      <c r="Q25" s="342"/>
      <c r="R25" s="343"/>
      <c r="W25" s="1"/>
    </row>
    <row r="26" spans="1:24" ht="13.5" customHeight="1" thickBot="1">
      <c r="A26" s="973" t="s">
        <v>76</v>
      </c>
      <c r="B26" s="863" t="s">
        <v>77</v>
      </c>
      <c r="C26" s="863">
        <f>SUM(C27:C28)</f>
        <v>4896738</v>
      </c>
      <c r="D26" s="863">
        <f>SUM(D27:D28)</f>
        <v>3014341</v>
      </c>
      <c r="E26" s="870">
        <f>D26/C26</f>
        <v>0.6155814340077006</v>
      </c>
      <c r="F26" s="863">
        <f>SUM(F27:F28)</f>
        <v>4486482.0000000037</v>
      </c>
      <c r="G26" s="863">
        <f>SUM(G27:G28)</f>
        <v>3014341</v>
      </c>
      <c r="H26" s="864">
        <f>G26/F26</f>
        <v>0.67187185861884602</v>
      </c>
      <c r="I26" s="23"/>
      <c r="J26" s="316"/>
      <c r="K26" s="87"/>
      <c r="L26" s="29"/>
      <c r="M26" s="341"/>
      <c r="O26" s="342"/>
      <c r="P26" s="23"/>
      <c r="Q26" s="342"/>
      <c r="R26" s="23"/>
      <c r="W26" s="1"/>
    </row>
    <row r="27" spans="1:24" ht="13.8" thickBot="1">
      <c r="A27" s="974"/>
      <c r="B27" s="249" t="s">
        <v>25</v>
      </c>
      <c r="C27" s="249">
        <f>'Bus Programmable Thermostat'!B12</f>
        <v>97944</v>
      </c>
      <c r="D27" s="249">
        <f>'Bus Programmable Thermostat'!C12</f>
        <v>53955</v>
      </c>
      <c r="E27" s="248">
        <f>D27/C27</f>
        <v>0.55087601078167114</v>
      </c>
      <c r="F27" s="249">
        <f>'Bus Programmable Thermostat'!E12</f>
        <v>98406.000000000349</v>
      </c>
      <c r="G27" s="249">
        <f>'Bus Programmable Thermostat'!F12</f>
        <v>53955</v>
      </c>
      <c r="H27" s="247">
        <f>G27/F27</f>
        <v>0.5482897384305816</v>
      </c>
      <c r="I27" s="23"/>
      <c r="J27" s="316"/>
      <c r="K27" s="318"/>
      <c r="L27" s="28"/>
      <c r="M27" s="341" t="s">
        <v>25</v>
      </c>
      <c r="O27" s="342">
        <f>D27</f>
        <v>53955</v>
      </c>
      <c r="P27" s="23">
        <f t="shared" ref="P27:P28" si="8">O27/$O$30</f>
        <v>4.2076267674177409E-4</v>
      </c>
      <c r="Q27" s="342">
        <f t="shared" ref="Q27:Q29" si="9">G27</f>
        <v>53955</v>
      </c>
      <c r="R27" s="23">
        <f>Q27/$Q$30</f>
        <v>4.5232149530590533E-4</v>
      </c>
      <c r="W27" s="1"/>
    </row>
    <row r="28" spans="1:24" ht="13.8" thickBot="1">
      <c r="A28" s="974"/>
      <c r="B28" s="249" t="s">
        <v>24</v>
      </c>
      <c r="C28" s="249">
        <f>'Res Programmable Thermostat'!B12</f>
        <v>4798794</v>
      </c>
      <c r="D28" s="249">
        <f>'Res Programmable Thermostat'!C12</f>
        <v>2960386</v>
      </c>
      <c r="E28" s="248">
        <f>D28/C28</f>
        <v>0.6169020799809285</v>
      </c>
      <c r="F28" s="249">
        <f>'Res Programmable Thermostat'!E12</f>
        <v>4388076.0000000037</v>
      </c>
      <c r="G28" s="249">
        <f>'Res Programmable Thermostat'!F12</f>
        <v>2960386</v>
      </c>
      <c r="H28" s="247">
        <f>G28/F28</f>
        <v>0.67464328329773626</v>
      </c>
      <c r="I28" s="23"/>
      <c r="J28" s="316"/>
      <c r="K28" s="317"/>
      <c r="L28" s="315"/>
      <c r="M28" s="341" t="s">
        <v>24</v>
      </c>
      <c r="O28" s="342">
        <f>D28</f>
        <v>2960386</v>
      </c>
      <c r="P28" s="23">
        <f t="shared" si="8"/>
        <v>2.3086274442570172E-2</v>
      </c>
      <c r="Q28" s="342">
        <f t="shared" si="9"/>
        <v>2960386</v>
      </c>
      <c r="R28" s="23">
        <f>Q28/$Q$30</f>
        <v>2.4817833791171678E-2</v>
      </c>
    </row>
    <row r="29" spans="1:24" ht="13.5" customHeight="1" thickBot="1">
      <c r="A29" s="975"/>
      <c r="B29" s="249" t="s">
        <v>26</v>
      </c>
      <c r="C29" s="992" t="s">
        <v>78</v>
      </c>
      <c r="D29" s="992"/>
      <c r="E29" s="992"/>
      <c r="F29" s="992"/>
      <c r="G29" s="992"/>
      <c r="H29" s="992"/>
      <c r="I29" s="23"/>
      <c r="J29" s="35"/>
      <c r="K29" s="317"/>
      <c r="L29" s="315"/>
      <c r="M29" s="341" t="s">
        <v>26</v>
      </c>
      <c r="O29" s="342">
        <f>D29</f>
        <v>0</v>
      </c>
      <c r="Q29" s="342">
        <f t="shared" si="9"/>
        <v>0</v>
      </c>
      <c r="R29" s="23">
        <f>Q29/$Q$30</f>
        <v>0</v>
      </c>
    </row>
    <row r="30" spans="1:24" ht="13.5" customHeight="1" thickBot="1">
      <c r="A30" s="336" t="s">
        <v>79</v>
      </c>
      <c r="B30" s="336"/>
      <c r="C30" s="336">
        <f>SUM(C26,C21,C17,C11)</f>
        <v>138886678.51316935</v>
      </c>
      <c r="D30" s="336">
        <f>SUM(D26,D21,D17,D11)</f>
        <v>128231430.64353277</v>
      </c>
      <c r="E30" s="428">
        <f>D30/C30</f>
        <v>0.92328099437826039</v>
      </c>
      <c r="F30" s="336">
        <f>SUM(F26,F21,F17,F11)</f>
        <v>198097871.83449519</v>
      </c>
      <c r="G30" s="336">
        <f>SUM(G26,G21,G17,G11)</f>
        <v>119284625.11716406</v>
      </c>
      <c r="H30" s="339">
        <f>G30/F30</f>
        <v>0.60214995755644851</v>
      </c>
      <c r="I30" s="23"/>
      <c r="M30" s="41"/>
      <c r="O30" s="343">
        <f>SUM(O12:O29)</f>
        <v>128231430.64353277</v>
      </c>
      <c r="Q30" s="343">
        <f>SUM(Q12:Q29)</f>
        <v>119284625.11716406</v>
      </c>
      <c r="R30" s="23">
        <f>Q30/$Q$30</f>
        <v>1</v>
      </c>
    </row>
    <row r="31" spans="1:24">
      <c r="A31" t="s">
        <v>80</v>
      </c>
      <c r="B31"/>
      <c r="C31"/>
      <c r="D31"/>
      <c r="E31"/>
      <c r="F31"/>
      <c r="G31"/>
      <c r="H31"/>
      <c r="I31"/>
      <c r="J31" s="316"/>
    </row>
    <row r="32" spans="1:24">
      <c r="A32" s="108"/>
      <c r="B32"/>
      <c r="C32"/>
      <c r="D32"/>
      <c r="E32"/>
      <c r="F32" s="213"/>
      <c r="G32"/>
      <c r="H32"/>
      <c r="I32"/>
      <c r="J32" s="316"/>
      <c r="K32" s="89"/>
      <c r="L32" s="38"/>
      <c r="M32" s="40"/>
    </row>
    <row r="33" spans="1:28">
      <c r="A33" s="108"/>
      <c r="B33"/>
      <c r="C33"/>
      <c r="D33"/>
      <c r="E33"/>
      <c r="F33" s="213"/>
      <c r="G33"/>
      <c r="H33"/>
      <c r="I33"/>
      <c r="J33" s="316"/>
      <c r="M33" s="40"/>
      <c r="Q33" s="16"/>
    </row>
    <row r="34" spans="1:28">
      <c r="A34" s="5" t="s">
        <v>81</v>
      </c>
      <c r="B34" s="5"/>
      <c r="C34" s="5"/>
      <c r="D34" s="5"/>
      <c r="E34" s="5"/>
      <c r="F34" s="5"/>
      <c r="G34" s="5"/>
      <c r="H34" s="5"/>
      <c r="I34" s="5"/>
      <c r="J34" s="35"/>
      <c r="M34" s="33"/>
      <c r="Q34" s="16"/>
    </row>
    <row r="35" spans="1:28" ht="13.8" thickBot="1">
      <c r="A35" s="979" t="s">
        <v>49</v>
      </c>
      <c r="B35" s="979" t="s">
        <v>50</v>
      </c>
      <c r="C35" s="109"/>
      <c r="D35" s="109" t="s">
        <v>51</v>
      </c>
      <c r="E35" s="123"/>
      <c r="F35" s="109"/>
      <c r="G35" s="109" t="s">
        <v>52</v>
      </c>
      <c r="H35" s="109"/>
      <c r="I35"/>
      <c r="J35" s="128"/>
      <c r="K35" s="90"/>
      <c r="L35" s="987" t="s">
        <v>82</v>
      </c>
      <c r="M35" s="987"/>
      <c r="N35" s="987"/>
      <c r="O35" s="987"/>
      <c r="P35" s="987"/>
      <c r="Q35" s="987"/>
      <c r="R35" s="987"/>
      <c r="S35" s="987"/>
      <c r="T35" s="15"/>
      <c r="U35" s="987" t="s">
        <v>83</v>
      </c>
      <c r="V35" s="987"/>
      <c r="W35" s="987"/>
      <c r="X35" s="987"/>
      <c r="Y35" s="987"/>
      <c r="Z35" s="987"/>
      <c r="AA35" s="987"/>
      <c r="AB35" s="987"/>
    </row>
    <row r="36" spans="1:28" ht="40.799999999999997" thickTop="1" thickBot="1">
      <c r="A36" s="980"/>
      <c r="B36" s="980"/>
      <c r="C36" s="698" t="s">
        <v>84</v>
      </c>
      <c r="D36" s="698" t="s">
        <v>85</v>
      </c>
      <c r="E36" s="865" t="s">
        <v>55</v>
      </c>
      <c r="F36" s="698" t="s">
        <v>86</v>
      </c>
      <c r="G36" s="698" t="s">
        <v>85</v>
      </c>
      <c r="H36" s="698" t="s">
        <v>57</v>
      </c>
      <c r="I36"/>
      <c r="M36" s="5"/>
      <c r="N36" s="5"/>
      <c r="O36" s="5"/>
      <c r="P36" s="5"/>
      <c r="Q36" s="5"/>
      <c r="R36" s="5"/>
      <c r="S36" s="5"/>
    </row>
    <row r="37" spans="1:28" ht="14.4" thickTop="1" thickBot="1">
      <c r="A37" s="976" t="s">
        <v>62</v>
      </c>
      <c r="B37" s="866" t="s">
        <v>63</v>
      </c>
      <c r="C37" s="867">
        <f>SUM(C38:C42)</f>
        <v>12610.288600000042</v>
      </c>
      <c r="D37" s="867">
        <f>SUM(D38:D42)</f>
        <v>10361.641995810414</v>
      </c>
      <c r="E37" s="868">
        <f>D37/C37</f>
        <v>0.82168159068226088</v>
      </c>
      <c r="F37" s="867">
        <f>SUM(F38:F42)</f>
        <v>27388.770799999998</v>
      </c>
      <c r="G37" s="867">
        <f>SUM(G38:G42)</f>
        <v>9362.1152605764746</v>
      </c>
      <c r="H37" s="869">
        <f>G37/F37</f>
        <v>0.34182312630753314</v>
      </c>
      <c r="I37" s="23"/>
      <c r="J37" s="174"/>
      <c r="O37" s="1"/>
      <c r="P37" s="1"/>
      <c r="Q37" s="1"/>
      <c r="R37" s="1"/>
    </row>
    <row r="38" spans="1:28" ht="13.8" thickBot="1">
      <c r="A38" s="974"/>
      <c r="B38" s="249" t="s">
        <v>13</v>
      </c>
      <c r="C38" s="249">
        <f>'Business EER - Standard'!B13</f>
        <v>11023.933500000041</v>
      </c>
      <c r="D38" s="249">
        <f>'Business EER - Standard'!C13</f>
        <v>8409.1230599481441</v>
      </c>
      <c r="E38" s="246">
        <f>D38/C38</f>
        <v>0.76280604014421105</v>
      </c>
      <c r="F38" s="249">
        <f>'Business EER - Standard'!E13</f>
        <v>10933.6198</v>
      </c>
      <c r="G38" s="249">
        <f>'Business EER - Standard'!F13</f>
        <v>8072.7581375502177</v>
      </c>
      <c r="H38" s="247">
        <f>G38/F38</f>
        <v>0.738342679297319</v>
      </c>
      <c r="I38" s="23"/>
      <c r="J38" s="207"/>
      <c r="O38" s="1" t="s">
        <v>58</v>
      </c>
      <c r="P38" s="1" t="s">
        <v>59</v>
      </c>
      <c r="Q38" s="1" t="s">
        <v>60</v>
      </c>
      <c r="R38" s="1" t="s">
        <v>61</v>
      </c>
    </row>
    <row r="39" spans="1:28" ht="13.8" thickBot="1">
      <c r="A39" s="974"/>
      <c r="B39" s="249" t="s">
        <v>14</v>
      </c>
      <c r="C39" s="249">
        <f>'Business EER - Custom'!B13</f>
        <v>1113.1700000000003</v>
      </c>
      <c r="D39" s="249">
        <f>'Business EER - Custom'!C13</f>
        <v>1523.6373516486351</v>
      </c>
      <c r="E39" s="246">
        <f>D39/C39</f>
        <v>1.3687373461812973</v>
      </c>
      <c r="F39" s="249">
        <f>'Business EER - Custom'!E13</f>
        <v>12127.82</v>
      </c>
      <c r="G39" s="249">
        <f>'Business EER - Custom'!F13</f>
        <v>929.41878450566742</v>
      </c>
      <c r="H39" s="247">
        <f>G39/F39</f>
        <v>7.6635272003185026E-2</v>
      </c>
      <c r="I39" s="23"/>
      <c r="J39" s="38"/>
      <c r="K39" s="90"/>
      <c r="L39" s="316"/>
      <c r="M39" s="345" t="s">
        <v>14</v>
      </c>
      <c r="O39" s="342">
        <f>VLOOKUP($M39, $B$38:$H$55, 3, FALSE)</f>
        <v>1523.6373516486351</v>
      </c>
      <c r="P39" s="23">
        <f>O39/$O$53</f>
        <v>3.2525621958657144E-2</v>
      </c>
      <c r="Q39" s="342">
        <f>VLOOKUP($M39, $B$38:$H$55, 6, FALSE)</f>
        <v>929.41878450566742</v>
      </c>
      <c r="R39" s="23">
        <f>Q39/$Q$53</f>
        <v>2.0696150205311657E-2</v>
      </c>
      <c r="S39" s="24"/>
      <c r="T39" s="15"/>
    </row>
    <row r="40" spans="1:28" ht="13.8" thickBot="1">
      <c r="A40" s="974"/>
      <c r="B40" s="249" t="s">
        <v>15</v>
      </c>
      <c r="C40" s="249">
        <f>'Block Bidding'!B13</f>
        <v>18.829999999999998</v>
      </c>
      <c r="D40" s="249">
        <f>'Block Bidding'!C13</f>
        <v>61.014928983596803</v>
      </c>
      <c r="E40" s="246">
        <f>D40/C40</f>
        <v>3.2403042476684445</v>
      </c>
      <c r="F40" s="249">
        <f>'MEEIA Targets'!K6</f>
        <v>1743.9999999999998</v>
      </c>
      <c r="G40" s="249">
        <f>'Block Bidding'!F13</f>
        <v>39.158615159994049</v>
      </c>
      <c r="H40" s="247">
        <f>G40/F40</f>
        <v>2.2453334380730536E-2</v>
      </c>
      <c r="I40" s="23"/>
      <c r="J40" s="315"/>
      <c r="K40" s="90"/>
      <c r="L40" s="316"/>
      <c r="M40" s="345" t="s">
        <v>13</v>
      </c>
      <c r="O40" s="342">
        <f>VLOOKUP(M40, $B$38:$H$55, 3, FALSE)</f>
        <v>8409.1230599481441</v>
      </c>
      <c r="P40" s="23">
        <f>O40/$O$53</f>
        <v>0.17951250496435314</v>
      </c>
      <c r="Q40" s="342">
        <f>VLOOKUP($M40, $B$38:$H$55, 6, FALSE)</f>
        <v>8072.7581375502177</v>
      </c>
      <c r="R40" s="23">
        <f>Q40/$Q$53</f>
        <v>0.17976289889035754</v>
      </c>
      <c r="S40" s="24"/>
      <c r="T40" s="15"/>
    </row>
    <row r="41" spans="1:28" ht="13.8" thickBot="1">
      <c r="A41" s="974"/>
      <c r="B41" s="249" t="s">
        <v>37</v>
      </c>
      <c r="C41" s="249">
        <f>'Business EER - SEM'!B13</f>
        <v>0</v>
      </c>
      <c r="D41" s="249">
        <f>'Business EER - SEM'!C13</f>
        <v>0</v>
      </c>
      <c r="E41" s="852" t="s">
        <v>87</v>
      </c>
      <c r="F41" s="249">
        <f>'MEEIA Targets'!K5</f>
        <v>2021.394</v>
      </c>
      <c r="G41" s="249">
        <v>0</v>
      </c>
      <c r="H41" s="247">
        <v>0</v>
      </c>
      <c r="I41" s="23"/>
      <c r="K41" s="91"/>
      <c r="L41" s="35"/>
      <c r="M41" s="346" t="s">
        <v>65</v>
      </c>
      <c r="O41" s="342">
        <f>VLOOKUP(M41, $B$38:$H$55, 3, FALSE)</f>
        <v>367.86665523003842</v>
      </c>
      <c r="P41" s="23">
        <f>O41/$O$53</f>
        <v>7.8529787591917442E-3</v>
      </c>
      <c r="Q41" s="342">
        <f>VLOOKUP($M41, $B$38:$H$55, 6, FALSE)</f>
        <v>320.77972336059349</v>
      </c>
      <c r="R41" s="23">
        <f>Q41/$Q$53</f>
        <v>7.1430720447728168E-3</v>
      </c>
    </row>
    <row r="42" spans="1:28" ht="13.8" thickBot="1">
      <c r="A42" s="975"/>
      <c r="B42" s="249" t="s">
        <v>65</v>
      </c>
      <c r="C42" s="249">
        <f>'Small Bus. Lighting'!B13</f>
        <v>454.35510000000016</v>
      </c>
      <c r="D42" s="249">
        <f>'Small Bus. Lighting'!C13</f>
        <v>367.86665523003842</v>
      </c>
      <c r="E42" s="246">
        <f t="shared" ref="E42:E49" si="10">D42/C42</f>
        <v>0.80964570493439669</v>
      </c>
      <c r="F42" s="249">
        <f>'Small Bus. Lighting'!E13</f>
        <v>561.9369999999999</v>
      </c>
      <c r="G42" s="249">
        <f>'Small Bus. Lighting'!F13</f>
        <v>320.77972336059349</v>
      </c>
      <c r="H42" s="247">
        <f t="shared" ref="H42:H49" si="11">G42/F42</f>
        <v>0.57084641758879295</v>
      </c>
      <c r="I42" s="23"/>
      <c r="J42" s="42"/>
      <c r="M42" s="346" t="s">
        <v>18</v>
      </c>
      <c r="O42" s="342">
        <f>VLOOKUP(M42, $B$38:$H$55, 3, FALSE)</f>
        <v>4057.8234270663875</v>
      </c>
      <c r="P42" s="23">
        <f>O42/$O$53</f>
        <v>8.6623782634977317E-2</v>
      </c>
      <c r="Q42" s="342">
        <f>VLOOKUP($M42, $B$38:$H$55, 6, FALSE)</f>
        <v>3327.4152101944373</v>
      </c>
      <c r="R42" s="23">
        <f>Q42/$Q$53</f>
        <v>7.4094354594145623E-2</v>
      </c>
    </row>
    <row r="43" spans="1:28" ht="13.8" thickBot="1">
      <c r="A43" s="973" t="s">
        <v>66</v>
      </c>
      <c r="B43" s="863" t="s">
        <v>67</v>
      </c>
      <c r="C43" s="863">
        <f>SUM(C44:C46)</f>
        <v>4155.6677063194675</v>
      </c>
      <c r="D43" s="863">
        <f>SUM(D44:D46)</f>
        <v>5831.1534270663869</v>
      </c>
      <c r="E43" s="870">
        <f>D43/C43</f>
        <v>1.4031808698753827</v>
      </c>
      <c r="F43" s="863">
        <f>SUM(F44:F46)</f>
        <v>8362.6817273037213</v>
      </c>
      <c r="G43" s="863">
        <f>SUM(G44:G46)</f>
        <v>4872.4152101944373</v>
      </c>
      <c r="H43" s="864">
        <f>G43/F43</f>
        <v>0.58263788687380691</v>
      </c>
      <c r="I43" s="23"/>
      <c r="J43" s="42"/>
      <c r="M43" s="346"/>
      <c r="O43" s="342"/>
      <c r="P43" s="23"/>
      <c r="Q43" s="342"/>
      <c r="R43" s="23"/>
    </row>
    <row r="44" spans="1:28" ht="13.8" thickBot="1">
      <c r="A44" s="974"/>
      <c r="B44" s="249" t="s">
        <v>18</v>
      </c>
      <c r="C44" s="249">
        <f>'Whole House Efficiency'!B13</f>
        <v>2376.626500000023</v>
      </c>
      <c r="D44" s="249">
        <f>'Whole House Efficiency'!C13</f>
        <v>4057.8234270663875</v>
      </c>
      <c r="E44" s="246">
        <f t="shared" si="10"/>
        <v>1.7073879412967701</v>
      </c>
      <c r="F44" s="249">
        <f>'Whole House Efficiency'!E13</f>
        <v>4322.0429999999997</v>
      </c>
      <c r="G44" s="249">
        <f>'Whole House Efficiency'!F13</f>
        <v>3327.4152101944373</v>
      </c>
      <c r="H44" s="247">
        <f t="shared" si="11"/>
        <v>0.76987091757172188</v>
      </c>
      <c r="I44" s="23"/>
      <c r="J44" s="32"/>
      <c r="K44" s="90"/>
      <c r="L44" s="316"/>
      <c r="M44" s="346" t="s">
        <v>19</v>
      </c>
      <c r="O44" s="342">
        <f>VLOOKUP(M44, $B$38:$H$55, 3, FALSE)</f>
        <v>458</v>
      </c>
      <c r="P44" s="23">
        <f>O44/$O$53</f>
        <v>9.7770869432585918E-3</v>
      </c>
      <c r="Q44" s="342">
        <f>VLOOKUP($M44, $B$38:$H$55, 6, FALSE)</f>
        <v>458</v>
      </c>
      <c r="R44" s="23">
        <f>Q44/$Q$53</f>
        <v>1.019867141922925E-2</v>
      </c>
      <c r="S44" s="24"/>
      <c r="T44" s="15"/>
    </row>
    <row r="45" spans="1:28" ht="15.75" customHeight="1" thickBot="1">
      <c r="A45" s="974"/>
      <c r="B45" s="249" t="s">
        <v>19</v>
      </c>
      <c r="C45" s="249">
        <f>'Income-Eligible Multi-Family'!B13</f>
        <v>547.14120631944377</v>
      </c>
      <c r="D45" s="249">
        <f>'Income-Eligible Multi-Family'!C13</f>
        <v>458</v>
      </c>
      <c r="E45" s="246">
        <f t="shared" si="10"/>
        <v>0.83707824362364069</v>
      </c>
      <c r="F45" s="249">
        <f>'Income-Eligible Multi-Family'!E13</f>
        <v>1542.9512273037219</v>
      </c>
      <c r="G45" s="249">
        <f>'Income-Eligible Multi-Family'!F13</f>
        <v>458</v>
      </c>
      <c r="H45" s="247">
        <f t="shared" si="11"/>
        <v>0.2968337507338753</v>
      </c>
      <c r="I45" s="23"/>
      <c r="J45" s="35"/>
      <c r="K45" s="90"/>
      <c r="L45" s="316"/>
      <c r="M45" s="346" t="s">
        <v>69</v>
      </c>
      <c r="O45" s="342">
        <f>VLOOKUP(M45, $B$38:$H$55, 3, FALSE)</f>
        <v>1315.33</v>
      </c>
      <c r="P45" s="23">
        <f t="shared" ref="P45" si="12">O45/$O$53</f>
        <v>2.8078811722874068E-2</v>
      </c>
      <c r="Q45" s="342">
        <f>VLOOKUP($M45, $B$38:$H$55, 6, FALSE)</f>
        <v>1087</v>
      </c>
      <c r="R45" s="23">
        <f t="shared" ref="R45" si="13">Q45/$Q$53</f>
        <v>2.4205143739524444E-2</v>
      </c>
      <c r="S45" s="24"/>
      <c r="T45" s="15"/>
    </row>
    <row r="46" spans="1:28" ht="13.8" thickBot="1">
      <c r="A46" s="974"/>
      <c r="B46" s="249" t="s">
        <v>69</v>
      </c>
      <c r="C46" s="249">
        <f>'Home Lighting Rebate'!B13</f>
        <v>1231.9000000000001</v>
      </c>
      <c r="D46" s="249">
        <f>'Home Lighting Rebate'!C13</f>
        <v>1315.33</v>
      </c>
      <c r="E46" s="246">
        <f t="shared" si="10"/>
        <v>1.067724652975079</v>
      </c>
      <c r="F46" s="249">
        <f>'Home Lighting Rebate'!E13</f>
        <v>2497.6875</v>
      </c>
      <c r="G46" s="249">
        <f>'Home Lighting Rebate'!F13</f>
        <v>1087</v>
      </c>
      <c r="H46" s="247">
        <f t="shared" si="11"/>
        <v>0.43520256237019245</v>
      </c>
      <c r="I46" s="23"/>
      <c r="J46" s="118"/>
      <c r="K46" s="91"/>
      <c r="L46" s="35"/>
      <c r="M46" s="346" t="s">
        <v>22</v>
      </c>
      <c r="O46" s="342">
        <f>VLOOKUP(M46, $B$38:$H$55, 3, FALSE)</f>
        <v>296.47580645161293</v>
      </c>
      <c r="P46" s="23">
        <f>O46/$O$53</f>
        <v>6.328973223253551E-3</v>
      </c>
      <c r="Q46" s="342">
        <f>VLOOKUP($M46, $B$38:$H$55, 6, FALSE)</f>
        <v>296.47580645161293</v>
      </c>
      <c r="R46" s="23">
        <f>Q46/$Q$53</f>
        <v>6.6018762745655183E-3</v>
      </c>
      <c r="S46" s="24"/>
      <c r="T46" s="15"/>
    </row>
    <row r="47" spans="1:28" ht="13.8" thickBot="1">
      <c r="A47" s="974" t="s">
        <v>70</v>
      </c>
      <c r="B47" s="863" t="s">
        <v>71</v>
      </c>
      <c r="C47" s="863">
        <f>SUM(C48:C49)</f>
        <v>3781</v>
      </c>
      <c r="D47" s="863">
        <f>SUM(D48:D49)</f>
        <v>3765.0383064516127</v>
      </c>
      <c r="E47" s="870">
        <f>D47/C47</f>
        <v>0.99577844656218273</v>
      </c>
      <c r="F47" s="863">
        <f>SUM(F48:F49)</f>
        <v>3340</v>
      </c>
      <c r="G47" s="863">
        <f>SUM(G48:G49)</f>
        <v>3765.0383064516127</v>
      </c>
      <c r="H47" s="864">
        <f>G47/F47</f>
        <v>1.1272569779795247</v>
      </c>
      <c r="I47" s="23"/>
      <c r="J47" s="42"/>
      <c r="K47" s="91"/>
      <c r="L47" s="35"/>
      <c r="M47" s="346"/>
      <c r="O47" s="342"/>
      <c r="P47" s="23"/>
      <c r="Q47" s="342"/>
      <c r="R47" s="23"/>
      <c r="S47" s="24"/>
      <c r="T47" s="15"/>
    </row>
    <row r="48" spans="1:28" ht="13.8" thickBot="1">
      <c r="A48" s="974"/>
      <c r="B48" s="249" t="s">
        <v>22</v>
      </c>
      <c r="C48" s="249">
        <f>IEHER!B13</f>
        <v>319</v>
      </c>
      <c r="D48" s="249">
        <f>IEHER!C13</f>
        <v>296.47580645161293</v>
      </c>
      <c r="E48" s="246">
        <f t="shared" si="10"/>
        <v>0.92939124279502483</v>
      </c>
      <c r="F48" s="249">
        <f>IEHER!E13</f>
        <v>474</v>
      </c>
      <c r="G48" s="249">
        <f>IEHER!F13</f>
        <v>296.47580645161293</v>
      </c>
      <c r="H48" s="247">
        <f t="shared" si="11"/>
        <v>0.62547638491901458</v>
      </c>
      <c r="I48" s="23"/>
      <c r="K48" s="90"/>
      <c r="L48" s="316"/>
      <c r="M48" s="346" t="s">
        <v>21</v>
      </c>
      <c r="O48" s="342">
        <f>VLOOKUP(M48, $B$38:$H$55, 3, FALSE)</f>
        <v>3468.5625</v>
      </c>
      <c r="P48" s="23">
        <f>O48/$O$53</f>
        <v>7.4044622555952802E-2</v>
      </c>
      <c r="Q48" s="342">
        <f>VLOOKUP($M48, $B$38:$H$55, 6, FALSE)</f>
        <v>3468.5625</v>
      </c>
      <c r="R48" s="23">
        <f>Q48/$Q$53</f>
        <v>7.7237400075459289E-2</v>
      </c>
      <c r="S48" s="24"/>
      <c r="T48" s="15"/>
    </row>
    <row r="49" spans="1:29" ht="13.8" thickBot="1">
      <c r="A49" s="974"/>
      <c r="B49" s="249" t="s">
        <v>21</v>
      </c>
      <c r="C49" s="249">
        <f>HER!B13</f>
        <v>3462</v>
      </c>
      <c r="D49" s="249">
        <f>HER!C13</f>
        <v>3468.5625</v>
      </c>
      <c r="E49" s="246">
        <f t="shared" si="10"/>
        <v>1.0018955805892549</v>
      </c>
      <c r="F49" s="249">
        <f>HER!E13</f>
        <v>2866</v>
      </c>
      <c r="G49" s="249">
        <f>HER!F13</f>
        <v>3468.5625</v>
      </c>
      <c r="H49" s="247">
        <f t="shared" si="11"/>
        <v>1.2102451151430564</v>
      </c>
      <c r="I49" s="23"/>
      <c r="J49" s="42"/>
      <c r="K49" s="90"/>
      <c r="L49" s="316"/>
      <c r="M49" s="346" t="s">
        <v>24</v>
      </c>
      <c r="O49" s="342">
        <f>VLOOKUP(M49, $B$38:$H$55, 3, FALSE)</f>
        <v>14294</v>
      </c>
      <c r="P49" s="23">
        <f>O49/$O$53</f>
        <v>0.30513904097584788</v>
      </c>
      <c r="Q49" s="342">
        <f>VLOOKUP($M49, $B$38:$H$55, 6, FALSE)</f>
        <v>14294</v>
      </c>
      <c r="R49" s="23">
        <f>Q49/$Q$53</f>
        <v>0.31829652678267006</v>
      </c>
      <c r="S49" s="24"/>
      <c r="T49" s="15"/>
    </row>
    <row r="50" spans="1:29" ht="13.8" thickBot="1">
      <c r="A50" s="974"/>
      <c r="B50" s="249" t="s">
        <v>73</v>
      </c>
      <c r="C50" s="990" t="s">
        <v>88</v>
      </c>
      <c r="D50" s="990"/>
      <c r="E50" s="990"/>
      <c r="F50" s="990"/>
      <c r="G50" s="990"/>
      <c r="H50" s="990"/>
      <c r="I50" s="23"/>
      <c r="J50" s="5"/>
      <c r="K50" s="90"/>
      <c r="L50" s="316"/>
      <c r="M50" s="346" t="s">
        <v>25</v>
      </c>
      <c r="O50" s="342">
        <f>VLOOKUP(M50, $B$38:$H$55, 3, FALSE)</f>
        <v>309.39999999999998</v>
      </c>
      <c r="P50" s="23">
        <f>O50/$O$53</f>
        <v>6.6048705245506734E-3</v>
      </c>
      <c r="Q50" s="342">
        <f>VLOOKUP($M50, $B$38:$H$55, 6, FALSE)</f>
        <v>309.39999999999998</v>
      </c>
      <c r="R50" s="23">
        <f>Q50/$Q$53</f>
        <v>6.8896701683614182E-3</v>
      </c>
      <c r="S50" s="24"/>
      <c r="T50" s="15"/>
    </row>
    <row r="51" spans="1:29" ht="13.8" thickBot="1">
      <c r="A51" s="975"/>
      <c r="B51" s="249" t="s">
        <v>75</v>
      </c>
      <c r="C51" s="991"/>
      <c r="D51" s="991"/>
      <c r="E51" s="991"/>
      <c r="F51" s="991"/>
      <c r="G51" s="991"/>
      <c r="H51" s="991"/>
      <c r="I51" s="23"/>
      <c r="J51" s="102"/>
      <c r="K51" s="91"/>
      <c r="L51" s="35"/>
      <c r="M51" s="346" t="s">
        <v>26</v>
      </c>
      <c r="O51" s="342">
        <f>VLOOKUP(M51, $B$38:$H$55, 3, FALSE)</f>
        <v>12344</v>
      </c>
      <c r="P51" s="23">
        <f>O51/$O$53</f>
        <v>0.2635117057370831</v>
      </c>
      <c r="Q51" s="342">
        <f>VLOOKUP($M51, $B$38:$H$55, 6, FALSE)</f>
        <v>12344</v>
      </c>
      <c r="R51" s="23">
        <f>Q51/$Q$53</f>
        <v>0.27487423580560233</v>
      </c>
      <c r="S51" s="24"/>
      <c r="T51" s="15"/>
    </row>
    <row r="52" spans="1:29" ht="13.8" thickBot="1">
      <c r="A52" s="973" t="s">
        <v>76</v>
      </c>
      <c r="B52" s="863" t="s">
        <v>77</v>
      </c>
      <c r="C52" s="863">
        <f>SUM(C53:C55)</f>
        <v>27155.5</v>
      </c>
      <c r="D52" s="863">
        <f>SUM(D53:D55)</f>
        <v>26947.4</v>
      </c>
      <c r="E52" s="870">
        <f>D52/C52</f>
        <v>0.99233672736646361</v>
      </c>
      <c r="F52" s="863">
        <f>SUM(F53:F55)</f>
        <v>27235.859999999997</v>
      </c>
      <c r="G52" s="863">
        <f>SUM(G53:G55)</f>
        <v>26947.4</v>
      </c>
      <c r="H52" s="864">
        <f>G52/F52</f>
        <v>0.98940881617103349</v>
      </c>
      <c r="I52" s="23"/>
      <c r="J52" s="102"/>
      <c r="K52" s="91"/>
      <c r="L52" s="35"/>
      <c r="M52" s="862"/>
      <c r="O52" s="342"/>
      <c r="P52" s="23"/>
      <c r="Q52" s="342"/>
      <c r="R52" s="23"/>
      <c r="S52" s="24"/>
      <c r="T52" s="15"/>
    </row>
    <row r="53" spans="1:29" s="5" customFormat="1" ht="13.5" customHeight="1" thickBot="1">
      <c r="A53" s="974"/>
      <c r="B53" s="249" t="s">
        <v>25</v>
      </c>
      <c r="C53" s="249">
        <f>'Bus Programmable Thermostat'!B13</f>
        <v>267.12</v>
      </c>
      <c r="D53" s="249">
        <f>'Bus Programmable Thermostat'!C13</f>
        <v>309.39999999999998</v>
      </c>
      <c r="E53" s="246">
        <f>D53/C53</f>
        <v>1.1582809224318658</v>
      </c>
      <c r="F53" s="249">
        <f>'Bus Programmable Thermostat'!E13</f>
        <v>268.38</v>
      </c>
      <c r="G53" s="249">
        <f>'Bus Programmable Thermostat'!F13</f>
        <v>309.39999999999998</v>
      </c>
      <c r="H53" s="247">
        <f>G53/F53</f>
        <v>1.1528429838288992</v>
      </c>
      <c r="I53" s="23"/>
      <c r="J53" s="73"/>
      <c r="K53" s="92"/>
      <c r="L53" s="36"/>
      <c r="M53" s="30"/>
      <c r="N53"/>
      <c r="O53" s="343">
        <f>SUM(O39:O51)</f>
        <v>46844.218800344817</v>
      </c>
      <c r="P53" s="343">
        <f>SUM(P39:P51)</f>
        <v>1</v>
      </c>
      <c r="Q53" s="343">
        <f>SUM(Q39:Q51)</f>
        <v>44907.810162062531</v>
      </c>
      <c r="R53" s="343">
        <f>SUM(R39:R51)</f>
        <v>1</v>
      </c>
    </row>
    <row r="54" spans="1:29" ht="13.8" thickBot="1">
      <c r="A54" s="974"/>
      <c r="B54" s="249" t="s">
        <v>24</v>
      </c>
      <c r="C54" s="249">
        <f>'Res Programmable Thermostat'!B13</f>
        <v>13120.38</v>
      </c>
      <c r="D54" s="249">
        <f>'Res Programmable Thermostat'!C13</f>
        <v>14294</v>
      </c>
      <c r="E54" s="246">
        <f>D54/C54</f>
        <v>1.0894501531205651</v>
      </c>
      <c r="F54" s="249">
        <f>'Res Programmable Thermostat'!E13</f>
        <v>11967.479999999998</v>
      </c>
      <c r="G54" s="249">
        <f>'Res Programmable Thermostat'!F13</f>
        <v>14294</v>
      </c>
      <c r="H54" s="247">
        <f>G54/F54</f>
        <v>1.194403500152079</v>
      </c>
      <c r="I54" s="23"/>
      <c r="J54" s="102"/>
      <c r="M54" s="33"/>
    </row>
    <row r="55" spans="1:29" ht="13.8" thickBot="1">
      <c r="A55" s="975"/>
      <c r="B55" s="249" t="s">
        <v>26</v>
      </c>
      <c r="C55" s="249">
        <f>'Demand Response Incentive'!B13</f>
        <v>13768</v>
      </c>
      <c r="D55" s="249">
        <f>'Demand Response Incentive'!C13</f>
        <v>12344</v>
      </c>
      <c r="E55" s="246">
        <f>D55/C55</f>
        <v>0.89657176060429977</v>
      </c>
      <c r="F55" s="249">
        <f>'Demand Response Incentive'!E13</f>
        <v>15000</v>
      </c>
      <c r="G55" s="249">
        <f>'Demand Response Incentive'!F13</f>
        <v>12344</v>
      </c>
      <c r="H55" s="247">
        <f>G55/F55</f>
        <v>0.82293333333333329</v>
      </c>
      <c r="I55" s="23"/>
      <c r="J55" s="73"/>
      <c r="K55" s="89"/>
      <c r="L55" s="38"/>
      <c r="M55" s="68"/>
      <c r="N55" s="1"/>
      <c r="O55" s="1"/>
      <c r="P55" s="1"/>
    </row>
    <row r="56" spans="1:29" ht="13.8" thickBot="1">
      <c r="A56" s="336" t="s">
        <v>79</v>
      </c>
      <c r="B56" s="336"/>
      <c r="C56" s="336">
        <f>SUM(C52,C47,C43,C37)</f>
        <v>47702.456306319509</v>
      </c>
      <c r="D56" s="336">
        <f>SUM(D52,D47,D43,D37)</f>
        <v>46905.233729328414</v>
      </c>
      <c r="E56" s="337">
        <f>D56/C56</f>
        <v>0.9832875990311325</v>
      </c>
      <c r="F56" s="336">
        <f>SUM(F52,F47,F43,F37)</f>
        <v>66327.312527303715</v>
      </c>
      <c r="G56" s="336">
        <f>SUM(G52,G47,G43,G37)</f>
        <v>44946.968777222522</v>
      </c>
      <c r="H56" s="339">
        <f>G56/F56</f>
        <v>0.67765400201794779</v>
      </c>
      <c r="I56" s="23"/>
      <c r="J56" s="74"/>
      <c r="M56" s="68"/>
      <c r="N56" s="1"/>
      <c r="O56" s="1"/>
      <c r="P56" s="1"/>
    </row>
    <row r="57" spans="1:29">
      <c r="A57" t="s">
        <v>80</v>
      </c>
      <c r="B57"/>
      <c r="C57"/>
      <c r="D57"/>
      <c r="E57" s="119"/>
      <c r="F57"/>
      <c r="G57"/>
      <c r="H57"/>
      <c r="I57"/>
      <c r="J57" s="75"/>
      <c r="K57" s="317"/>
      <c r="L57" s="315"/>
      <c r="M57" s="68"/>
      <c r="N57" s="1"/>
      <c r="O57" s="1"/>
      <c r="P57" s="1"/>
    </row>
    <row r="58" spans="1:29">
      <c r="B58"/>
      <c r="C58"/>
      <c r="D58"/>
      <c r="E58"/>
      <c r="F58"/>
      <c r="G58"/>
      <c r="H58"/>
      <c r="I58"/>
      <c r="J58" s="73"/>
      <c r="M58" s="69"/>
      <c r="N58" s="1"/>
      <c r="O58" s="1"/>
      <c r="P58" s="1"/>
    </row>
    <row r="59" spans="1:29">
      <c r="A59" s="108"/>
      <c r="B59"/>
      <c r="C59"/>
      <c r="D59"/>
      <c r="E59"/>
      <c r="F59"/>
      <c r="G59"/>
      <c r="H59"/>
      <c r="I59"/>
      <c r="J59" s="73"/>
      <c r="K59" s="94"/>
      <c r="L59" s="32"/>
      <c r="M59" s="68"/>
      <c r="N59" s="1"/>
      <c r="O59" s="1"/>
      <c r="P59" s="1"/>
    </row>
    <row r="60" spans="1:29">
      <c r="A60" s="987" t="s">
        <v>89</v>
      </c>
      <c r="B60" s="987"/>
      <c r="C60" s="987"/>
      <c r="D60" s="987"/>
      <c r="E60" s="987"/>
      <c r="F60" s="987"/>
      <c r="G60" s="987"/>
      <c r="H60" s="987"/>
      <c r="I60" s="5"/>
      <c r="J60" s="5"/>
      <c r="K60" s="86"/>
      <c r="L60" s="5"/>
      <c r="M60" s="987"/>
      <c r="N60" s="987"/>
      <c r="O60" s="987"/>
      <c r="P60" s="987"/>
      <c r="Q60" s="987"/>
      <c r="R60" s="987"/>
      <c r="S60" s="987"/>
      <c r="T60" s="987"/>
      <c r="V60" s="5"/>
      <c r="W60" s="5"/>
      <c r="X60" s="5"/>
      <c r="Y60" s="5"/>
      <c r="Z60" s="5"/>
      <c r="AA60" s="5"/>
      <c r="AB60" s="5"/>
      <c r="AC60" s="5"/>
    </row>
    <row r="61" spans="1:29" ht="13.8" thickBot="1">
      <c r="A61" s="979" t="s">
        <v>49</v>
      </c>
      <c r="B61" s="979" t="s">
        <v>50</v>
      </c>
      <c r="C61" s="109"/>
      <c r="D61" s="109" t="s">
        <v>51</v>
      </c>
      <c r="E61" s="123"/>
      <c r="F61" s="109"/>
      <c r="G61" s="109" t="s">
        <v>52</v>
      </c>
      <c r="H61" s="109"/>
      <c r="I61"/>
      <c r="J61" s="315"/>
      <c r="K61" s="86"/>
      <c r="L61" s="5" t="s">
        <v>90</v>
      </c>
      <c r="M61" s="5"/>
      <c r="N61" s="5"/>
      <c r="O61" s="5"/>
      <c r="P61" s="5"/>
      <c r="Q61" s="5"/>
      <c r="R61" s="5"/>
      <c r="S61" s="5"/>
      <c r="U61" s="5" t="s">
        <v>91</v>
      </c>
      <c r="V61" s="5"/>
      <c r="W61" s="5"/>
      <c r="X61" s="5"/>
      <c r="Y61" s="5"/>
      <c r="Z61" s="5"/>
      <c r="AA61" s="5"/>
      <c r="AB61" s="5"/>
    </row>
    <row r="62" spans="1:29" ht="54" thickTop="1" thickBot="1">
      <c r="A62" s="980"/>
      <c r="B62" s="980"/>
      <c r="C62" s="698" t="s">
        <v>53</v>
      </c>
      <c r="D62" s="698" t="s">
        <v>54</v>
      </c>
      <c r="E62" s="865" t="s">
        <v>55</v>
      </c>
      <c r="F62" s="698" t="s">
        <v>56</v>
      </c>
      <c r="G62" s="698" t="s">
        <v>54</v>
      </c>
      <c r="H62" s="698" t="s">
        <v>57</v>
      </c>
      <c r="I62"/>
      <c r="J62" s="28"/>
      <c r="K62" s="317"/>
      <c r="L62"/>
      <c r="M62" s="735" t="s">
        <v>92</v>
      </c>
      <c r="N62" s="735" t="s">
        <v>93</v>
      </c>
      <c r="O62" s="735" t="s">
        <v>94</v>
      </c>
      <c r="P62" s="735" t="s">
        <v>95</v>
      </c>
    </row>
    <row r="63" spans="1:29" ht="13.8" thickTop="1">
      <c r="A63" s="976" t="s">
        <v>62</v>
      </c>
      <c r="B63" s="866" t="s">
        <v>63</v>
      </c>
      <c r="C63" s="867">
        <f>SUM(C64:C68)</f>
        <v>165339420.73510018</v>
      </c>
      <c r="D63" s="867">
        <f>SUM(D64:D68)</f>
        <v>132383376.17870593</v>
      </c>
      <c r="E63" s="868">
        <f>D63/C63</f>
        <v>0.80067642423161123</v>
      </c>
      <c r="F63" s="867">
        <f>SUM(F64:F68)</f>
        <v>125328435.20719546</v>
      </c>
      <c r="G63" s="867">
        <f>SUM(G64:G68)</f>
        <v>124506755.93164976</v>
      </c>
      <c r="H63" s="869">
        <f>G63/F63</f>
        <v>0.99344379211160427</v>
      </c>
      <c r="I63" s="23"/>
      <c r="J63" s="861"/>
      <c r="K63" s="318"/>
      <c r="L63" s="345"/>
      <c r="M63" s="33"/>
      <c r="N63" s="33"/>
      <c r="O63" s="23"/>
      <c r="P63" s="23"/>
    </row>
    <row r="64" spans="1:29" ht="13.8" thickBot="1">
      <c r="A64" s="974"/>
      <c r="B64" s="249" t="s">
        <v>13</v>
      </c>
      <c r="C64" s="249">
        <f>C12+'Overall Results PY 2016'!C11</f>
        <v>132721811.08520018</v>
      </c>
      <c r="D64" s="249">
        <f>D12+'Overall Results PY 2016'!D11</f>
        <v>96808340.996106386</v>
      </c>
      <c r="E64" s="248">
        <f>D64/C64</f>
        <v>0.72940792628244577</v>
      </c>
      <c r="F64" s="249">
        <f>F12</f>
        <v>58370690.221995525</v>
      </c>
      <c r="G64" s="249">
        <f>G12+'Overall Results PY 2016'!G11</f>
        <v>92936007.356262133</v>
      </c>
      <c r="H64" s="247">
        <f>G64/F64</f>
        <v>1.5921690664065771</v>
      </c>
      <c r="I64" s="23"/>
      <c r="J64" s="206"/>
      <c r="K64" s="318"/>
      <c r="L64" s="345" t="s">
        <v>13</v>
      </c>
      <c r="M64" s="33">
        <f>D64/$D$82</f>
        <v>0.50012035564992097</v>
      </c>
      <c r="N64" s="33">
        <f>G64/$G$82</f>
        <v>0.51603430192810718</v>
      </c>
      <c r="O64" s="23">
        <f>D90/$D$108</f>
        <v>0.23991944983534477</v>
      </c>
      <c r="P64" s="23">
        <f>G90/$G$108</f>
        <v>0.24121822879956242</v>
      </c>
    </row>
    <row r="65" spans="1:16" ht="13.8" thickBot="1">
      <c r="A65" s="974"/>
      <c r="B65" s="249" t="s">
        <v>14</v>
      </c>
      <c r="C65" s="249">
        <f>C13+'Overall Results PY 2016'!C12</f>
        <v>11311976.460000001</v>
      </c>
      <c r="D65" s="249">
        <f>D13+'Overall Results PY 2016'!D12</f>
        <v>11226522.013658632</v>
      </c>
      <c r="E65" s="248">
        <f t="shared" ref="E65:E75" si="14">D65/C65</f>
        <v>0.99244566618012842</v>
      </c>
      <c r="F65" s="249">
        <f>F13</f>
        <v>44361460.039999917</v>
      </c>
      <c r="G65" s="249">
        <f>G13+'Overall Results PY 2016'!G12</f>
        <v>7790669.4691317659</v>
      </c>
      <c r="H65" s="247">
        <f t="shared" ref="H65:H75" si="15">G65/F65</f>
        <v>0.17561796798633458</v>
      </c>
      <c r="I65" s="23"/>
      <c r="J65" s="28"/>
      <c r="K65" s="87"/>
      <c r="L65" s="345" t="s">
        <v>14</v>
      </c>
      <c r="M65" s="33">
        <f t="shared" ref="M65:M75" si="16">D65/$D$82</f>
        <v>5.79971945021601E-2</v>
      </c>
      <c r="N65" s="33">
        <f t="shared" ref="N65:N75" si="17">G65/$G$82</f>
        <v>4.3258289175741517E-2</v>
      </c>
      <c r="O65" s="23">
        <f>D91/$D$108</f>
        <v>3.2212860695799567E-2</v>
      </c>
      <c r="P65" s="23">
        <f>G91/$G$108</f>
        <v>2.3262804156150646E-2</v>
      </c>
    </row>
    <row r="66" spans="1:16" ht="13.8" thickBot="1">
      <c r="A66" s="974"/>
      <c r="B66" s="249" t="s">
        <v>15</v>
      </c>
      <c r="C66" s="249">
        <f>C14+'Overall Results PY 2016'!C13</f>
        <v>225771.05</v>
      </c>
      <c r="D66" s="249">
        <f>D14+'Overall Results PY 2016'!D13</f>
        <v>328092.09408457146</v>
      </c>
      <c r="E66" s="248">
        <f t="shared" si="14"/>
        <v>1.4532071055370983</v>
      </c>
      <c r="F66" s="249">
        <f>F14</f>
        <v>10059398.3332</v>
      </c>
      <c r="G66" s="249">
        <f>G14+'Overall Results PY 2016'!G13</f>
        <v>214029.81771158858</v>
      </c>
      <c r="H66" s="247">
        <f t="shared" si="15"/>
        <v>2.1276602299881632E-2</v>
      </c>
      <c r="I66" s="23"/>
      <c r="J66" s="28"/>
      <c r="K66" s="87"/>
      <c r="L66" s="346" t="s">
        <v>15</v>
      </c>
      <c r="M66" s="890">
        <f t="shared" si="16"/>
        <v>1.6949524502863104E-3</v>
      </c>
      <c r="N66" s="890">
        <f t="shared" si="17"/>
        <v>1.1884169625580286E-3</v>
      </c>
      <c r="O66" s="23">
        <f>D92/$D$108</f>
        <v>9.5899875456373156E-4</v>
      </c>
      <c r="P66" s="23">
        <f>G92/$G$108</f>
        <v>6.4458870619404397E-4</v>
      </c>
    </row>
    <row r="67" spans="1:16" ht="13.8" thickBot="1">
      <c r="A67" s="974"/>
      <c r="B67" s="249" t="s">
        <v>37</v>
      </c>
      <c r="C67" s="249">
        <f>C15</f>
        <v>16267234</v>
      </c>
      <c r="D67" s="249">
        <f>D15</f>
        <v>20470641.494293272</v>
      </c>
      <c r="E67" s="248">
        <f t="shared" si="14"/>
        <v>1.2583971862882941</v>
      </c>
      <c r="F67" s="249">
        <f>F15</f>
        <v>9027253.0320000015</v>
      </c>
      <c r="G67" s="249">
        <f>G15</f>
        <v>20470641.494293272</v>
      </c>
      <c r="H67" s="247">
        <f t="shared" si="15"/>
        <v>2.267649020330825</v>
      </c>
      <c r="I67" s="23"/>
      <c r="J67" s="28"/>
      <c r="K67" s="87"/>
      <c r="L67" s="346" t="s">
        <v>64</v>
      </c>
      <c r="M67" s="33">
        <f t="shared" si="16"/>
        <v>0.10575312415404105</v>
      </c>
      <c r="N67" s="33">
        <f t="shared" si="17"/>
        <v>0.11366480542932847</v>
      </c>
      <c r="O67" s="23">
        <f>D93/$D$108</f>
        <v>0</v>
      </c>
      <c r="P67" s="23">
        <f>G93/$G$108</f>
        <v>0</v>
      </c>
    </row>
    <row r="68" spans="1:16" ht="13.8" thickBot="1">
      <c r="A68" s="975"/>
      <c r="B68" s="249" t="s">
        <v>65</v>
      </c>
      <c r="C68" s="249">
        <f>C16+'Overall Results PY 2016'!C15</f>
        <v>4812628.139899998</v>
      </c>
      <c r="D68" s="249">
        <f>D16+'Overall Results PY 2016'!D15</f>
        <v>3549779.5805630623</v>
      </c>
      <c r="E68" s="248">
        <f t="shared" si="14"/>
        <v>0.73759689661724492</v>
      </c>
      <c r="F68" s="249">
        <f>F16</f>
        <v>3509633.5800000057</v>
      </c>
      <c r="G68" s="249">
        <f>G16+'Overall Results PY 2016'!G15</f>
        <v>3095407.7942509903</v>
      </c>
      <c r="H68" s="247">
        <f t="shared" si="15"/>
        <v>0.88197463458592318</v>
      </c>
      <c r="I68" s="23"/>
      <c r="J68" s="38"/>
      <c r="K68" s="317"/>
      <c r="L68" s="346" t="s">
        <v>65</v>
      </c>
      <c r="M68" s="33">
        <f t="shared" si="16"/>
        <v>1.8338471747815912E-2</v>
      </c>
      <c r="N68" s="33">
        <f t="shared" si="17"/>
        <v>1.7187488958567806E-2</v>
      </c>
      <c r="O68" s="23">
        <f>D94/$D$108</f>
        <v>8.9568474754748491E-3</v>
      </c>
      <c r="P68" s="23">
        <f>G94/$G$108</f>
        <v>8.1798454467658117E-3</v>
      </c>
    </row>
    <row r="69" spans="1:16" ht="13.8" thickBot="1">
      <c r="A69" s="973" t="s">
        <v>66</v>
      </c>
      <c r="B69" s="863" t="s">
        <v>67</v>
      </c>
      <c r="C69" s="863">
        <f>SUM(C70:C72)</f>
        <v>40716944.49296917</v>
      </c>
      <c r="D69" s="863">
        <f>SUM(D70:D72)</f>
        <v>37992873.30613786</v>
      </c>
      <c r="E69" s="870">
        <f>D69/C69</f>
        <v>0.93309735735937427</v>
      </c>
      <c r="F69" s="863">
        <f>SUM(F70:F72)</f>
        <v>52738257.627299711</v>
      </c>
      <c r="G69" s="863">
        <f>SUM(G70:G72)</f>
        <v>32395975.247989349</v>
      </c>
      <c r="H69" s="864">
        <f>G69/F69</f>
        <v>0.61427845183910146</v>
      </c>
      <c r="I69" s="23"/>
      <c r="J69" s="38"/>
      <c r="K69" s="317"/>
      <c r="L69" s="346"/>
      <c r="M69" s="33"/>
      <c r="N69" s="33"/>
      <c r="O69" s="23"/>
      <c r="P69" s="23"/>
    </row>
    <row r="70" spans="1:16" ht="13.5" customHeight="1" thickBot="1">
      <c r="A70" s="974"/>
      <c r="B70" s="249" t="s">
        <v>18</v>
      </c>
      <c r="C70" s="249">
        <f>C18+'Overall Results PY 2016'!C16</f>
        <v>9090633.5415600128</v>
      </c>
      <c r="D70" s="249">
        <f>D18+'Overall Results PY 2016'!D16</f>
        <v>9544725.8048650622</v>
      </c>
      <c r="E70" s="248">
        <f t="shared" si="14"/>
        <v>1.0499516630198609</v>
      </c>
      <c r="F70" s="249">
        <f>F18</f>
        <v>17468255.689299565</v>
      </c>
      <c r="G70" s="249">
        <f>G18+'Overall Results PY 2016'!G16</f>
        <v>7826675.1599893505</v>
      </c>
      <c r="H70" s="247">
        <f t="shared" si="15"/>
        <v>0.44805132803177911</v>
      </c>
      <c r="I70" s="23"/>
      <c r="L70" s="346" t="s">
        <v>18</v>
      </c>
      <c r="M70" s="33">
        <f t="shared" si="16"/>
        <v>4.9308888211420571E-2</v>
      </c>
      <c r="N70" s="33">
        <f t="shared" si="17"/>
        <v>4.3458213533110426E-2</v>
      </c>
      <c r="O70" s="23">
        <f>D96/$D$108</f>
        <v>9.5743826199490484E-2</v>
      </c>
      <c r="P70" s="23">
        <f>G96/$G$108</f>
        <v>8.2223898809020077E-2</v>
      </c>
    </row>
    <row r="71" spans="1:16" ht="13.8" thickBot="1">
      <c r="A71" s="974"/>
      <c r="B71" s="249" t="s">
        <v>19</v>
      </c>
      <c r="C71" s="249">
        <f>C19+'Overall Results PY 2016'!C17</f>
        <v>7601396.8970091604</v>
      </c>
      <c r="D71" s="249">
        <f>D19+'Overall Results PY 2016'!D17</f>
        <v>6024071.5012727929</v>
      </c>
      <c r="E71" s="248">
        <f t="shared" si="14"/>
        <v>0.79249532459527527</v>
      </c>
      <c r="F71" s="249">
        <f>F19</f>
        <v>10577131.688000111</v>
      </c>
      <c r="G71" s="249">
        <f>G19+'Overall Results PY 2016'!G17</f>
        <v>6024071.6699999999</v>
      </c>
      <c r="H71" s="247">
        <f t="shared" si="15"/>
        <v>0.56953736113868991</v>
      </c>
      <c r="I71" s="23"/>
      <c r="K71" s="317"/>
      <c r="L71" s="346" t="s">
        <v>68</v>
      </c>
      <c r="M71" s="33">
        <f t="shared" si="16"/>
        <v>3.1120880191493779E-2</v>
      </c>
      <c r="N71" s="33">
        <f t="shared" si="17"/>
        <v>3.3449119533150183E-2</v>
      </c>
      <c r="O71" s="23">
        <f>D97/$D$108</f>
        <v>1.021209515740327E-2</v>
      </c>
      <c r="P71" s="23">
        <f>G97/$G$108</f>
        <v>1.0695184657687467E-2</v>
      </c>
    </row>
    <row r="72" spans="1:16" ht="13.8" thickBot="1">
      <c r="A72" s="974"/>
      <c r="B72" s="249" t="s">
        <v>69</v>
      </c>
      <c r="C72" s="249">
        <f>C20+'Overall Results PY 2016'!C18</f>
        <v>24024914.054399997</v>
      </c>
      <c r="D72" s="249">
        <f>D20+'Overall Results PY 2016'!D18</f>
        <v>22424076</v>
      </c>
      <c r="E72" s="248">
        <f t="shared" si="14"/>
        <v>0.93336758455097102</v>
      </c>
      <c r="F72" s="249">
        <f>F20</f>
        <v>24692870.250000037</v>
      </c>
      <c r="G72" s="249">
        <f>G20+'Overall Results PY 2016'!G18</f>
        <v>18545228.417999998</v>
      </c>
      <c r="H72" s="247">
        <f t="shared" si="15"/>
        <v>0.75103575365038699</v>
      </c>
      <c r="I72" s="23"/>
      <c r="J72" s="117"/>
      <c r="K72" s="317"/>
      <c r="L72" s="346" t="s">
        <v>69</v>
      </c>
      <c r="M72" s="33">
        <f t="shared" si="16"/>
        <v>0.11584473764189297</v>
      </c>
      <c r="N72" s="33">
        <f t="shared" si="17"/>
        <v>0.10297380179131495</v>
      </c>
      <c r="O72" s="23">
        <f>D98/$D$108</f>
        <v>4.0178974672132578E-2</v>
      </c>
      <c r="P72" s="23">
        <f>G98/$G$108</f>
        <v>3.4908346588208503E-2</v>
      </c>
    </row>
    <row r="73" spans="1:16" ht="13.8" thickBot="1">
      <c r="A73" s="974" t="s">
        <v>70</v>
      </c>
      <c r="B73" s="863" t="s">
        <v>71</v>
      </c>
      <c r="C73" s="863">
        <f>SUM(C74:C75)</f>
        <v>18003963</v>
      </c>
      <c r="D73" s="863">
        <f>SUM(D74:D75)</f>
        <v>18003963</v>
      </c>
      <c r="E73" s="870">
        <f>D73/C73</f>
        <v>1</v>
      </c>
      <c r="F73" s="863">
        <f>SUM(F74:F75)</f>
        <v>15544697</v>
      </c>
      <c r="G73" s="863">
        <f>SUM(G74:G75)</f>
        <v>18003963</v>
      </c>
      <c r="H73" s="864">
        <f>G73/F73</f>
        <v>1.1582061072017036</v>
      </c>
      <c r="I73" s="23"/>
      <c r="J73" s="315"/>
      <c r="K73" s="317"/>
      <c r="L73" s="346"/>
      <c r="M73" s="33"/>
      <c r="N73" s="33"/>
      <c r="O73" s="23"/>
      <c r="P73" s="23"/>
    </row>
    <row r="74" spans="1:16" ht="13.8" thickBot="1">
      <c r="A74" s="974"/>
      <c r="B74" s="249" t="s">
        <v>22</v>
      </c>
      <c r="C74" s="249">
        <f>C22</f>
        <v>2145453</v>
      </c>
      <c r="D74" s="249">
        <f>D22</f>
        <v>2145453</v>
      </c>
      <c r="E74" s="248">
        <f t="shared" si="14"/>
        <v>1</v>
      </c>
      <c r="F74" s="249">
        <f>F22</f>
        <v>1682756</v>
      </c>
      <c r="G74" s="249">
        <f>G22</f>
        <v>2145453</v>
      </c>
      <c r="H74" s="247">
        <f t="shared" si="15"/>
        <v>1.274963809369867</v>
      </c>
      <c r="I74" s="23"/>
      <c r="K74" s="318"/>
      <c r="L74" s="346" t="s">
        <v>72</v>
      </c>
      <c r="M74" s="33">
        <f t="shared" si="16"/>
        <v>1.1083597821734648E-2</v>
      </c>
      <c r="N74" s="33">
        <f t="shared" si="17"/>
        <v>1.1912792174624919E-2</v>
      </c>
      <c r="O74" s="23">
        <f>D100/$D$108</f>
        <v>4.6598420072210692E-3</v>
      </c>
      <c r="P74" s="23">
        <f>G100/$G$108</f>
        <v>4.8802787258350536E-3</v>
      </c>
    </row>
    <row r="75" spans="1:16" ht="13.8" thickBot="1">
      <c r="A75" s="974"/>
      <c r="B75" s="249" t="s">
        <v>21</v>
      </c>
      <c r="C75" s="249">
        <f>C23</f>
        <v>15858510</v>
      </c>
      <c r="D75" s="249">
        <f>D23</f>
        <v>15858510</v>
      </c>
      <c r="E75" s="248">
        <f t="shared" si="14"/>
        <v>1</v>
      </c>
      <c r="F75" s="249">
        <f>F23</f>
        <v>13861941</v>
      </c>
      <c r="G75" s="249">
        <f>G23</f>
        <v>15858510</v>
      </c>
      <c r="H75" s="247">
        <f t="shared" si="15"/>
        <v>1.1440324266276996</v>
      </c>
      <c r="I75" s="23"/>
      <c r="J75" s="316"/>
      <c r="K75" s="317"/>
      <c r="L75" s="346" t="s">
        <v>21</v>
      </c>
      <c r="M75" s="33">
        <f t="shared" si="16"/>
        <v>8.1926449515303826E-2</v>
      </c>
      <c r="N75" s="33">
        <f t="shared" si="17"/>
        <v>8.8055591909592529E-2</v>
      </c>
      <c r="O75" s="23">
        <f>D101/$D$108</f>
        <v>5.4516938281133055E-2</v>
      </c>
      <c r="P75" s="23">
        <f>G101/$G$108</f>
        <v>5.7095895886337532E-2</v>
      </c>
    </row>
    <row r="76" spans="1:16" ht="13.8" thickBot="1">
      <c r="A76" s="974"/>
      <c r="B76" s="249" t="s">
        <v>73</v>
      </c>
      <c r="C76" s="990" t="s">
        <v>74</v>
      </c>
      <c r="D76" s="990"/>
      <c r="E76" s="990"/>
      <c r="F76" s="990"/>
      <c r="G76" s="990"/>
      <c r="H76" s="990"/>
      <c r="I76" s="23"/>
      <c r="J76" s="316"/>
      <c r="K76" s="317"/>
      <c r="L76" s="346" t="s">
        <v>96</v>
      </c>
      <c r="M76" s="891">
        <f>D79/$D$82</f>
        <v>4.4335879120124713E-4</v>
      </c>
      <c r="N76" s="891">
        <f>G79/$G$82</f>
        <v>4.7652767840567243E-4</v>
      </c>
      <c r="O76" s="23">
        <f>D105/$D$108</f>
        <v>6.3372735866667664E-3</v>
      </c>
      <c r="P76" s="23">
        <f>G105/$G$108</f>
        <v>6.6370622473636539E-3</v>
      </c>
    </row>
    <row r="77" spans="1:16" ht="13.5" customHeight="1" thickBot="1">
      <c r="A77" s="975"/>
      <c r="B77" s="249" t="s">
        <v>75</v>
      </c>
      <c r="C77" s="991"/>
      <c r="D77" s="991"/>
      <c r="E77" s="991"/>
      <c r="F77" s="991"/>
      <c r="G77" s="991"/>
      <c r="H77" s="991"/>
      <c r="I77" s="23"/>
      <c r="J77" s="316"/>
      <c r="K77" s="87"/>
      <c r="L77" s="346" t="s">
        <v>97</v>
      </c>
      <c r="M77" s="33">
        <f>D80/$D$82</f>
        <v>2.6367989322728588E-2</v>
      </c>
      <c r="N77" s="33">
        <f>G80/$G$82</f>
        <v>2.834065092549826E-2</v>
      </c>
      <c r="O77" s="23">
        <f>D106/$D$108</f>
        <v>0.31228675952074569</v>
      </c>
      <c r="P77" s="23">
        <f>G106/$G$108</f>
        <v>0.32705967852286449</v>
      </c>
    </row>
    <row r="78" spans="1:16" ht="13.8" thickBot="1">
      <c r="A78" s="973" t="s">
        <v>76</v>
      </c>
      <c r="B78" s="863" t="s">
        <v>77</v>
      </c>
      <c r="C78" s="863">
        <f>SUM(C79:C80)</f>
        <v>7333326</v>
      </c>
      <c r="D78" s="863">
        <f>SUM(D79:D80)</f>
        <v>5189875</v>
      </c>
      <c r="E78" s="870">
        <f>D78/C78</f>
        <v>0.70771093498366222</v>
      </c>
      <c r="F78" s="863">
        <f>SUM(F79:F80)</f>
        <v>4486482.0000000037</v>
      </c>
      <c r="G78" s="863">
        <f>SUM(G79:G80)</f>
        <v>5189875</v>
      </c>
      <c r="H78" s="864">
        <f>G78/F78</f>
        <v>1.1567805242504028</v>
      </c>
      <c r="I78" s="23"/>
      <c r="J78" s="316"/>
      <c r="K78" s="318"/>
      <c r="L78" s="346" t="s">
        <v>98</v>
      </c>
      <c r="M78" s="33">
        <f>D81/$D$82</f>
        <v>0</v>
      </c>
      <c r="N78" s="33">
        <f>G81/$G$82</f>
        <v>0</v>
      </c>
      <c r="O78" s="23">
        <f>D107/$D$108</f>
        <v>0.19401613381402424</v>
      </c>
      <c r="P78" s="23">
        <f>G107/$G$108</f>
        <v>0.20319418745401027</v>
      </c>
    </row>
    <row r="79" spans="1:16" ht="13.8" thickBot="1">
      <c r="A79" s="974"/>
      <c r="B79" s="249" t="s">
        <v>25</v>
      </c>
      <c r="C79" s="249">
        <f>'Bus Programmable Thermostat'!B19</f>
        <v>137676</v>
      </c>
      <c r="D79" s="249">
        <f>'Bus Programmable Thermostat'!C19</f>
        <v>85821</v>
      </c>
      <c r="E79" s="248">
        <f t="shared" ref="E79:E80" si="18">D79/C79</f>
        <v>0.62335483308637674</v>
      </c>
      <c r="F79" s="249">
        <f>'Bus Programmable Thermostat'!E19</f>
        <v>98406.000000000349</v>
      </c>
      <c r="G79" s="249">
        <f>'Bus Programmable Thermostat'!F19</f>
        <v>85821</v>
      </c>
      <c r="H79" s="247">
        <f>G79/F79</f>
        <v>0.87211145661849576</v>
      </c>
      <c r="I79" s="23"/>
      <c r="J79" s="316"/>
      <c r="K79" s="317"/>
    </row>
    <row r="80" spans="1:16" ht="13.5" customHeight="1" thickBot="1">
      <c r="A80" s="974"/>
      <c r="B80" s="249" t="s">
        <v>24</v>
      </c>
      <c r="C80" s="249">
        <f>'Res Programmable Thermostat'!B19</f>
        <v>7195650</v>
      </c>
      <c r="D80" s="249">
        <f>'Res Programmable Thermostat'!C19</f>
        <v>5104054</v>
      </c>
      <c r="E80" s="248">
        <f t="shared" si="18"/>
        <v>0.70932493937309349</v>
      </c>
      <c r="F80" s="249">
        <f>'Res Programmable Thermostat'!E19</f>
        <v>4388076.0000000037</v>
      </c>
      <c r="G80" s="249">
        <f>'Res Programmable Thermostat'!F19</f>
        <v>5104054</v>
      </c>
      <c r="H80" s="247">
        <f>G80/F80</f>
        <v>1.163164448382388</v>
      </c>
      <c r="I80" s="23"/>
      <c r="J80" s="35"/>
      <c r="K80" s="317"/>
    </row>
    <row r="81" spans="1:28" ht="13.5" customHeight="1" thickBot="1">
      <c r="A81" s="975"/>
      <c r="B81" s="249" t="s">
        <v>26</v>
      </c>
      <c r="C81" s="992" t="s">
        <v>78</v>
      </c>
      <c r="D81" s="992"/>
      <c r="E81" s="992"/>
      <c r="F81" s="992"/>
      <c r="G81" s="992"/>
      <c r="H81" s="992"/>
      <c r="I81" s="23"/>
    </row>
    <row r="82" spans="1:28" ht="13.5" customHeight="1" thickBot="1">
      <c r="A82" s="336" t="s">
        <v>79</v>
      </c>
      <c r="B82" s="336"/>
      <c r="C82" s="336">
        <f>SUM(C78,C73,C69,C63)</f>
        <v>231393654.22806937</v>
      </c>
      <c r="D82" s="336">
        <f>SUM(D78,D73,D69,D63)</f>
        <v>193570087.48484379</v>
      </c>
      <c r="E82" s="428">
        <f>D82/C82</f>
        <v>0.83654017276573456</v>
      </c>
      <c r="F82" s="336">
        <f>SUM(F78,F73,F69,F63)</f>
        <v>198097871.83449519</v>
      </c>
      <c r="G82" s="336">
        <f>SUM(G78,G73,G69,G63)</f>
        <v>180096569.1796391</v>
      </c>
      <c r="H82" s="339">
        <f>G82/F82</f>
        <v>0.9091292476382804</v>
      </c>
      <c r="I82" s="23"/>
    </row>
    <row r="83" spans="1:28">
      <c r="A83" t="s">
        <v>80</v>
      </c>
      <c r="B83"/>
      <c r="C83"/>
      <c r="D83"/>
      <c r="E83"/>
      <c r="F83"/>
      <c r="G83"/>
      <c r="H83"/>
      <c r="I83"/>
      <c r="J83" s="316"/>
      <c r="L83" s="38"/>
      <c r="M83" s="32"/>
      <c r="N83" s="33"/>
    </row>
    <row r="84" spans="1:28">
      <c r="A84" s="108"/>
      <c r="B84"/>
      <c r="C84"/>
      <c r="D84"/>
      <c r="E84"/>
      <c r="F84" s="213"/>
      <c r="G84"/>
      <c r="H84"/>
      <c r="I84"/>
      <c r="J84" s="316"/>
      <c r="K84" s="89"/>
      <c r="M84" s="32"/>
      <c r="N84" s="33"/>
    </row>
    <row r="85" spans="1:28">
      <c r="A85" s="108"/>
      <c r="B85"/>
      <c r="C85"/>
      <c r="D85"/>
      <c r="E85"/>
      <c r="F85" s="213"/>
      <c r="G85"/>
      <c r="H85"/>
      <c r="I85"/>
      <c r="J85" s="316"/>
      <c r="M85" s="32"/>
      <c r="N85" s="33"/>
    </row>
    <row r="86" spans="1:28">
      <c r="A86" s="5" t="s">
        <v>99</v>
      </c>
      <c r="B86" s="5"/>
      <c r="C86" s="5"/>
      <c r="D86" s="5"/>
      <c r="E86" s="5"/>
      <c r="F86" s="5"/>
      <c r="G86" s="5"/>
      <c r="H86" s="5"/>
      <c r="I86" s="5"/>
      <c r="J86" s="35"/>
      <c r="L86" s="5"/>
      <c r="M86" s="32"/>
      <c r="N86" s="33"/>
    </row>
    <row r="87" spans="1:28" ht="13.8" thickBot="1">
      <c r="A87" s="979" t="s">
        <v>49</v>
      </c>
      <c r="B87" s="979" t="s">
        <v>50</v>
      </c>
      <c r="C87" s="109"/>
      <c r="D87" s="109" t="s">
        <v>51</v>
      </c>
      <c r="E87" s="123"/>
      <c r="F87" s="109"/>
      <c r="G87" s="109" t="s">
        <v>52</v>
      </c>
      <c r="H87" s="109"/>
      <c r="I87"/>
      <c r="J87" s="128"/>
      <c r="K87" s="90"/>
      <c r="L87" s="5" t="s">
        <v>100</v>
      </c>
      <c r="M87" s="5"/>
      <c r="N87" s="5"/>
      <c r="O87" s="5"/>
      <c r="P87" s="5"/>
      <c r="Q87" s="5"/>
      <c r="R87" s="5"/>
      <c r="S87" s="5"/>
      <c r="U87" s="5" t="s">
        <v>101</v>
      </c>
      <c r="V87" s="5"/>
      <c r="W87" s="5"/>
      <c r="X87" s="5"/>
      <c r="Y87" s="5"/>
      <c r="Z87" s="5"/>
      <c r="AA87" s="5"/>
      <c r="AB87" s="5"/>
    </row>
    <row r="88" spans="1:28" ht="40.799999999999997" thickTop="1" thickBot="1">
      <c r="A88" s="980"/>
      <c r="B88" s="980"/>
      <c r="C88" s="698" t="s">
        <v>84</v>
      </c>
      <c r="D88" s="698" t="s">
        <v>85</v>
      </c>
      <c r="E88" s="865" t="s">
        <v>55</v>
      </c>
      <c r="F88" s="698" t="s">
        <v>86</v>
      </c>
      <c r="G88" s="698" t="s">
        <v>85</v>
      </c>
      <c r="H88" s="698" t="s">
        <v>57</v>
      </c>
      <c r="I88"/>
      <c r="M88" s="987"/>
      <c r="N88" s="987"/>
      <c r="O88" s="987"/>
      <c r="P88" s="987"/>
      <c r="Q88" s="987"/>
      <c r="R88" s="987"/>
      <c r="S88" s="987"/>
      <c r="T88" s="987"/>
      <c r="U88" s="987"/>
      <c r="V88" s="987"/>
      <c r="W88" s="987"/>
      <c r="X88" s="987"/>
      <c r="Y88" s="987"/>
      <c r="Z88" s="987"/>
      <c r="AA88" s="987"/>
      <c r="AB88" s="987"/>
    </row>
    <row r="89" spans="1:28" ht="14.4" thickTop="1" thickBot="1">
      <c r="A89" s="976" t="s">
        <v>62</v>
      </c>
      <c r="B89" s="866" t="s">
        <v>63</v>
      </c>
      <c r="C89" s="867">
        <f>SUM(C90:C94)</f>
        <v>25632.508100000039</v>
      </c>
      <c r="D89" s="867">
        <f>SUM(D90:D94)</f>
        <v>17944.911995810417</v>
      </c>
      <c r="E89" s="868">
        <f>D89/C89</f>
        <v>0.70008412465147685</v>
      </c>
      <c r="F89" s="867">
        <f>SUM(F90:F94)</f>
        <v>27388.770799999998</v>
      </c>
      <c r="G89" s="867">
        <f>SUM(G90:G94)</f>
        <v>16603.244060576475</v>
      </c>
      <c r="H89" s="869">
        <f>G89/F89</f>
        <v>0.60620625079590928</v>
      </c>
      <c r="I89"/>
      <c r="J89" s="174"/>
      <c r="L89" s="316"/>
      <c r="O89" s="1"/>
      <c r="P89" s="1"/>
      <c r="Q89" s="1"/>
      <c r="R89" s="1"/>
    </row>
    <row r="90" spans="1:28" ht="13.8" thickBot="1">
      <c r="A90" s="974"/>
      <c r="B90" s="249" t="s">
        <v>13</v>
      </c>
      <c r="C90" s="249">
        <f>C38+'Overall Results PY 2016'!C33</f>
        <v>23249.26830000004</v>
      </c>
      <c r="D90" s="249">
        <f>D38+'Overall Results PY 2016'!D33</f>
        <v>15264.533059948144</v>
      </c>
      <c r="E90" s="246">
        <f>D90/C90</f>
        <v>0.65655971891158904</v>
      </c>
      <c r="F90" s="249">
        <f>F38</f>
        <v>10933.6198</v>
      </c>
      <c r="G90" s="249">
        <f>G38+'Overall Results PY 2016'!G33</f>
        <v>14653.951737550218</v>
      </c>
      <c r="H90" s="247">
        <f>G90/F90</f>
        <v>1.3402653472137578</v>
      </c>
      <c r="I90"/>
      <c r="J90" s="207"/>
      <c r="L90" s="316"/>
      <c r="O90" s="1"/>
      <c r="P90" s="1"/>
      <c r="Q90" s="1"/>
      <c r="R90" s="1"/>
    </row>
    <row r="91" spans="1:28" ht="13.8" thickBot="1">
      <c r="A91" s="974"/>
      <c r="B91" s="249" t="s">
        <v>14</v>
      </c>
      <c r="C91" s="249">
        <f>C39+'Overall Results PY 2016'!C34</f>
        <v>1551.1000000000004</v>
      </c>
      <c r="D91" s="249">
        <f>D39+'Overall Results PY 2016'!D34</f>
        <v>2049.4973516486352</v>
      </c>
      <c r="E91" s="246">
        <f t="shared" ref="E91:E101" si="19">D91/C91</f>
        <v>1.3213186458955803</v>
      </c>
      <c r="F91" s="249">
        <f>F39</f>
        <v>12127.82</v>
      </c>
      <c r="G91" s="249">
        <f>G39+'Overall Results PY 2016'!G34</f>
        <v>1413.2099845056675</v>
      </c>
      <c r="H91" s="247">
        <f t="shared" ref="H91:H101" si="20">G91/F91</f>
        <v>0.11652629940959443</v>
      </c>
      <c r="I91"/>
      <c r="J91" s="38"/>
      <c r="K91" s="90"/>
      <c r="L91" s="316"/>
      <c r="M91" s="345"/>
      <c r="O91" s="342"/>
      <c r="P91" s="23"/>
      <c r="Q91" s="342"/>
      <c r="R91" s="23"/>
      <c r="S91" s="24"/>
      <c r="T91" s="15"/>
    </row>
    <row r="92" spans="1:28" ht="13.8" thickBot="1">
      <c r="A92" s="974"/>
      <c r="B92" s="249" t="s">
        <v>15</v>
      </c>
      <c r="C92" s="249">
        <f>C40+'Overall Results PY 2016'!C35</f>
        <v>18.829999999999998</v>
      </c>
      <c r="D92" s="249">
        <f>D40+'Overall Results PY 2016'!D35</f>
        <v>61.014928983596803</v>
      </c>
      <c r="E92" s="246">
        <f t="shared" si="19"/>
        <v>3.2403042476684445</v>
      </c>
      <c r="F92" s="249">
        <f>F40</f>
        <v>1743.9999999999998</v>
      </c>
      <c r="G92" s="249">
        <f>G40+'Overall Results PY 2016'!G35</f>
        <v>39.158615159994049</v>
      </c>
      <c r="H92" s="247">
        <f t="shared" si="20"/>
        <v>2.2453334380730536E-2</v>
      </c>
      <c r="I92"/>
      <c r="J92" s="315"/>
      <c r="K92" s="90"/>
      <c r="L92" s="35"/>
      <c r="M92" s="345"/>
      <c r="O92" s="342"/>
      <c r="P92" s="23"/>
      <c r="Q92" s="342"/>
      <c r="R92" s="23"/>
      <c r="S92" s="24"/>
      <c r="T92" s="15"/>
    </row>
    <row r="93" spans="1:28" ht="13.8" thickBot="1">
      <c r="A93" s="974"/>
      <c r="B93" s="249" t="s">
        <v>37</v>
      </c>
      <c r="C93" s="249">
        <f>C41</f>
        <v>0</v>
      </c>
      <c r="D93" s="249">
        <f>D41</f>
        <v>0</v>
      </c>
      <c r="E93" s="852" t="s">
        <v>87</v>
      </c>
      <c r="F93" s="249">
        <f>F41</f>
        <v>2021.394</v>
      </c>
      <c r="G93" s="249">
        <v>0</v>
      </c>
      <c r="H93" s="247">
        <f t="shared" si="20"/>
        <v>0</v>
      </c>
      <c r="I93"/>
      <c r="K93" s="91"/>
      <c r="M93" s="346"/>
      <c r="O93" s="342"/>
      <c r="P93" s="23"/>
      <c r="Q93" s="342"/>
      <c r="R93" s="23"/>
    </row>
    <row r="94" spans="1:28" ht="13.8" thickBot="1">
      <c r="A94" s="975"/>
      <c r="B94" s="249" t="s">
        <v>65</v>
      </c>
      <c r="C94" s="249">
        <f>C42+'Overall Results PY 2016'!C37</f>
        <v>813.30980000000022</v>
      </c>
      <c r="D94" s="249">
        <f>D42+'Overall Results PY 2016'!D37</f>
        <v>569.86665523003842</v>
      </c>
      <c r="E94" s="246">
        <f t="shared" si="19"/>
        <v>0.70067599730144436</v>
      </c>
      <c r="F94" s="249">
        <f>F42</f>
        <v>561.9369999999999</v>
      </c>
      <c r="G94" s="249">
        <f>G42+'Overall Results PY 2016'!G37</f>
        <v>496.9237233605935</v>
      </c>
      <c r="H94" s="247">
        <f t="shared" si="20"/>
        <v>0.88430504373371677</v>
      </c>
      <c r="I94"/>
      <c r="J94" s="42"/>
      <c r="L94" s="316"/>
      <c r="M94" s="346"/>
      <c r="O94" s="342"/>
      <c r="P94" s="23"/>
      <c r="Q94" s="342"/>
      <c r="R94" s="23"/>
    </row>
    <row r="95" spans="1:28" ht="13.8" thickBot="1">
      <c r="A95" s="973" t="s">
        <v>66</v>
      </c>
      <c r="B95" s="863" t="s">
        <v>67</v>
      </c>
      <c r="C95" s="863">
        <f>SUM(C96:C98)</f>
        <v>6732.7832063194674</v>
      </c>
      <c r="D95" s="863">
        <f>SUM(D96:D98)</f>
        <v>9297.6244867936293</v>
      </c>
      <c r="E95" s="870">
        <f>D95/C95</f>
        <v>1.3809481460901301</v>
      </c>
      <c r="F95" s="863">
        <f>SUM(F96:F98)</f>
        <v>8362.6817273037213</v>
      </c>
      <c r="G95" s="863">
        <f>SUM(G96:G98)</f>
        <v>7765.486879170775</v>
      </c>
      <c r="H95" s="864">
        <f>G95/F95</f>
        <v>0.9285881171128233</v>
      </c>
      <c r="I95"/>
      <c r="J95" s="42"/>
      <c r="L95" s="316"/>
      <c r="M95" s="346"/>
      <c r="O95" s="342"/>
      <c r="P95" s="23"/>
      <c r="Q95" s="342"/>
      <c r="R95" s="23"/>
    </row>
    <row r="96" spans="1:28" ht="13.8" thickBot="1">
      <c r="A96" s="974"/>
      <c r="B96" s="249" t="s">
        <v>18</v>
      </c>
      <c r="C96" s="249">
        <f>C44+'Overall Results PY 2016'!C38</f>
        <v>3549.0174000000234</v>
      </c>
      <c r="D96" s="249">
        <f>D44+'Overall Results PY 2016'!D38</f>
        <v>6091.5644867936289</v>
      </c>
      <c r="E96" s="246">
        <f t="shared" si="19"/>
        <v>1.716408740851366</v>
      </c>
      <c r="F96" s="249">
        <f>F44</f>
        <v>4322.0429999999997</v>
      </c>
      <c r="G96" s="249">
        <f>G44+'Overall Results PY 2016'!G38</f>
        <v>4995.0828791707754</v>
      </c>
      <c r="H96" s="247">
        <f t="shared" si="20"/>
        <v>1.1557226245020644</v>
      </c>
      <c r="I96"/>
      <c r="J96" s="32"/>
      <c r="K96" s="90"/>
      <c r="L96" s="316"/>
      <c r="M96" s="346"/>
      <c r="O96" s="342"/>
      <c r="P96" s="23"/>
      <c r="Q96" s="342"/>
      <c r="R96" s="23"/>
      <c r="S96" s="24"/>
      <c r="T96" s="15"/>
    </row>
    <row r="97" spans="1:20" ht="15.75" customHeight="1" thickBot="1">
      <c r="A97" s="974"/>
      <c r="B97" s="249" t="s">
        <v>19</v>
      </c>
      <c r="C97" s="249">
        <f>C45+'Overall Results PY 2016'!C39</f>
        <v>777.61060631944383</v>
      </c>
      <c r="D97" s="249">
        <f>D45+'Overall Results PY 2016'!D39</f>
        <v>649.73</v>
      </c>
      <c r="E97" s="246">
        <f t="shared" si="19"/>
        <v>0.83554673086993592</v>
      </c>
      <c r="F97" s="249">
        <f>F45</f>
        <v>1542.9512273037219</v>
      </c>
      <c r="G97" s="249">
        <f>G45+'Overall Results PY 2016'!G39</f>
        <v>649.73</v>
      </c>
      <c r="H97" s="247">
        <f t="shared" si="20"/>
        <v>0.42109561760768738</v>
      </c>
      <c r="I97"/>
      <c r="J97" s="35"/>
      <c r="K97" s="90"/>
      <c r="L97" s="35"/>
      <c r="M97" s="346"/>
      <c r="O97" s="342"/>
      <c r="P97" s="23"/>
      <c r="Q97" s="342"/>
      <c r="R97" s="23"/>
      <c r="S97" s="24"/>
      <c r="T97" s="15"/>
    </row>
    <row r="98" spans="1:20" ht="13.8" thickBot="1">
      <c r="A98" s="974"/>
      <c r="B98" s="249" t="s">
        <v>69</v>
      </c>
      <c r="C98" s="249">
        <f>C46+'Overall Results PY 2016'!C40</f>
        <v>2406.1552000000001</v>
      </c>
      <c r="D98" s="249">
        <f>D46+'Overall Results PY 2016'!D40</f>
        <v>2556.33</v>
      </c>
      <c r="E98" s="246">
        <f t="shared" si="19"/>
        <v>1.0624127653943518</v>
      </c>
      <c r="F98" s="249">
        <f>F46</f>
        <v>2497.6875</v>
      </c>
      <c r="G98" s="249">
        <f>G46+'Overall Results PY 2016'!G40</f>
        <v>2120.674</v>
      </c>
      <c r="H98" s="247">
        <f t="shared" si="20"/>
        <v>0.84905497585266365</v>
      </c>
      <c r="I98"/>
      <c r="J98" s="118"/>
      <c r="K98" s="91"/>
      <c r="L98" s="316"/>
      <c r="M98" s="346"/>
      <c r="O98" s="342"/>
      <c r="P98" s="23"/>
      <c r="Q98" s="342"/>
      <c r="R98" s="23"/>
      <c r="S98" s="24"/>
      <c r="T98" s="15"/>
    </row>
    <row r="99" spans="1:20" ht="13.8" thickBot="1">
      <c r="A99" s="974" t="s">
        <v>70</v>
      </c>
      <c r="B99" s="863" t="s">
        <v>71</v>
      </c>
      <c r="C99" s="863">
        <f>SUM(C100:C101)</f>
        <v>3781</v>
      </c>
      <c r="D99" s="863">
        <f>SUM(D100:D101)</f>
        <v>3765.0383064516127</v>
      </c>
      <c r="E99" s="870">
        <f>D99/C99</f>
        <v>0.99577844656218273</v>
      </c>
      <c r="F99" s="863">
        <f>SUM(F100:F101)</f>
        <v>3340</v>
      </c>
      <c r="G99" s="863">
        <f>SUM(G100:G101)</f>
        <v>3765.0383064516127</v>
      </c>
      <c r="H99" s="864">
        <f>G99/F99</f>
        <v>1.1272569779795247</v>
      </c>
      <c r="I99"/>
      <c r="J99" s="42"/>
      <c r="K99" s="91"/>
      <c r="L99" s="316"/>
      <c r="M99" s="346"/>
      <c r="O99" s="342"/>
      <c r="P99" s="23"/>
      <c r="Q99" s="342"/>
      <c r="R99" s="23"/>
      <c r="S99" s="24"/>
      <c r="T99" s="15"/>
    </row>
    <row r="100" spans="1:20" ht="13.8" thickBot="1">
      <c r="A100" s="974"/>
      <c r="B100" s="249" t="s">
        <v>22</v>
      </c>
      <c r="C100" s="249">
        <f>C48</f>
        <v>319</v>
      </c>
      <c r="D100" s="249">
        <f>D48</f>
        <v>296.47580645161293</v>
      </c>
      <c r="E100" s="246">
        <f t="shared" si="19"/>
        <v>0.92939124279502483</v>
      </c>
      <c r="F100" s="249">
        <f>F48</f>
        <v>474</v>
      </c>
      <c r="G100" s="249">
        <f>G48</f>
        <v>296.47580645161293</v>
      </c>
      <c r="H100" s="247">
        <f t="shared" si="20"/>
        <v>0.62547638491901458</v>
      </c>
      <c r="I100"/>
      <c r="K100" s="90"/>
      <c r="L100" s="316"/>
      <c r="M100" s="346"/>
      <c r="O100" s="342"/>
      <c r="P100" s="23"/>
      <c r="Q100" s="342"/>
      <c r="R100" s="23"/>
      <c r="S100" s="24"/>
      <c r="T100" s="15"/>
    </row>
    <row r="101" spans="1:20" ht="13.8" thickBot="1">
      <c r="A101" s="974"/>
      <c r="B101" s="249" t="s">
        <v>21</v>
      </c>
      <c r="C101" s="249">
        <f>C49</f>
        <v>3462</v>
      </c>
      <c r="D101" s="249">
        <f>D49</f>
        <v>3468.5625</v>
      </c>
      <c r="E101" s="246">
        <f t="shared" si="19"/>
        <v>1.0018955805892549</v>
      </c>
      <c r="F101" s="249">
        <f>F49</f>
        <v>2866</v>
      </c>
      <c r="G101" s="249">
        <f>G49</f>
        <v>3468.5625</v>
      </c>
      <c r="H101" s="247">
        <f t="shared" si="20"/>
        <v>1.2102451151430564</v>
      </c>
      <c r="I101"/>
      <c r="J101" s="42"/>
      <c r="K101" s="90"/>
      <c r="L101" s="316"/>
      <c r="M101" s="346"/>
      <c r="O101" s="342"/>
      <c r="P101" s="23"/>
      <c r="Q101" s="342"/>
      <c r="R101" s="23"/>
      <c r="S101" s="24"/>
      <c r="T101" s="15"/>
    </row>
    <row r="102" spans="1:20" ht="13.8" thickBot="1">
      <c r="A102" s="974"/>
      <c r="B102" s="249" t="s">
        <v>73</v>
      </c>
      <c r="C102" s="990" t="s">
        <v>88</v>
      </c>
      <c r="D102" s="990"/>
      <c r="E102" s="990"/>
      <c r="F102" s="990"/>
      <c r="G102" s="990"/>
      <c r="H102" s="990"/>
      <c r="I102"/>
      <c r="J102" s="5"/>
      <c r="K102" s="90"/>
      <c r="L102" s="35"/>
      <c r="M102" s="346"/>
      <c r="O102" s="342"/>
      <c r="P102" s="23"/>
      <c r="Q102" s="342"/>
      <c r="R102" s="23"/>
      <c r="S102" s="24"/>
      <c r="T102" s="15"/>
    </row>
    <row r="103" spans="1:20" ht="13.8" thickBot="1">
      <c r="A103" s="975"/>
      <c r="B103" s="249" t="s">
        <v>75</v>
      </c>
      <c r="C103" s="991"/>
      <c r="D103" s="991"/>
      <c r="E103" s="991"/>
      <c r="F103" s="991"/>
      <c r="G103" s="991"/>
      <c r="H103" s="991"/>
      <c r="I103"/>
      <c r="J103" s="102"/>
      <c r="K103" s="91"/>
      <c r="L103" s="36"/>
      <c r="M103" s="346"/>
      <c r="O103" s="342"/>
      <c r="P103" s="23"/>
      <c r="Q103" s="342"/>
      <c r="R103" s="23"/>
      <c r="S103" s="24"/>
      <c r="T103" s="15"/>
    </row>
    <row r="104" spans="1:20" ht="13.8" thickBot="1">
      <c r="A104" s="973" t="s">
        <v>76</v>
      </c>
      <c r="B104" s="863" t="s">
        <v>77</v>
      </c>
      <c r="C104" s="863">
        <f>SUM(C105:C107)</f>
        <v>27155.5</v>
      </c>
      <c r="D104" s="863">
        <f>SUM(D105:D107)</f>
        <v>32616</v>
      </c>
      <c r="E104" s="870">
        <f>D104/C104</f>
        <v>1.2010826536060835</v>
      </c>
      <c r="F104" s="863">
        <f>SUM(F105:F107)</f>
        <v>27235.859999999997</v>
      </c>
      <c r="G104" s="863">
        <f>SUM(G105:G107)</f>
        <v>32616</v>
      </c>
      <c r="H104" s="864">
        <f>G104/F104</f>
        <v>1.1975388329944421</v>
      </c>
      <c r="I104"/>
      <c r="J104" s="102"/>
      <c r="K104" s="91"/>
      <c r="L104" s="36"/>
      <c r="M104" s="862"/>
      <c r="O104" s="342"/>
      <c r="P104" s="23"/>
      <c r="Q104" s="342"/>
      <c r="R104" s="23"/>
      <c r="S104" s="24"/>
      <c r="T104" s="15"/>
    </row>
    <row r="105" spans="1:20" s="5" customFormat="1" ht="13.5" customHeight="1" thickBot="1">
      <c r="A105" s="974"/>
      <c r="B105" s="249" t="s">
        <v>25</v>
      </c>
      <c r="C105" s="249">
        <f>'Bus Programmable Thermostat'!B20</f>
        <v>267.12</v>
      </c>
      <c r="D105" s="249">
        <f>'Bus Programmable Thermostat'!C20</f>
        <v>403.2</v>
      </c>
      <c r="E105" s="246">
        <f>D105/C105</f>
        <v>1.5094339622641508</v>
      </c>
      <c r="F105" s="249">
        <f>'Bus Programmable Thermostat'!E20</f>
        <v>268.38</v>
      </c>
      <c r="G105" s="249">
        <f>'Bus Programmable Thermostat'!F20</f>
        <v>403.2</v>
      </c>
      <c r="H105" s="247">
        <f>G105/F105</f>
        <v>1.5023474178403755</v>
      </c>
      <c r="I105"/>
      <c r="J105" s="73"/>
      <c r="K105" s="92"/>
      <c r="L105" s="30"/>
      <c r="M105" s="30"/>
      <c r="N105"/>
      <c r="O105" s="343"/>
      <c r="P105" s="343"/>
      <c r="Q105" s="343"/>
      <c r="R105" s="343"/>
    </row>
    <row r="106" spans="1:20" ht="13.8" thickBot="1">
      <c r="A106" s="974"/>
      <c r="B106" s="249" t="s">
        <v>24</v>
      </c>
      <c r="C106" s="249">
        <f>'Res Programmable Thermostat'!B20</f>
        <v>13120.38</v>
      </c>
      <c r="D106" s="249">
        <f>'Res Programmable Thermostat'!C20</f>
        <v>19868.8</v>
      </c>
      <c r="E106" s="246">
        <f>D106/C106</f>
        <v>1.5143463832602411</v>
      </c>
      <c r="F106" s="249">
        <f>'Res Programmable Thermostat'!E20</f>
        <v>11967.479999999998</v>
      </c>
      <c r="G106" s="249">
        <f>'Res Programmable Thermostat'!F20</f>
        <v>19868.8</v>
      </c>
      <c r="H106" s="247">
        <f>G106/F106</f>
        <v>1.6602325635806372</v>
      </c>
      <c r="I106"/>
      <c r="J106" s="102"/>
      <c r="L106" s="38"/>
      <c r="M106" s="33"/>
    </row>
    <row r="107" spans="1:20" ht="13.8" thickBot="1">
      <c r="A107" s="975"/>
      <c r="B107" s="249" t="s">
        <v>26</v>
      </c>
      <c r="C107" s="249">
        <f>C55</f>
        <v>13768</v>
      </c>
      <c r="D107" s="249">
        <f>D55</f>
        <v>12344</v>
      </c>
      <c r="E107" s="246">
        <f>D107/C107</f>
        <v>0.89657176060429977</v>
      </c>
      <c r="F107" s="249">
        <f t="shared" ref="F107" si="21">F55</f>
        <v>15000</v>
      </c>
      <c r="G107" s="249">
        <f>G55</f>
        <v>12344</v>
      </c>
      <c r="H107" s="247">
        <f>G107/F107</f>
        <v>0.82293333333333329</v>
      </c>
      <c r="I107"/>
      <c r="J107" s="73"/>
      <c r="K107" s="89"/>
      <c r="M107" s="68"/>
      <c r="N107" s="1"/>
      <c r="O107" s="1"/>
      <c r="P107" s="1"/>
    </row>
    <row r="108" spans="1:20" ht="13.8" thickBot="1">
      <c r="A108" s="336" t="s">
        <v>79</v>
      </c>
      <c r="B108" s="336"/>
      <c r="C108" s="336">
        <f>SUM(C104,C99,C95,C89)</f>
        <v>63301.791306319501</v>
      </c>
      <c r="D108" s="336">
        <f>SUM(D104,D99,D95,D89)</f>
        <v>63623.574789055652</v>
      </c>
      <c r="E108" s="337">
        <f>D108/C108</f>
        <v>1.0050833234904686</v>
      </c>
      <c r="F108" s="336">
        <f>SUM(F104,F99,F95,F89)</f>
        <v>66327.312527303715</v>
      </c>
      <c r="G108" s="336">
        <f>SUM(G104,G99,G95,G89)</f>
        <v>60749.769246198863</v>
      </c>
      <c r="H108" s="339">
        <f>G108/F108</f>
        <v>0.91590880033306266</v>
      </c>
      <c r="I108"/>
      <c r="J108" s="74"/>
      <c r="L108" s="315"/>
      <c r="M108" s="68"/>
      <c r="N108" s="1"/>
      <c r="O108" s="1"/>
      <c r="P108" s="1"/>
    </row>
    <row r="109" spans="1:20">
      <c r="A109" t="s">
        <v>80</v>
      </c>
      <c r="B109"/>
      <c r="C109"/>
      <c r="D109"/>
      <c r="E109" s="119"/>
      <c r="F109"/>
      <c r="G109"/>
      <c r="H109"/>
      <c r="I109"/>
      <c r="J109" s="75"/>
      <c r="K109" s="317"/>
      <c r="M109" s="68"/>
      <c r="N109" s="1"/>
      <c r="O109" s="1"/>
      <c r="P109" s="1"/>
    </row>
    <row r="110" spans="1:20">
      <c r="B110"/>
      <c r="C110"/>
      <c r="D110"/>
      <c r="E110"/>
      <c r="F110"/>
      <c r="G110"/>
      <c r="H110"/>
      <c r="I110"/>
      <c r="J110" s="73"/>
      <c r="L110" s="32"/>
      <c r="M110" s="69"/>
      <c r="N110" s="1"/>
      <c r="O110" s="1"/>
      <c r="P110" s="1"/>
    </row>
    <row r="111" spans="1:20" ht="15">
      <c r="A111" s="108"/>
      <c r="B111"/>
      <c r="C111"/>
      <c r="D111"/>
      <c r="E111"/>
      <c r="F111"/>
      <c r="G111"/>
      <c r="H111"/>
      <c r="I111"/>
      <c r="J111" s="73"/>
      <c r="K111" s="94"/>
      <c r="L111" s="34"/>
      <c r="M111" s="68"/>
      <c r="N111" s="1"/>
      <c r="O111" s="1"/>
      <c r="P111" s="1"/>
    </row>
    <row r="112" spans="1:20" ht="15">
      <c r="C112" s="83"/>
      <c r="D112" s="83"/>
      <c r="E112" s="130"/>
      <c r="F112" s="84"/>
      <c r="G112" s="130"/>
      <c r="H112" s="104"/>
      <c r="I112" s="104"/>
      <c r="J112" s="129"/>
      <c r="K112" s="95"/>
      <c r="L112" s="42"/>
      <c r="M112" s="68"/>
      <c r="N112" s="1"/>
      <c r="O112" s="1"/>
      <c r="P112" s="1"/>
    </row>
    <row r="113" spans="1:18">
      <c r="A113" s="5" t="s">
        <v>102</v>
      </c>
      <c r="B113" s="5"/>
      <c r="C113" s="5"/>
      <c r="D113" s="5"/>
      <c r="E113" s="5"/>
      <c r="F113" s="130"/>
      <c r="G113" s="130"/>
      <c r="H113" s="81"/>
      <c r="I113" s="81"/>
      <c r="J113" s="130"/>
      <c r="K113" s="93"/>
      <c r="L113" s="42"/>
      <c r="M113" s="68"/>
      <c r="N113" s="1"/>
      <c r="O113" s="1"/>
      <c r="P113" s="1"/>
      <c r="Q113" s="1"/>
      <c r="R113" s="1"/>
    </row>
    <row r="114" spans="1:18" ht="27" thickBot="1">
      <c r="A114" s="109" t="s">
        <v>103</v>
      </c>
      <c r="B114" s="109" t="s">
        <v>104</v>
      </c>
      <c r="C114" s="109" t="s">
        <v>105</v>
      </c>
      <c r="D114" s="109" t="s">
        <v>106</v>
      </c>
      <c r="E114" s="109" t="s">
        <v>107</v>
      </c>
      <c r="F114" s="251"/>
      <c r="G114" s="252"/>
      <c r="H114" s="253"/>
      <c r="I114" s="253"/>
      <c r="J114" s="253"/>
      <c r="K114" s="93"/>
      <c r="M114" s="68"/>
      <c r="N114" s="1"/>
      <c r="O114" s="1"/>
      <c r="P114" s="1"/>
      <c r="Q114" s="1"/>
      <c r="R114" s="1"/>
    </row>
    <row r="115" spans="1:18" ht="14.4" thickTop="1" thickBot="1">
      <c r="A115" s="60" t="s">
        <v>13</v>
      </c>
      <c r="B115" s="250">
        <f>'Business EER - Standard'!A28</f>
        <v>0.05</v>
      </c>
      <c r="C115" s="250">
        <f>'Business EER - Standard'!B28</f>
        <v>2E-3</v>
      </c>
      <c r="D115" s="250">
        <f>'Business EER - Standard'!C28</f>
        <v>4.0000000000000001E-3</v>
      </c>
      <c r="E115" s="247">
        <f>'Business EER - Standard'!D28</f>
        <v>0.96</v>
      </c>
      <c r="M115" s="68"/>
      <c r="N115" s="1"/>
      <c r="O115" s="1"/>
      <c r="P115" s="1"/>
      <c r="Q115" s="1"/>
      <c r="R115" s="1"/>
    </row>
    <row r="116" spans="1:18" ht="13.8" thickBot="1">
      <c r="A116" s="60" t="s">
        <v>14</v>
      </c>
      <c r="B116" s="250">
        <f>'Business EER - Custom'!A28</f>
        <v>0.41</v>
      </c>
      <c r="C116" s="250">
        <f>'Business EER - Custom'!B28</f>
        <v>0.02</v>
      </c>
      <c r="D116" s="250">
        <f>'Business EER - Custom'!C28</f>
        <v>0</v>
      </c>
      <c r="E116" s="247">
        <f>'Business EER - Custom'!D28</f>
        <v>0.61</v>
      </c>
      <c r="L116" s="32"/>
      <c r="M116" s="68"/>
      <c r="N116" s="1"/>
      <c r="O116" s="1"/>
      <c r="P116" s="1"/>
      <c r="Q116" s="1"/>
      <c r="R116" s="1"/>
    </row>
    <row r="117" spans="1:18" ht="13.8" thickBot="1">
      <c r="A117" s="993" t="s">
        <v>15</v>
      </c>
      <c r="B117" s="989" t="s">
        <v>1111</v>
      </c>
      <c r="C117" s="989"/>
      <c r="D117" s="989"/>
      <c r="E117" s="247">
        <v>0.61</v>
      </c>
      <c r="L117" s="32"/>
      <c r="M117" s="68"/>
      <c r="N117" s="1"/>
      <c r="O117" s="1"/>
      <c r="P117" s="1"/>
      <c r="Q117" s="1"/>
      <c r="R117" s="1"/>
    </row>
    <row r="118" spans="1:18" ht="13.8" thickBot="1">
      <c r="A118" s="991"/>
      <c r="B118" s="989" t="s">
        <v>1110</v>
      </c>
      <c r="C118" s="989"/>
      <c r="D118" s="989"/>
      <c r="E118" s="247">
        <v>0.96</v>
      </c>
      <c r="K118" s="94"/>
      <c r="L118" s="67"/>
      <c r="M118" s="69"/>
      <c r="N118" s="1"/>
      <c r="O118" s="1"/>
      <c r="P118" s="1"/>
      <c r="Q118" s="1"/>
      <c r="R118" s="1"/>
    </row>
    <row r="119" spans="1:18" s="1" customFormat="1" ht="15.75" customHeight="1" thickBot="1">
      <c r="A119" s="249" t="s">
        <v>37</v>
      </c>
      <c r="B119" s="989" t="s">
        <v>1112</v>
      </c>
      <c r="C119" s="989"/>
      <c r="D119" s="989"/>
      <c r="E119" s="989"/>
      <c r="F119" s="30"/>
      <c r="G119" s="30"/>
      <c r="H119" s="30"/>
      <c r="I119" s="30"/>
      <c r="J119" s="30"/>
      <c r="K119" s="96"/>
      <c r="L119" s="34"/>
      <c r="M119" s="68"/>
    </row>
    <row r="120" spans="1:18" s="1" customFormat="1" ht="15.6" thickBot="1">
      <c r="A120" s="249" t="s">
        <v>65</v>
      </c>
      <c r="B120" s="250">
        <f>'Small Bus. Lighting'!A31</f>
        <v>0.14000000000000001</v>
      </c>
      <c r="C120" s="250">
        <f>'Small Bus. Lighting'!B31</f>
        <v>2E-3</v>
      </c>
      <c r="D120" s="250">
        <f>'Small Bus. Lighting'!C31</f>
        <v>0.01</v>
      </c>
      <c r="E120" s="247">
        <f>'Small Bus. Lighting'!D31</f>
        <v>0.872</v>
      </c>
      <c r="F120" s="30"/>
      <c r="G120" s="30"/>
      <c r="H120" s="30"/>
      <c r="I120" s="30"/>
      <c r="J120" s="30"/>
      <c r="K120" s="95"/>
      <c r="L120" s="69"/>
      <c r="M120" s="68"/>
    </row>
    <row r="121" spans="1:18" s="1" customFormat="1" ht="13.8" thickBot="1">
      <c r="A121" s="249" t="s">
        <v>18</v>
      </c>
      <c r="B121" s="250">
        <f>'Whole House Efficiency'!A28</f>
        <v>0.33</v>
      </c>
      <c r="C121" s="250">
        <f>'Whole House Efficiency'!B28</f>
        <v>0.02</v>
      </c>
      <c r="D121" s="250">
        <f>'Whole House Efficiency'!C28</f>
        <v>0.14000000000000001</v>
      </c>
      <c r="E121" s="247">
        <f>'Whole House Efficiency'!D28</f>
        <v>0.82</v>
      </c>
      <c r="F121" s="30"/>
      <c r="G121" s="30"/>
      <c r="H121" s="30"/>
      <c r="I121" s="30"/>
      <c r="J121" s="30"/>
      <c r="K121" s="98"/>
      <c r="L121" s="64"/>
      <c r="M121" s="37"/>
      <c r="N121" s="5"/>
      <c r="O121" s="5"/>
      <c r="P121" s="5"/>
    </row>
    <row r="122" spans="1:18" s="1" customFormat="1" ht="13.8" thickBot="1">
      <c r="A122" s="393" t="s">
        <v>110</v>
      </c>
      <c r="B122" s="989" t="s">
        <v>111</v>
      </c>
      <c r="C122" s="989"/>
      <c r="D122" s="989"/>
      <c r="E122" s="247">
        <f>'Income-Eligible Multi-Family'!D29</f>
        <v>1</v>
      </c>
      <c r="G122" s="30"/>
      <c r="H122" s="30"/>
      <c r="I122" s="30"/>
      <c r="J122" s="30"/>
      <c r="K122" s="97"/>
      <c r="L122" s="70"/>
      <c r="M122" s="68"/>
    </row>
    <row r="123" spans="1:18" s="1" customFormat="1" ht="13.5" customHeight="1" thickBot="1">
      <c r="A123" s="249" t="s">
        <v>69</v>
      </c>
      <c r="B123" s="250">
        <v>0.38</v>
      </c>
      <c r="C123" s="250">
        <v>0.21</v>
      </c>
      <c r="D123" s="250">
        <v>0</v>
      </c>
      <c r="E123" s="247">
        <v>0.83</v>
      </c>
      <c r="F123" s="30"/>
      <c r="G123" s="69"/>
      <c r="H123" s="30"/>
      <c r="I123" s="30"/>
      <c r="J123" s="30"/>
      <c r="K123" s="99"/>
      <c r="L123" s="67"/>
      <c r="M123" s="30"/>
      <c r="N123"/>
      <c r="O123"/>
      <c r="P123"/>
    </row>
    <row r="124" spans="1:18" s="1" customFormat="1" ht="27" thickBot="1">
      <c r="A124" s="249" t="s">
        <v>22</v>
      </c>
      <c r="B124" s="989" t="s">
        <v>1113</v>
      </c>
      <c r="C124" s="989"/>
      <c r="D124" s="989"/>
      <c r="E124" s="989"/>
      <c r="F124" s="30"/>
      <c r="G124" s="30"/>
      <c r="H124" s="30"/>
      <c r="I124" s="30"/>
      <c r="J124" s="30"/>
      <c r="K124" s="96"/>
      <c r="L124" s="67"/>
      <c r="M124" s="30"/>
      <c r="N124"/>
      <c r="O124"/>
      <c r="P124"/>
    </row>
    <row r="125" spans="1:18" s="1" customFormat="1" ht="13.5" customHeight="1" thickBot="1">
      <c r="A125" s="249" t="s">
        <v>21</v>
      </c>
      <c r="B125" s="989" t="s">
        <v>1114</v>
      </c>
      <c r="C125" s="989"/>
      <c r="D125" s="989"/>
      <c r="E125" s="989"/>
      <c r="F125" s="5"/>
      <c r="G125" s="30"/>
      <c r="H125" s="5"/>
      <c r="I125" s="5"/>
      <c r="J125" s="5"/>
      <c r="K125" s="96"/>
      <c r="L125" s="67"/>
      <c r="M125" s="30"/>
      <c r="N125"/>
      <c r="O125"/>
      <c r="P125"/>
    </row>
    <row r="126" spans="1:18" s="1" customFormat="1" ht="15.6" thickBot="1">
      <c r="A126" s="249" t="s">
        <v>73</v>
      </c>
      <c r="B126" s="989" t="s">
        <v>112</v>
      </c>
      <c r="C126" s="989"/>
      <c r="D126" s="989"/>
      <c r="E126" s="989"/>
      <c r="F126" s="102"/>
      <c r="G126" s="102"/>
      <c r="H126" s="102"/>
      <c r="I126" s="102"/>
      <c r="J126" s="102"/>
      <c r="K126" s="96"/>
      <c r="L126" s="34"/>
      <c r="M126" s="30"/>
      <c r="N126"/>
      <c r="O126"/>
      <c r="P126"/>
    </row>
    <row r="127" spans="1:18" s="1" customFormat="1" ht="15.6" thickBot="1">
      <c r="A127" s="249" t="s">
        <v>75</v>
      </c>
      <c r="B127" s="989" t="s">
        <v>112</v>
      </c>
      <c r="C127" s="989"/>
      <c r="D127" s="989"/>
      <c r="E127" s="989"/>
      <c r="F127" s="30"/>
      <c r="G127" s="30"/>
      <c r="H127" s="66"/>
      <c r="I127" s="66"/>
      <c r="J127" s="66"/>
      <c r="K127" s="95"/>
      <c r="L127" s="69"/>
      <c r="M127" s="30"/>
      <c r="N127"/>
      <c r="O127"/>
      <c r="P127"/>
    </row>
    <row r="128" spans="1:18" s="1" customFormat="1" ht="27" thickBot="1">
      <c r="A128" s="249" t="s">
        <v>25</v>
      </c>
      <c r="B128" s="995" t="s">
        <v>1116</v>
      </c>
      <c r="C128" s="995"/>
      <c r="D128" s="995"/>
      <c r="E128" s="995"/>
      <c r="F128" s="30"/>
      <c r="G128" s="30"/>
      <c r="H128" s="104"/>
      <c r="I128" s="104"/>
      <c r="J128" s="129"/>
      <c r="K128" s="98"/>
      <c r="L128" s="64"/>
      <c r="M128" s="30"/>
      <c r="N128"/>
      <c r="O128"/>
      <c r="P128"/>
      <c r="Q128"/>
      <c r="R128"/>
    </row>
    <row r="129" spans="1:18" s="1" customFormat="1" ht="27" thickBot="1">
      <c r="A129" s="249" t="s">
        <v>24</v>
      </c>
      <c r="B129" s="996"/>
      <c r="C129" s="996"/>
      <c r="D129" s="996"/>
      <c r="E129" s="996"/>
      <c r="F129" s="38"/>
      <c r="G129" s="30"/>
      <c r="H129" s="104"/>
      <c r="I129" s="104"/>
      <c r="J129" s="129"/>
      <c r="K129" s="97"/>
      <c r="L129" s="70"/>
      <c r="M129" s="30"/>
      <c r="N129"/>
      <c r="O129"/>
      <c r="P129"/>
      <c r="Q129" s="5"/>
      <c r="R129" s="5"/>
    </row>
    <row r="130" spans="1:18" s="1" customFormat="1" ht="15.6" thickBot="1">
      <c r="A130" s="202" t="s">
        <v>26</v>
      </c>
      <c r="B130" s="997"/>
      <c r="C130" s="997"/>
      <c r="D130" s="997"/>
      <c r="E130" s="997"/>
      <c r="F130" s="130"/>
      <c r="G130" s="84"/>
      <c r="H130" s="84"/>
      <c r="I130" s="129"/>
      <c r="J130" s="129"/>
      <c r="K130" s="99"/>
      <c r="L130" s="34"/>
      <c r="M130" s="30"/>
      <c r="N130"/>
      <c r="O130"/>
      <c r="P130"/>
      <c r="Q130"/>
      <c r="R130"/>
    </row>
    <row r="131" spans="1:18" s="1" customFormat="1" ht="15.6" thickBot="1">
      <c r="A131" s="932" t="s">
        <v>1107</v>
      </c>
      <c r="B131" s="933" t="s">
        <v>162</v>
      </c>
      <c r="C131" s="933" t="s">
        <v>162</v>
      </c>
      <c r="D131" s="933" t="s">
        <v>162</v>
      </c>
      <c r="E131" s="934" t="s">
        <v>1108</v>
      </c>
      <c r="F131" s="130"/>
      <c r="G131" s="399"/>
      <c r="H131" s="399"/>
      <c r="I131" s="129"/>
      <c r="J131" s="129"/>
      <c r="K131" s="99"/>
      <c r="L131" s="34"/>
      <c r="M131" s="30"/>
      <c r="N131"/>
      <c r="O131"/>
      <c r="P131"/>
      <c r="Q131"/>
      <c r="R131"/>
    </row>
    <row r="132" spans="1:18" s="1" customFormat="1" ht="15.6" thickBot="1">
      <c r="A132" s="935" t="s">
        <v>1109</v>
      </c>
      <c r="B132" s="399"/>
      <c r="C132" s="399"/>
      <c r="D132" s="399"/>
      <c r="E132" s="399"/>
      <c r="F132" s="130"/>
      <c r="G132" s="399"/>
      <c r="H132" s="399"/>
      <c r="I132" s="129"/>
      <c r="J132" s="129"/>
      <c r="K132" s="99"/>
      <c r="L132" s="34"/>
      <c r="M132" s="30"/>
      <c r="N132"/>
      <c r="O132"/>
      <c r="P132"/>
      <c r="Q132"/>
      <c r="R132"/>
    </row>
    <row r="133" spans="1:18" s="1" customFormat="1" ht="26.25" customHeight="1">
      <c r="A133" s="119"/>
      <c r="B133" s="125"/>
      <c r="C133" s="126"/>
      <c r="D133" s="126"/>
      <c r="E133" s="126"/>
      <c r="F133" s="30"/>
      <c r="G133" s="30"/>
      <c r="H133" s="30"/>
      <c r="I133" s="30"/>
      <c r="J133" s="30"/>
      <c r="K133" s="95"/>
      <c r="L133" s="64"/>
      <c r="M133" s="30"/>
      <c r="N133"/>
      <c r="O133"/>
      <c r="P133"/>
      <c r="Q133"/>
      <c r="R133"/>
    </row>
    <row r="134" spans="1:18">
      <c r="A134" s="5" t="s">
        <v>113</v>
      </c>
      <c r="B134" s="5"/>
      <c r="C134" s="5"/>
      <c r="D134" s="5"/>
      <c r="E134" s="5"/>
      <c r="F134" s="5"/>
      <c r="G134" s="5"/>
      <c r="H134" s="5"/>
      <c r="I134" s="5"/>
    </row>
    <row r="135" spans="1:18" ht="27" thickBot="1">
      <c r="A135" s="698" t="s">
        <v>49</v>
      </c>
      <c r="B135" s="698" t="s">
        <v>50</v>
      </c>
      <c r="C135" s="926" t="s">
        <v>114</v>
      </c>
      <c r="D135" s="728" t="s">
        <v>114</v>
      </c>
      <c r="E135" s="728" t="s">
        <v>115</v>
      </c>
      <c r="F135" s="728" t="s">
        <v>116</v>
      </c>
      <c r="G135" s="728" t="s">
        <v>117</v>
      </c>
      <c r="H135" s="728" t="s">
        <v>118</v>
      </c>
    </row>
    <row r="136" spans="1:18" ht="13.8" thickBot="1">
      <c r="A136" s="112"/>
      <c r="B136" s="113"/>
      <c r="C136" s="123" t="s">
        <v>119</v>
      </c>
      <c r="D136" s="994" t="s">
        <v>120</v>
      </c>
      <c r="E136" s="994"/>
      <c r="F136" s="994"/>
      <c r="G136" s="994"/>
      <c r="H136" s="994"/>
    </row>
    <row r="137" spans="1:18" ht="14.4" thickTop="1" thickBot="1">
      <c r="A137" s="1002" t="s">
        <v>62</v>
      </c>
      <c r="B137" s="393" t="s">
        <v>13</v>
      </c>
      <c r="C137" s="927">
        <v>2.5707216363941647</v>
      </c>
      <c r="D137" s="430">
        <v>1.4800846795949858</v>
      </c>
      <c r="E137" s="430">
        <v>1.7137175222789027</v>
      </c>
      <c r="F137" s="430">
        <v>2.5370310941750498</v>
      </c>
      <c r="G137" s="430">
        <v>1.9327475213842635</v>
      </c>
      <c r="H137" s="430">
        <v>0.71384718574437855</v>
      </c>
    </row>
    <row r="138" spans="1:18" ht="13.8" thickBot="1">
      <c r="A138" s="999"/>
      <c r="B138" s="393" t="s">
        <v>14</v>
      </c>
      <c r="C138" s="927">
        <v>0.20381558125722163</v>
      </c>
      <c r="D138" s="430">
        <v>1.0802663872645537</v>
      </c>
      <c r="E138" s="430">
        <v>1.3886186786070764</v>
      </c>
      <c r="F138" s="430">
        <v>1.47545420138258</v>
      </c>
      <c r="G138" s="430">
        <v>2.1929040441085057</v>
      </c>
      <c r="H138" s="430">
        <v>0.62624804477338802</v>
      </c>
    </row>
    <row r="139" spans="1:18" ht="13.8" thickBot="1">
      <c r="A139" s="999"/>
      <c r="B139" s="393" t="s">
        <v>15</v>
      </c>
      <c r="C139" s="927" t="s">
        <v>87</v>
      </c>
      <c r="D139" s="430" t="s">
        <v>87</v>
      </c>
      <c r="E139" s="430" t="s">
        <v>87</v>
      </c>
      <c r="F139" s="430" t="s">
        <v>87</v>
      </c>
      <c r="G139" s="430" t="s">
        <v>87</v>
      </c>
      <c r="H139" s="430" t="s">
        <v>87</v>
      </c>
    </row>
    <row r="140" spans="1:18" ht="13.8" thickBot="1">
      <c r="A140" s="999"/>
      <c r="B140" s="393" t="s">
        <v>37</v>
      </c>
      <c r="C140" s="927" t="s">
        <v>87</v>
      </c>
      <c r="D140" s="430" t="s">
        <v>87</v>
      </c>
      <c r="E140" s="430" t="s">
        <v>87</v>
      </c>
      <c r="F140" s="430" t="s">
        <v>87</v>
      </c>
      <c r="G140" s="430" t="s">
        <v>87</v>
      </c>
      <c r="H140" s="430" t="s">
        <v>87</v>
      </c>
    </row>
    <row r="141" spans="1:18" ht="13.8" thickBot="1">
      <c r="A141" s="999"/>
      <c r="B141" s="393" t="s">
        <v>17</v>
      </c>
      <c r="C141" s="927">
        <v>1.4476470149784633</v>
      </c>
      <c r="D141" s="430">
        <v>0.74168351828189405</v>
      </c>
      <c r="E141" s="430">
        <v>0.8503952030421279</v>
      </c>
      <c r="F141" s="430">
        <v>0.86237191962229842</v>
      </c>
      <c r="G141" s="430">
        <v>1.634246056148783</v>
      </c>
      <c r="H141" s="430">
        <v>0.45915838495873479</v>
      </c>
    </row>
    <row r="142" spans="1:18" ht="13.8" thickBot="1">
      <c r="A142" s="999" t="s">
        <v>66</v>
      </c>
      <c r="B142" s="393" t="s">
        <v>18</v>
      </c>
      <c r="C142" s="927">
        <v>0.65300902779583925</v>
      </c>
      <c r="D142" s="430">
        <v>0.87732152141127817</v>
      </c>
      <c r="E142" s="430">
        <v>1.0898596345672398</v>
      </c>
      <c r="F142" s="430">
        <v>1.3996964550818654</v>
      </c>
      <c r="G142" s="430">
        <v>1.1480460568550075</v>
      </c>
      <c r="H142" s="430">
        <v>0.6885055346864517</v>
      </c>
    </row>
    <row r="143" spans="1:18" ht="13.8" thickBot="1">
      <c r="A143" s="999"/>
      <c r="B143" s="393" t="s">
        <v>110</v>
      </c>
      <c r="C143" s="927">
        <v>0.82371728862451854</v>
      </c>
      <c r="D143" s="430">
        <v>0.85191281072592284</v>
      </c>
      <c r="E143" s="430">
        <v>0.94949453197956146</v>
      </c>
      <c r="F143" s="430">
        <v>0.85191281072592284</v>
      </c>
      <c r="G143" s="430" t="s">
        <v>121</v>
      </c>
      <c r="H143" s="430">
        <v>0.35245353932613877</v>
      </c>
    </row>
    <row r="144" spans="1:18" ht="13.8" thickBot="1">
      <c r="A144" s="1003"/>
      <c r="B144" s="393" t="s">
        <v>122</v>
      </c>
      <c r="C144" s="927">
        <v>1.441605744482735</v>
      </c>
      <c r="D144" s="430">
        <v>1.6899386489808932</v>
      </c>
      <c r="E144" s="430">
        <v>1.9758995963286523</v>
      </c>
      <c r="F144" s="430">
        <v>2.0473513888394423</v>
      </c>
      <c r="G144" s="430">
        <v>4.2629941300990684</v>
      </c>
      <c r="H144" s="430">
        <v>0.51028443325623785</v>
      </c>
      <c r="J144" s="130"/>
    </row>
    <row r="145" spans="1:18" ht="13.8" thickBot="1">
      <c r="A145" s="998" t="s">
        <v>70</v>
      </c>
      <c r="B145" s="393" t="s">
        <v>22</v>
      </c>
      <c r="C145" s="927">
        <v>0.64520525576700061</v>
      </c>
      <c r="D145" s="430">
        <v>0.59158542494863464</v>
      </c>
      <c r="E145" s="430">
        <v>0.59158542494863464</v>
      </c>
      <c r="F145" s="430">
        <v>0.59158542494863464</v>
      </c>
      <c r="G145" s="430" t="s">
        <v>121</v>
      </c>
      <c r="H145" s="430">
        <v>0.33632782821722251</v>
      </c>
    </row>
    <row r="146" spans="1:18" ht="13.8" thickBot="1">
      <c r="A146" s="999"/>
      <c r="B146" s="393" t="s">
        <v>21</v>
      </c>
      <c r="C146" s="927">
        <v>2.2263834444140738</v>
      </c>
      <c r="D146" s="430">
        <v>2.0643483231707287</v>
      </c>
      <c r="E146" s="430">
        <v>2.0643483231707287</v>
      </c>
      <c r="F146" s="430">
        <v>2.0643483231707287</v>
      </c>
      <c r="G146" s="430" t="s">
        <v>121</v>
      </c>
      <c r="H146" s="430">
        <v>0.53916646300375581</v>
      </c>
    </row>
    <row r="147" spans="1:18" ht="13.8" thickBot="1">
      <c r="A147" s="999"/>
      <c r="B147" s="393" t="s">
        <v>73</v>
      </c>
      <c r="C147" s="927" t="s">
        <v>87</v>
      </c>
      <c r="D147" s="430" t="s">
        <v>87</v>
      </c>
      <c r="E147" s="430" t="s">
        <v>87</v>
      </c>
      <c r="F147" s="430" t="s">
        <v>87</v>
      </c>
      <c r="G147" s="430" t="s">
        <v>87</v>
      </c>
      <c r="H147" s="430" t="s">
        <v>87</v>
      </c>
      <c r="M147" s="130"/>
      <c r="N147" s="81"/>
      <c r="O147" s="81"/>
      <c r="P147" s="81"/>
    </row>
    <row r="148" spans="1:18" ht="13.8" thickBot="1">
      <c r="A148" s="999"/>
      <c r="B148" s="393" t="s">
        <v>75</v>
      </c>
      <c r="C148" s="927" t="s">
        <v>87</v>
      </c>
      <c r="D148" s="430" t="s">
        <v>87</v>
      </c>
      <c r="E148" s="430" t="s">
        <v>87</v>
      </c>
      <c r="F148" s="430" t="s">
        <v>87</v>
      </c>
      <c r="G148" s="430" t="s">
        <v>87</v>
      </c>
      <c r="H148" s="430" t="s">
        <v>87</v>
      </c>
      <c r="M148" s="130"/>
      <c r="N148" s="81"/>
      <c r="O148" s="81"/>
      <c r="P148" s="81"/>
    </row>
    <row r="149" spans="1:18" ht="13.8" thickBot="1">
      <c r="A149" s="1000" t="s">
        <v>76</v>
      </c>
      <c r="B149" s="393" t="s">
        <v>25</v>
      </c>
      <c r="C149" s="927">
        <v>2.5093807070498078</v>
      </c>
      <c r="D149" s="430">
        <v>2.0876738469168914</v>
      </c>
      <c r="E149" s="430">
        <v>2.4233115740393094</v>
      </c>
      <c r="F149" s="430">
        <v>2.8277194322817794</v>
      </c>
      <c r="G149" s="430">
        <v>0.97085652845282289</v>
      </c>
      <c r="H149" s="430">
        <v>1.9696699073884611</v>
      </c>
      <c r="M149" s="130"/>
      <c r="N149" s="81"/>
      <c r="O149" s="81"/>
      <c r="P149" s="81"/>
    </row>
    <row r="150" spans="1:18" ht="13.8" thickBot="1">
      <c r="A150" s="1000"/>
      <c r="B150" s="393" t="s">
        <v>24</v>
      </c>
      <c r="C150" s="927">
        <v>2.04</v>
      </c>
      <c r="D150" s="430">
        <v>1.625099646772999</v>
      </c>
      <c r="E150" s="430">
        <v>1.8868804990393921</v>
      </c>
      <c r="F150" s="430">
        <v>2.064386801040937</v>
      </c>
      <c r="G150" s="430">
        <v>1.2088171481657524</v>
      </c>
      <c r="H150" s="430">
        <v>1.3895649456312966</v>
      </c>
      <c r="M150" s="130"/>
      <c r="N150" s="81"/>
      <c r="O150" s="81"/>
      <c r="P150" s="81"/>
    </row>
    <row r="151" spans="1:18" ht="13.8" thickBot="1">
      <c r="A151" s="1001"/>
      <c r="B151" s="394" t="s">
        <v>26</v>
      </c>
      <c r="C151" s="378">
        <v>9.7382449404915388</v>
      </c>
      <c r="D151" s="928">
        <v>13.556550869413805</v>
      </c>
      <c r="E151" s="925">
        <v>13.556550869413805</v>
      </c>
      <c r="F151" s="925">
        <v>3.0189878116481399</v>
      </c>
      <c r="G151" s="925">
        <v>433.33333333333331</v>
      </c>
      <c r="H151" s="925">
        <v>3.0189878116481399</v>
      </c>
      <c r="M151" s="251"/>
      <c r="N151" s="128"/>
      <c r="O151" s="128"/>
      <c r="P151" s="128"/>
    </row>
    <row r="152" spans="1:18" ht="13.5" customHeight="1">
      <c r="A152" s="930" t="s">
        <v>123</v>
      </c>
      <c r="B152" s="105"/>
      <c r="C152" s="377"/>
      <c r="D152" s="105"/>
      <c r="E152" s="105"/>
      <c r="F152" s="105"/>
      <c r="G152" s="105"/>
      <c r="M152" s="130"/>
      <c r="N152" s="81"/>
      <c r="O152" s="81"/>
      <c r="P152" s="81"/>
    </row>
    <row r="153" spans="1:18">
      <c r="A153" s="931" t="s">
        <v>124</v>
      </c>
      <c r="B153" s="372"/>
      <c r="C153" s="372"/>
      <c r="D153" s="372"/>
      <c r="E153" s="372"/>
      <c r="F153" s="372"/>
      <c r="G153" s="372"/>
      <c r="H153" s="372"/>
      <c r="I153" s="372"/>
      <c r="M153" s="130"/>
      <c r="N153" s="81"/>
      <c r="O153" s="81"/>
      <c r="P153" s="81"/>
      <c r="Q153" s="81"/>
      <c r="R153" s="81"/>
    </row>
    <row r="154" spans="1:18">
      <c r="A154" s="267" t="s">
        <v>125</v>
      </c>
      <c r="B154" s="105"/>
      <c r="C154" s="105"/>
      <c r="D154" s="105"/>
      <c r="E154" s="105"/>
      <c r="F154" s="105"/>
      <c r="G154" s="105"/>
      <c r="M154" s="130"/>
      <c r="N154" s="81"/>
      <c r="O154" s="81"/>
      <c r="P154" s="81"/>
      <c r="Q154" s="81"/>
      <c r="R154" s="81"/>
    </row>
    <row r="155" spans="1:18">
      <c r="A155" s="575"/>
      <c r="B155" s="105"/>
      <c r="C155" s="105"/>
      <c r="D155" s="105"/>
      <c r="E155" s="105"/>
      <c r="F155" s="105"/>
      <c r="G155" s="105"/>
      <c r="M155" s="130"/>
      <c r="N155" s="81"/>
      <c r="O155" s="81"/>
      <c r="P155" s="81"/>
      <c r="Q155" s="81"/>
      <c r="R155" s="81"/>
    </row>
    <row r="156" spans="1:18">
      <c r="A156" s="44"/>
    </row>
    <row r="157" spans="1:18">
      <c r="A157" s="5" t="s">
        <v>126</v>
      </c>
      <c r="B157" s="5"/>
      <c r="C157" s="5"/>
      <c r="D157" s="5"/>
      <c r="E157" s="5"/>
      <c r="F157" s="5"/>
    </row>
    <row r="158" spans="1:18" ht="27" thickBot="1">
      <c r="A158" s="109"/>
      <c r="B158" s="109" t="s">
        <v>114</v>
      </c>
      <c r="C158" s="109" t="s">
        <v>115</v>
      </c>
      <c r="D158" s="109" t="s">
        <v>116</v>
      </c>
      <c r="E158" s="109" t="s">
        <v>117</v>
      </c>
      <c r="F158" s="109" t="s">
        <v>118</v>
      </c>
    </row>
    <row r="159" spans="1:18" ht="14.4" thickTop="1" thickBot="1">
      <c r="A159" s="114" t="s">
        <v>127</v>
      </c>
      <c r="B159" s="430">
        <v>1.4173019926614694</v>
      </c>
      <c r="C159" s="430">
        <v>1.6462910496497563</v>
      </c>
      <c r="D159" s="430">
        <v>2.0175473662322321</v>
      </c>
      <c r="E159" s="430">
        <v>2.1013190504705621</v>
      </c>
      <c r="F159" s="430">
        <v>0.72817915991497073</v>
      </c>
    </row>
    <row r="160" spans="1:18" ht="13.8" thickBot="1">
      <c r="A160" s="114" t="s">
        <v>128</v>
      </c>
      <c r="B160" s="430">
        <v>1.3481669755013088</v>
      </c>
      <c r="C160" s="430">
        <v>1.5858142197738179</v>
      </c>
      <c r="D160" s="430">
        <v>2.0781286608820899</v>
      </c>
      <c r="E160" s="430">
        <v>2.0832705473364102</v>
      </c>
      <c r="F160" s="430">
        <v>0.65328739756874599</v>
      </c>
    </row>
    <row r="161" spans="1:16" ht="13.8" thickBot="1">
      <c r="A161" s="115" t="s">
        <v>129</v>
      </c>
      <c r="B161" s="430">
        <v>1.1989378958175312</v>
      </c>
      <c r="C161" s="430">
        <v>1.4371136176316337</v>
      </c>
      <c r="D161" s="430">
        <v>1.6179750860545534</v>
      </c>
      <c r="E161" s="430">
        <v>2.6240133637324279</v>
      </c>
      <c r="F161" s="430">
        <v>0.54649597459464572</v>
      </c>
    </row>
    <row r="162" spans="1:16" ht="13.8" thickBot="1">
      <c r="A162" s="115" t="s">
        <v>130</v>
      </c>
      <c r="B162" s="430">
        <v>1.3998043231344357</v>
      </c>
      <c r="C162" s="430">
        <v>1.6362092492063487</v>
      </c>
      <c r="D162" s="430">
        <v>2.2810244068590748</v>
      </c>
      <c r="E162" s="430">
        <v>1.9380915336245648</v>
      </c>
      <c r="F162" s="430">
        <v>0.69581336594287257</v>
      </c>
    </row>
    <row r="163" spans="1:16" ht="13.8" thickBot="1">
      <c r="A163" s="116" t="s">
        <v>76</v>
      </c>
      <c r="B163" s="379">
        <v>2.0049947426010366</v>
      </c>
      <c r="C163" s="379">
        <v>2.2594727552634262</v>
      </c>
      <c r="D163" s="379">
        <v>2.2209815494156078</v>
      </c>
      <c r="E163" s="379">
        <v>1.4562454477114051</v>
      </c>
      <c r="F163" s="379">
        <v>1.575867760843521</v>
      </c>
    </row>
    <row r="164" spans="1:16">
      <c r="A164" s="267" t="s">
        <v>131</v>
      </c>
    </row>
    <row r="165" spans="1:16">
      <c r="A165" s="575"/>
    </row>
    <row r="166" spans="1:16">
      <c r="A166" s="575"/>
      <c r="M166" s="130"/>
      <c r="N166" s="81"/>
      <c r="O166" s="81"/>
      <c r="P166" s="81"/>
    </row>
    <row r="167" spans="1:16">
      <c r="A167" s="5" t="s">
        <v>132</v>
      </c>
      <c r="B167" s="5"/>
      <c r="C167" s="5"/>
      <c r="D167" s="5"/>
      <c r="E167" s="5"/>
      <c r="F167" s="5"/>
      <c r="G167" s="5"/>
      <c r="H167" s="5"/>
      <c r="I167" s="5"/>
    </row>
    <row r="168" spans="1:16" ht="27" thickBot="1">
      <c r="A168" s="698" t="s">
        <v>49</v>
      </c>
      <c r="B168" s="698" t="s">
        <v>50</v>
      </c>
      <c r="C168" s="926" t="s">
        <v>114</v>
      </c>
      <c r="D168" s="728" t="s">
        <v>114</v>
      </c>
      <c r="E168" s="728" t="s">
        <v>115</v>
      </c>
      <c r="F168" s="728" t="s">
        <v>116</v>
      </c>
      <c r="G168" s="728" t="s">
        <v>117</v>
      </c>
      <c r="H168" s="728" t="s">
        <v>118</v>
      </c>
    </row>
    <row r="169" spans="1:16" ht="13.8" thickBot="1">
      <c r="A169" s="112"/>
      <c r="B169" s="113"/>
      <c r="C169" s="123" t="s">
        <v>119</v>
      </c>
      <c r="D169" s="994" t="s">
        <v>120</v>
      </c>
      <c r="E169" s="994"/>
      <c r="F169" s="994"/>
      <c r="G169" s="994"/>
      <c r="H169" s="994"/>
    </row>
    <row r="170" spans="1:16" ht="14.4" thickTop="1" thickBot="1">
      <c r="A170" s="1002" t="s">
        <v>62</v>
      </c>
      <c r="B170" s="393" t="s">
        <v>13</v>
      </c>
      <c r="C170" s="927">
        <v>2.0260189143967406</v>
      </c>
      <c r="D170" s="430">
        <v>1.5352331716947367</v>
      </c>
      <c r="E170" s="430">
        <v>1.8356196399164304</v>
      </c>
      <c r="F170" s="430">
        <v>3.6330231221470175</v>
      </c>
      <c r="G170" s="430">
        <v>1.5278244652715141</v>
      </c>
      <c r="H170" s="430">
        <v>0.92519020338284719</v>
      </c>
    </row>
    <row r="171" spans="1:16" ht="13.8" thickBot="1">
      <c r="A171" s="999"/>
      <c r="B171" s="393" t="s">
        <v>14</v>
      </c>
      <c r="C171" s="927">
        <v>0.94499456182579733</v>
      </c>
      <c r="D171" s="430">
        <v>1.0204148970609843</v>
      </c>
      <c r="E171" s="430">
        <v>1.2692475448791007</v>
      </c>
      <c r="F171" s="430">
        <v>1.6515261767187093</v>
      </c>
      <c r="G171" s="430">
        <v>1.3210723994603066</v>
      </c>
      <c r="H171" s="430">
        <v>0.72664513552424104</v>
      </c>
    </row>
    <row r="172" spans="1:16" ht="13.8" thickBot="1">
      <c r="A172" s="999"/>
      <c r="B172" s="393" t="s">
        <v>15</v>
      </c>
      <c r="C172" s="927">
        <v>0.35050510946768454</v>
      </c>
      <c r="D172" s="430">
        <v>0.56431476166661854</v>
      </c>
      <c r="E172" s="430">
        <v>0.71298470064903152</v>
      </c>
      <c r="F172" s="430">
        <v>0.66031636558660423</v>
      </c>
      <c r="G172" s="430">
        <v>2.0631476279786982</v>
      </c>
      <c r="H172" s="430">
        <v>0.43670912806327011</v>
      </c>
    </row>
    <row r="173" spans="1:16" ht="13.8" thickBot="1">
      <c r="A173" s="999"/>
      <c r="B173" s="393" t="s">
        <v>37</v>
      </c>
      <c r="C173" s="927">
        <v>2.4187854881669533</v>
      </c>
      <c r="D173" s="430">
        <v>5.0606625037637469</v>
      </c>
      <c r="E173" s="430">
        <v>5.4244224288394127</v>
      </c>
      <c r="F173" s="430">
        <v>5.0606625037637469</v>
      </c>
      <c r="G173" s="430">
        <v>14.103013709458157</v>
      </c>
      <c r="H173" s="430">
        <v>0.62868694081003662</v>
      </c>
    </row>
    <row r="174" spans="1:16" ht="13.8" thickBot="1">
      <c r="A174" s="999"/>
      <c r="B174" s="393" t="s">
        <v>17</v>
      </c>
      <c r="C174" s="927">
        <v>1.2869800957471398</v>
      </c>
      <c r="D174" s="430">
        <v>0.99963480228282509</v>
      </c>
      <c r="E174" s="430">
        <v>1.1959975730783243</v>
      </c>
      <c r="F174" s="430">
        <v>1.6351611401466801</v>
      </c>
      <c r="G174" s="430">
        <v>1.339258887121257</v>
      </c>
      <c r="H174" s="430">
        <v>0.71685999647860632</v>
      </c>
    </row>
    <row r="175" spans="1:16" ht="13.8" thickBot="1">
      <c r="A175" s="999" t="s">
        <v>66</v>
      </c>
      <c r="B175" s="393" t="s">
        <v>18</v>
      </c>
      <c r="C175" s="927">
        <v>0.88249090833294541</v>
      </c>
      <c r="D175" s="430">
        <v>1.1934869602705231</v>
      </c>
      <c r="E175" s="430">
        <v>1.4068914406785631</v>
      </c>
      <c r="F175" s="430">
        <v>1.9830161856925617</v>
      </c>
      <c r="G175" s="430">
        <v>1.6821295101094744</v>
      </c>
      <c r="H175" s="430">
        <v>0.70719900480663866</v>
      </c>
    </row>
    <row r="176" spans="1:16" ht="13.8" thickBot="1">
      <c r="A176" s="999"/>
      <c r="B176" s="393" t="s">
        <v>110</v>
      </c>
      <c r="C176" s="927">
        <v>1.2766478321815933</v>
      </c>
      <c r="D176" s="430">
        <v>1.2911523939098977</v>
      </c>
      <c r="E176" s="430">
        <v>1.4101973197460347</v>
      </c>
      <c r="F176" s="430">
        <v>1.2892305149104186</v>
      </c>
      <c r="G176" s="430" t="s">
        <v>121</v>
      </c>
      <c r="H176" s="430">
        <v>0.4014964679572266</v>
      </c>
    </row>
    <row r="177" spans="1:18" ht="13.8" thickBot="1">
      <c r="A177" s="1003"/>
      <c r="B177" s="393" t="s">
        <v>122</v>
      </c>
      <c r="C177" s="927">
        <v>1.3483882813403998</v>
      </c>
      <c r="D177" s="430">
        <v>1.117879593008549</v>
      </c>
      <c r="E177" s="430">
        <v>1.2425744212164154</v>
      </c>
      <c r="F177" s="430">
        <v>1.7720529449773932</v>
      </c>
      <c r="G177" s="430">
        <v>3.1413081036370962</v>
      </c>
      <c r="H177" s="430">
        <v>0.43924711286567686</v>
      </c>
      <c r="J177" s="130"/>
    </row>
    <row r="178" spans="1:18" ht="13.8" thickBot="1">
      <c r="A178" s="998" t="s">
        <v>70</v>
      </c>
      <c r="B178" s="393" t="s">
        <v>22</v>
      </c>
      <c r="C178" s="927">
        <v>0.4374928439027328</v>
      </c>
      <c r="D178" s="430">
        <v>0.42593959746291021</v>
      </c>
      <c r="E178" s="430">
        <v>0.42593959746291016</v>
      </c>
      <c r="F178" s="430">
        <v>0.42593959746291021</v>
      </c>
      <c r="G178" s="430" t="s">
        <v>121</v>
      </c>
      <c r="H178" s="430">
        <v>0.23637819212707747</v>
      </c>
    </row>
    <row r="179" spans="1:18" ht="13.8" thickBot="1">
      <c r="A179" s="999"/>
      <c r="B179" s="393" t="s">
        <v>21</v>
      </c>
      <c r="C179" s="927">
        <v>1.2586405500301041</v>
      </c>
      <c r="D179" s="430">
        <v>1.2597542959040819</v>
      </c>
      <c r="E179" s="430">
        <v>1.2597542959040824</v>
      </c>
      <c r="F179" s="430">
        <v>1.2597542959040819</v>
      </c>
      <c r="G179" s="430" t="s">
        <v>121</v>
      </c>
      <c r="H179" s="430">
        <v>0.42563434871795786</v>
      </c>
    </row>
    <row r="180" spans="1:18" ht="13.8" thickBot="1">
      <c r="A180" s="999"/>
      <c r="B180" s="393" t="s">
        <v>73</v>
      </c>
      <c r="C180" s="927" t="s">
        <v>87</v>
      </c>
      <c r="D180" s="430" t="s">
        <v>87</v>
      </c>
      <c r="E180" s="430" t="s">
        <v>87</v>
      </c>
      <c r="F180" s="430" t="s">
        <v>87</v>
      </c>
      <c r="G180" s="430" t="s">
        <v>87</v>
      </c>
      <c r="H180" s="430" t="s">
        <v>87</v>
      </c>
      <c r="M180" s="130"/>
      <c r="N180" s="81"/>
      <c r="O180" s="81"/>
      <c r="P180" s="81"/>
    </row>
    <row r="181" spans="1:18" ht="13.8" thickBot="1">
      <c r="A181" s="999"/>
      <c r="B181" s="393" t="s">
        <v>75</v>
      </c>
      <c r="C181" s="927" t="s">
        <v>87</v>
      </c>
      <c r="D181" s="430" t="s">
        <v>87</v>
      </c>
      <c r="E181" s="430" t="s">
        <v>87</v>
      </c>
      <c r="F181" s="430" t="s">
        <v>87</v>
      </c>
      <c r="G181" s="430" t="s">
        <v>87</v>
      </c>
      <c r="H181" s="430" t="s">
        <v>87</v>
      </c>
      <c r="M181" s="130"/>
      <c r="N181" s="81"/>
      <c r="O181" s="81"/>
      <c r="P181" s="81"/>
    </row>
    <row r="182" spans="1:18" ht="13.8" thickBot="1">
      <c r="A182" s="1000" t="s">
        <v>76</v>
      </c>
      <c r="B182" s="393" t="s">
        <v>25</v>
      </c>
      <c r="C182" s="927">
        <v>1.6621195033968552</v>
      </c>
      <c r="D182" s="430">
        <v>1.819064025480553</v>
      </c>
      <c r="E182" s="430">
        <v>2.1097927439145412</v>
      </c>
      <c r="F182" s="430">
        <v>2.9137670458219183</v>
      </c>
      <c r="G182" s="430">
        <v>0.3025165960369019</v>
      </c>
      <c r="H182" s="430">
        <v>2.4143306008980736</v>
      </c>
      <c r="M182" s="130"/>
      <c r="N182" s="81"/>
      <c r="O182" s="81"/>
      <c r="P182" s="81"/>
    </row>
    <row r="183" spans="1:18" ht="13.8" thickBot="1">
      <c r="A183" s="1000"/>
      <c r="B183" s="393" t="s">
        <v>24</v>
      </c>
      <c r="C183" s="927">
        <v>2.2358830585218787</v>
      </c>
      <c r="D183" s="430">
        <v>2.3293965885177554</v>
      </c>
      <c r="E183" s="430">
        <v>2.7019260925223065</v>
      </c>
      <c r="F183" s="430">
        <v>4.6672367732413322</v>
      </c>
      <c r="G183" s="430">
        <v>0.75995277379190163</v>
      </c>
      <c r="H183" s="430">
        <v>2.5026179385328917</v>
      </c>
      <c r="M183" s="130"/>
      <c r="N183" s="81"/>
      <c r="O183" s="81"/>
      <c r="P183" s="81"/>
    </row>
    <row r="184" spans="1:18" ht="13.8" thickBot="1">
      <c r="A184" s="1001"/>
      <c r="B184" s="394" t="s">
        <v>26</v>
      </c>
      <c r="C184" s="378">
        <v>7.9549766738530083</v>
      </c>
      <c r="D184" s="928">
        <v>7.5928081186826377</v>
      </c>
      <c r="E184" s="925">
        <v>7.5928081186826368</v>
      </c>
      <c r="F184" s="925">
        <v>2.4209131654972444</v>
      </c>
      <c r="G184" s="925" t="s">
        <v>121</v>
      </c>
      <c r="H184" s="925">
        <v>2.4209131654972444</v>
      </c>
      <c r="M184" s="251"/>
      <c r="N184" s="128"/>
      <c r="O184" s="128"/>
      <c r="P184" s="128"/>
    </row>
    <row r="185" spans="1:18" ht="13.5" customHeight="1">
      <c r="A185" s="930" t="s">
        <v>123</v>
      </c>
      <c r="B185" s="105"/>
      <c r="C185" s="377"/>
      <c r="D185" s="105"/>
      <c r="E185" s="105"/>
      <c r="F185" s="105"/>
      <c r="G185" s="105"/>
      <c r="M185" s="130"/>
      <c r="N185" s="81"/>
      <c r="O185" s="81"/>
      <c r="P185" s="81"/>
    </row>
    <row r="186" spans="1:18">
      <c r="A186" s="931" t="s">
        <v>124</v>
      </c>
      <c r="B186" s="372"/>
      <c r="C186" s="372"/>
      <c r="D186" s="372"/>
      <c r="E186" s="372"/>
      <c r="F186" s="372"/>
      <c r="G186" s="372"/>
      <c r="H186" s="372"/>
      <c r="I186" s="372"/>
      <c r="M186" s="130"/>
      <c r="N186" s="81"/>
      <c r="O186" s="81"/>
      <c r="P186" s="81"/>
      <c r="Q186" s="81"/>
      <c r="R186" s="81"/>
    </row>
    <row r="187" spans="1:18">
      <c r="A187" s="267" t="s">
        <v>125</v>
      </c>
      <c r="B187" s="105"/>
      <c r="C187" s="105"/>
      <c r="D187" s="105"/>
      <c r="E187" s="105"/>
      <c r="F187" s="105"/>
      <c r="G187" s="105"/>
      <c r="M187" s="130"/>
      <c r="N187" s="81"/>
      <c r="O187" s="81"/>
      <c r="P187" s="81"/>
      <c r="Q187" s="81"/>
      <c r="R187" s="81"/>
    </row>
    <row r="188" spans="1:18">
      <c r="A188" s="575"/>
      <c r="B188" s="105"/>
      <c r="C188" s="105"/>
      <c r="D188" s="105"/>
      <c r="E188" s="105"/>
      <c r="F188" s="105"/>
      <c r="G188" s="105"/>
      <c r="M188" s="130"/>
      <c r="N188" s="81"/>
      <c r="O188" s="81"/>
      <c r="P188" s="81"/>
      <c r="Q188" s="81"/>
      <c r="R188" s="81"/>
    </row>
    <row r="189" spans="1:18">
      <c r="A189" s="575"/>
      <c r="B189" s="105"/>
      <c r="C189" s="105"/>
      <c r="D189" s="105"/>
      <c r="E189" s="105"/>
      <c r="F189" s="105"/>
      <c r="G189" s="105"/>
      <c r="Q189" s="81"/>
      <c r="R189" s="81"/>
    </row>
    <row r="190" spans="1:18">
      <c r="A190" s="5" t="s">
        <v>133</v>
      </c>
      <c r="B190" s="5"/>
      <c r="C190" s="5"/>
      <c r="D190" s="5"/>
      <c r="E190" s="5"/>
      <c r="F190" s="5"/>
    </row>
    <row r="191" spans="1:18" ht="27" thickBot="1">
      <c r="A191" s="109"/>
      <c r="B191" s="109" t="s">
        <v>114</v>
      </c>
      <c r="C191" s="109" t="s">
        <v>115</v>
      </c>
      <c r="D191" s="109" t="s">
        <v>116</v>
      </c>
      <c r="E191" s="109" t="s">
        <v>117</v>
      </c>
      <c r="F191" s="109" t="s">
        <v>118</v>
      </c>
    </row>
    <row r="192" spans="1:18" ht="14.4" thickTop="1" thickBot="1">
      <c r="A192" s="114" t="s">
        <v>127</v>
      </c>
      <c r="B192" s="954">
        <v>1.6301461340747263</v>
      </c>
      <c r="C192" s="954">
        <v>1.9044075063204029</v>
      </c>
      <c r="D192" s="954">
        <v>3.0014871508184888</v>
      </c>
      <c r="E192" s="954">
        <v>1.7671387551327795</v>
      </c>
      <c r="F192" s="954">
        <v>0.95454686414116274</v>
      </c>
    </row>
    <row r="193" spans="1:18" ht="13.8" thickBot="1">
      <c r="A193" s="114" t="s">
        <v>128</v>
      </c>
      <c r="B193" s="954">
        <v>1.4475730301669476</v>
      </c>
      <c r="C193" s="954">
        <v>1.7107966565574515</v>
      </c>
      <c r="D193" s="954">
        <v>2.798269757609491</v>
      </c>
      <c r="E193" s="954">
        <v>1.8268090132196122</v>
      </c>
      <c r="F193" s="954">
        <v>0.77855862087105043</v>
      </c>
    </row>
    <row r="194" spans="1:18" ht="13.8" thickBot="1">
      <c r="A194" s="115" t="s">
        <v>129</v>
      </c>
      <c r="B194" s="954">
        <v>1.1784075094700988</v>
      </c>
      <c r="C194" s="954">
        <v>1.3510196701361248</v>
      </c>
      <c r="D194" s="954">
        <v>1.7964773063985584</v>
      </c>
      <c r="E194" s="954">
        <v>2.4998244568288839</v>
      </c>
      <c r="F194" s="954">
        <v>0.54809537294229937</v>
      </c>
    </row>
    <row r="195" spans="1:18" ht="13.8" thickBot="1">
      <c r="A195" s="115" t="s">
        <v>130</v>
      </c>
      <c r="B195" s="954">
        <v>1.5222429621578779</v>
      </c>
      <c r="C195" s="954">
        <v>1.8106033592823469</v>
      </c>
      <c r="D195" s="954">
        <v>3.1789671624345761</v>
      </c>
      <c r="E195" s="954">
        <v>1.6763416311346926</v>
      </c>
      <c r="F195" s="954">
        <v>0.85584021796672716</v>
      </c>
    </row>
    <row r="196" spans="1:18" ht="13.8" thickBot="1">
      <c r="A196" s="116" t="s">
        <v>76</v>
      </c>
      <c r="B196" s="955">
        <v>2.4633683708022085</v>
      </c>
      <c r="C196" s="955">
        <v>2.8233607968514303</v>
      </c>
      <c r="D196" s="955">
        <v>4.276010322940782</v>
      </c>
      <c r="E196" s="955">
        <v>0.87357758087897963</v>
      </c>
      <c r="F196" s="955">
        <v>2.4936192565962343</v>
      </c>
    </row>
    <row r="197" spans="1:18">
      <c r="A197" s="267" t="s">
        <v>131</v>
      </c>
    </row>
    <row r="198" spans="1:18">
      <c r="A198" s="575"/>
      <c r="M198" s="130"/>
      <c r="N198" s="81"/>
      <c r="O198" s="81"/>
      <c r="P198" s="81"/>
    </row>
    <row r="199" spans="1:18">
      <c r="A199" s="575"/>
    </row>
    <row r="200" spans="1:18" s="81" customFormat="1">
      <c r="A200" s="5" t="s">
        <v>134</v>
      </c>
      <c r="B200" s="5"/>
      <c r="C200" s="5"/>
      <c r="D200" s="5"/>
      <c r="E200" s="5"/>
      <c r="F200" s="5"/>
      <c r="G200" s="5"/>
      <c r="H200" s="30"/>
      <c r="I200" s="30"/>
      <c r="J200" s="30"/>
      <c r="K200" s="101"/>
      <c r="L200" s="130"/>
      <c r="M200" s="30"/>
      <c r="N200"/>
      <c r="O200"/>
      <c r="P200"/>
    </row>
    <row r="201" spans="1:18" s="81" customFormat="1" ht="27" thickBot="1">
      <c r="A201" s="698" t="s">
        <v>49</v>
      </c>
      <c r="B201" s="698" t="s">
        <v>50</v>
      </c>
      <c r="C201" s="926" t="s">
        <v>114</v>
      </c>
      <c r="D201" s="728" t="s">
        <v>114</v>
      </c>
      <c r="E201" s="728" t="s">
        <v>115</v>
      </c>
      <c r="F201" s="728" t="s">
        <v>116</v>
      </c>
      <c r="G201" s="728" t="s">
        <v>117</v>
      </c>
      <c r="H201" s="728" t="s">
        <v>118</v>
      </c>
      <c r="I201" s="30"/>
      <c r="J201" s="30"/>
      <c r="K201" s="101"/>
      <c r="L201" s="130"/>
      <c r="M201" s="30"/>
      <c r="N201"/>
      <c r="O201"/>
      <c r="P201"/>
    </row>
    <row r="202" spans="1:18" s="81" customFormat="1" ht="13.8" thickBot="1">
      <c r="A202" s="112"/>
      <c r="B202" s="113"/>
      <c r="C202" s="123" t="s">
        <v>119</v>
      </c>
      <c r="D202" s="994" t="s">
        <v>120</v>
      </c>
      <c r="E202" s="994"/>
      <c r="F202" s="994"/>
      <c r="G202" s="994"/>
      <c r="H202" s="994"/>
      <c r="I202" s="30"/>
      <c r="J202" s="30"/>
      <c r="K202" s="101"/>
      <c r="L202" s="130"/>
      <c r="M202" s="30"/>
      <c r="N202"/>
      <c r="O202"/>
      <c r="P202"/>
    </row>
    <row r="203" spans="1:18" s="81" customFormat="1" ht="14.4" thickTop="1" thickBot="1">
      <c r="A203" s="1002" t="s">
        <v>62</v>
      </c>
      <c r="B203" s="393" t="s">
        <v>13</v>
      </c>
      <c r="C203" s="927" t="s">
        <v>87</v>
      </c>
      <c r="D203" s="954">
        <v>1.5099158009906173</v>
      </c>
      <c r="E203" s="954">
        <v>1.7817215578146965</v>
      </c>
      <c r="F203" s="954">
        <v>3.0574357332922313</v>
      </c>
      <c r="G203" s="954">
        <v>1.717042963429031</v>
      </c>
      <c r="H203" s="954">
        <v>0.81946352077926832</v>
      </c>
      <c r="I203" s="30"/>
      <c r="J203" s="30"/>
      <c r="K203" s="101"/>
      <c r="L203" s="251"/>
      <c r="M203" s="30"/>
      <c r="N203"/>
      <c r="O203"/>
      <c r="P203"/>
      <c r="Q203"/>
      <c r="R203"/>
    </row>
    <row r="204" spans="1:18" s="128" customFormat="1" ht="13.8" thickBot="1">
      <c r="A204" s="999"/>
      <c r="B204" s="393" t="s">
        <v>14</v>
      </c>
      <c r="C204" s="927" t="s">
        <v>87</v>
      </c>
      <c r="D204" s="954">
        <v>1.0439621837274236</v>
      </c>
      <c r="E204" s="954">
        <v>1.3142775962318212</v>
      </c>
      <c r="F204" s="954">
        <v>1.5750088984301169</v>
      </c>
      <c r="G204" s="954">
        <v>1.5372002067104944</v>
      </c>
      <c r="H204" s="954">
        <v>0.68212555493687443</v>
      </c>
      <c r="I204" s="30"/>
      <c r="J204" s="30"/>
      <c r="K204" s="254"/>
      <c r="L204" s="130"/>
      <c r="M204" s="30"/>
      <c r="N204"/>
      <c r="O204"/>
      <c r="P204"/>
      <c r="Q204"/>
      <c r="R204"/>
    </row>
    <row r="205" spans="1:18" s="81" customFormat="1" ht="13.8" thickBot="1">
      <c r="A205" s="999"/>
      <c r="B205" s="393" t="s">
        <v>15</v>
      </c>
      <c r="C205" s="927" t="s">
        <v>87</v>
      </c>
      <c r="D205" s="954">
        <v>0.56431476166661854</v>
      </c>
      <c r="E205" s="954">
        <v>0.71298470064903152</v>
      </c>
      <c r="F205" s="954">
        <v>0.66031636558660423</v>
      </c>
      <c r="G205" s="954">
        <v>2.0631476279786982</v>
      </c>
      <c r="H205" s="954">
        <v>0.43670912806327011</v>
      </c>
      <c r="I205" s="30"/>
      <c r="J205" s="30"/>
      <c r="K205" s="101"/>
      <c r="L205" s="130"/>
      <c r="M205" s="30"/>
      <c r="N205"/>
      <c r="O205"/>
      <c r="P205"/>
      <c r="Q205"/>
      <c r="R205"/>
    </row>
    <row r="206" spans="1:18" s="81" customFormat="1" ht="13.8" thickBot="1">
      <c r="A206" s="999"/>
      <c r="B206" s="393" t="s">
        <v>37</v>
      </c>
      <c r="C206" s="927" t="s">
        <v>87</v>
      </c>
      <c r="D206" s="954">
        <v>5.0606625037637469</v>
      </c>
      <c r="E206" s="954">
        <v>5.4244224288394127</v>
      </c>
      <c r="F206" s="954">
        <v>5.0606625037637469</v>
      </c>
      <c r="G206" s="954">
        <v>14.103013709458157</v>
      </c>
      <c r="H206" s="954">
        <v>0.62868694081003662</v>
      </c>
      <c r="I206" s="30"/>
      <c r="J206" s="30"/>
      <c r="K206" s="101"/>
      <c r="L206" s="130"/>
      <c r="M206" s="30"/>
      <c r="N206"/>
      <c r="O206"/>
      <c r="P206"/>
      <c r="Q206"/>
      <c r="R206"/>
    </row>
    <row r="207" spans="1:18" s="81" customFormat="1" ht="13.8" thickBot="1">
      <c r="A207" s="999"/>
      <c r="B207" s="393" t="s">
        <v>17</v>
      </c>
      <c r="C207" s="927" t="s">
        <v>87</v>
      </c>
      <c r="D207" s="954">
        <v>0.88653199912882286</v>
      </c>
      <c r="E207" s="954">
        <v>1.0502573214592348</v>
      </c>
      <c r="F207" s="954">
        <v>1.2532787500043094</v>
      </c>
      <c r="G207" s="954">
        <v>1.4590147913756013</v>
      </c>
      <c r="H207" s="954">
        <v>0.6019782738271916</v>
      </c>
      <c r="I207" s="30"/>
      <c r="J207" s="30"/>
      <c r="K207" s="101"/>
      <c r="L207" s="30"/>
      <c r="M207" s="30"/>
      <c r="N207"/>
      <c r="O207"/>
      <c r="P207"/>
      <c r="Q207"/>
      <c r="R207"/>
    </row>
    <row r="208" spans="1:18" ht="13.8" thickBot="1">
      <c r="A208" s="999" t="s">
        <v>66</v>
      </c>
      <c r="B208" s="393" t="s">
        <v>18</v>
      </c>
      <c r="C208" s="927" t="s">
        <v>87</v>
      </c>
      <c r="D208" s="954">
        <v>1.0429717312418505</v>
      </c>
      <c r="E208" s="954">
        <v>1.2646174463341218</v>
      </c>
      <c r="F208" s="954">
        <v>1.6994057636316227</v>
      </c>
      <c r="G208" s="954">
        <v>1.4395451607227943</v>
      </c>
      <c r="H208" s="954">
        <v>0.6995925902907133</v>
      </c>
      <c r="J208" s="130"/>
    </row>
    <row r="209" spans="1:18" ht="13.8" thickBot="1">
      <c r="A209" s="999"/>
      <c r="B209" s="393" t="s">
        <v>110</v>
      </c>
      <c r="C209" s="927" t="s">
        <v>87</v>
      </c>
      <c r="D209" s="954">
        <v>1.0917179436034417</v>
      </c>
      <c r="E209" s="954">
        <v>1.20880279310946</v>
      </c>
      <c r="F209" s="954">
        <v>1.0908301549218522</v>
      </c>
      <c r="G209" s="954" t="s">
        <v>121</v>
      </c>
      <c r="H209" s="954">
        <v>0.38263222116326884</v>
      </c>
    </row>
    <row r="210" spans="1:18" ht="13.8" thickBot="1">
      <c r="A210" s="1003"/>
      <c r="B210" s="393" t="s">
        <v>122</v>
      </c>
      <c r="C210" s="927" t="s">
        <v>87</v>
      </c>
      <c r="D210" s="954">
        <v>1.4228026924968973</v>
      </c>
      <c r="E210" s="954">
        <v>1.6209462766386962</v>
      </c>
      <c r="F210" s="954">
        <v>1.9369469290164518</v>
      </c>
      <c r="G210" s="954">
        <v>3.729814072276612</v>
      </c>
      <c r="H210" s="954">
        <v>0.48170207831074963</v>
      </c>
    </row>
    <row r="211" spans="1:18" ht="13.8" thickBot="1">
      <c r="A211" s="998" t="s">
        <v>70</v>
      </c>
      <c r="B211" s="393" t="s">
        <v>22</v>
      </c>
      <c r="C211" s="927" t="s">
        <v>87</v>
      </c>
      <c r="D211" s="954">
        <v>0.4925876136043072</v>
      </c>
      <c r="E211" s="954">
        <v>0.48988180711714557</v>
      </c>
      <c r="F211" s="954">
        <v>0.4925876136043072</v>
      </c>
      <c r="G211" s="954" t="s">
        <v>121</v>
      </c>
      <c r="H211" s="954">
        <v>0.27601426803259371</v>
      </c>
    </row>
    <row r="212" spans="1:18" ht="13.8" thickBot="1">
      <c r="A212" s="999"/>
      <c r="B212" s="393" t="s">
        <v>21</v>
      </c>
      <c r="C212" s="927" t="s">
        <v>87</v>
      </c>
      <c r="D212" s="954">
        <v>1.5919431843286427</v>
      </c>
      <c r="E212" s="954">
        <v>1.5786845870548083</v>
      </c>
      <c r="F212" s="954">
        <v>1.5919431843286427</v>
      </c>
      <c r="G212" s="954" t="s">
        <v>121</v>
      </c>
      <c r="H212" s="954">
        <v>0.47971513367499546</v>
      </c>
    </row>
    <row r="213" spans="1:18" ht="13.8" thickBot="1">
      <c r="A213" s="999"/>
      <c r="B213" s="393" t="s">
        <v>73</v>
      </c>
      <c r="C213" s="927" t="s">
        <v>87</v>
      </c>
      <c r="D213" s="954" t="s">
        <v>87</v>
      </c>
      <c r="E213" s="954" t="s">
        <v>87</v>
      </c>
      <c r="F213" s="954" t="s">
        <v>87</v>
      </c>
      <c r="G213" s="954" t="s">
        <v>87</v>
      </c>
      <c r="H213" s="954" t="s">
        <v>87</v>
      </c>
    </row>
    <row r="214" spans="1:18" ht="13.8" thickBot="1">
      <c r="A214" s="999"/>
      <c r="B214" s="393" t="s">
        <v>75</v>
      </c>
      <c r="C214" s="927" t="s">
        <v>87</v>
      </c>
      <c r="D214" s="954" t="s">
        <v>87</v>
      </c>
      <c r="E214" s="954" t="s">
        <v>87</v>
      </c>
      <c r="F214" s="954" t="s">
        <v>87</v>
      </c>
      <c r="G214" s="954" t="s">
        <v>87</v>
      </c>
      <c r="H214" s="954" t="s">
        <v>87</v>
      </c>
    </row>
    <row r="215" spans="1:18" ht="13.8" thickBot="1">
      <c r="A215" s="1000" t="s">
        <v>76</v>
      </c>
      <c r="B215" s="393" t="s">
        <v>25</v>
      </c>
      <c r="C215" s="927" t="s">
        <v>87</v>
      </c>
      <c r="D215" s="954">
        <v>1.8772195143764943</v>
      </c>
      <c r="E215" s="954">
        <v>2.1741036104397931</v>
      </c>
      <c r="F215" s="954">
        <v>2.8925735141921756</v>
      </c>
      <c r="G215" s="954">
        <v>0.50097503454761871</v>
      </c>
      <c r="H215" s="954">
        <v>2.2898616719585303</v>
      </c>
    </row>
    <row r="216" spans="1:18" ht="13.8" thickBot="1">
      <c r="A216" s="1000"/>
      <c r="B216" s="393" t="s">
        <v>24</v>
      </c>
      <c r="C216" s="927" t="s">
        <v>87</v>
      </c>
      <c r="D216" s="954">
        <v>2.0683564516857071</v>
      </c>
      <c r="E216" s="954">
        <v>2.4127254773815396</v>
      </c>
      <c r="F216" s="954">
        <v>3.4138004197775791</v>
      </c>
      <c r="G216" s="954">
        <v>0.92075646993256388</v>
      </c>
      <c r="H216" s="954">
        <v>2.0292678494066516</v>
      </c>
    </row>
    <row r="217" spans="1:18" ht="13.8" thickBot="1">
      <c r="A217" s="1001"/>
      <c r="B217" s="394" t="s">
        <v>26</v>
      </c>
      <c r="C217" s="378" t="s">
        <v>87</v>
      </c>
      <c r="D217" s="957">
        <v>9.9496284735304759</v>
      </c>
      <c r="E217" s="956">
        <v>9.852845807903277</v>
      </c>
      <c r="F217" s="956">
        <v>2.7099887726542429</v>
      </c>
      <c r="G217" s="956">
        <v>813.54038734451956</v>
      </c>
      <c r="H217" s="956">
        <v>2.7099887726542429</v>
      </c>
    </row>
    <row r="218" spans="1:18">
      <c r="A218" s="267" t="s">
        <v>123</v>
      </c>
      <c r="B218" s="72"/>
      <c r="C218" s="72"/>
    </row>
    <row r="219" spans="1:18" ht="12.75" customHeight="1">
      <c r="A219" s="267" t="s">
        <v>124</v>
      </c>
      <c r="B219" s="372"/>
      <c r="C219" s="372"/>
      <c r="D219" s="372"/>
      <c r="E219" s="372"/>
      <c r="F219" s="372"/>
      <c r="G219" s="372"/>
      <c r="H219" s="372"/>
      <c r="I219" s="372"/>
    </row>
    <row r="220" spans="1:18">
      <c r="A220" s="267" t="s">
        <v>135</v>
      </c>
      <c r="B220" s="72"/>
      <c r="C220" s="72"/>
    </row>
    <row r="221" spans="1:18">
      <c r="A221" s="575"/>
    </row>
    <row r="222" spans="1:18">
      <c r="A222" s="575"/>
    </row>
    <row r="223" spans="1:18">
      <c r="A223" s="5" t="s">
        <v>136</v>
      </c>
      <c r="B223" s="5"/>
      <c r="C223" s="5"/>
      <c r="D223" s="5"/>
      <c r="E223" s="5"/>
      <c r="F223" s="5"/>
    </row>
    <row r="224" spans="1:18" ht="27" thickBot="1">
      <c r="A224" s="109"/>
      <c r="B224" s="109" t="s">
        <v>114</v>
      </c>
      <c r="C224" s="109" t="s">
        <v>115</v>
      </c>
      <c r="D224" s="109" t="s">
        <v>116</v>
      </c>
      <c r="E224" s="109" t="s">
        <v>117</v>
      </c>
      <c r="F224" s="109" t="s">
        <v>118</v>
      </c>
      <c r="Q224" s="81"/>
      <c r="R224" s="81"/>
    </row>
    <row r="225" spans="1:18" ht="14.4" thickTop="1" thickBot="1">
      <c r="A225" s="114" t="s">
        <v>127</v>
      </c>
      <c r="B225" s="954">
        <v>1.5360009217779091</v>
      </c>
      <c r="C225" s="954">
        <v>1.7948451158643257</v>
      </c>
      <c r="D225" s="954">
        <v>2.5110037679280341</v>
      </c>
      <c r="E225" s="954">
        <v>1.9125856094967939</v>
      </c>
      <c r="F225" s="954">
        <v>0.84885492933356799</v>
      </c>
    </row>
    <row r="226" spans="1:18" ht="13.8" thickBot="1">
      <c r="A226" s="114" t="s">
        <v>128</v>
      </c>
      <c r="B226" s="954">
        <v>1.4025552892642497</v>
      </c>
      <c r="C226" s="954">
        <v>1.6564701742640617</v>
      </c>
      <c r="D226" s="954">
        <v>2.4389115979711433</v>
      </c>
      <c r="E226" s="954">
        <v>1.9408218232672616</v>
      </c>
      <c r="F226" s="954">
        <v>0.71986581447615527</v>
      </c>
    </row>
    <row r="227" spans="1:18" ht="13.8" thickBot="1">
      <c r="A227" s="115" t="s">
        <v>129</v>
      </c>
      <c r="B227" s="954">
        <v>1.1885679916210585</v>
      </c>
      <c r="C227" s="954">
        <v>1.3917096509122955</v>
      </c>
      <c r="D227" s="954">
        <v>1.702699585229972</v>
      </c>
      <c r="E227" s="954">
        <v>2.5595706547113273</v>
      </c>
      <c r="F227" s="954">
        <v>0.54729575669700081</v>
      </c>
    </row>
    <row r="228" spans="1:18" ht="13.8" thickBot="1">
      <c r="A228" s="115" t="s">
        <v>130</v>
      </c>
      <c r="B228" s="954">
        <v>1.4683775475595273</v>
      </c>
      <c r="C228" s="954">
        <v>1.7368071593227197</v>
      </c>
      <c r="D228" s="954">
        <v>2.7405784950010159</v>
      </c>
      <c r="E228" s="954">
        <v>1.7903806144305887</v>
      </c>
      <c r="F228" s="954">
        <v>0.7826942189435383</v>
      </c>
      <c r="L228" s="130"/>
    </row>
    <row r="229" spans="1:18" s="81" customFormat="1" ht="13.8" thickBot="1">
      <c r="A229" s="116" t="s">
        <v>76</v>
      </c>
      <c r="B229" s="955">
        <v>2.2946243833348725</v>
      </c>
      <c r="C229" s="955">
        <v>2.624662696993965</v>
      </c>
      <c r="D229" s="955">
        <v>3.2952347631262007</v>
      </c>
      <c r="E229" s="955">
        <v>1.0817402387311157</v>
      </c>
      <c r="F229" s="955">
        <v>2.1001842148305516</v>
      </c>
      <c r="G229" s="30"/>
      <c r="H229" s="30"/>
      <c r="I229" s="30"/>
      <c r="J229" s="30"/>
      <c r="K229" s="101"/>
      <c r="L229" s="30"/>
      <c r="M229" s="30"/>
      <c r="N229"/>
      <c r="O229"/>
      <c r="P229"/>
      <c r="Q229"/>
      <c r="R229"/>
    </row>
    <row r="230" spans="1:18">
      <c r="A230" s="267" t="s">
        <v>131</v>
      </c>
    </row>
    <row r="232" spans="1:18">
      <c r="A232" s="575"/>
    </row>
    <row r="235" spans="1:18">
      <c r="A235" s="5" t="s">
        <v>137</v>
      </c>
      <c r="B235"/>
      <c r="C235"/>
      <c r="D235"/>
      <c r="E235"/>
      <c r="F235"/>
      <c r="G235"/>
      <c r="H235"/>
      <c r="I235"/>
      <c r="J235"/>
    </row>
    <row r="236" spans="1:18" ht="40.200000000000003" thickBot="1">
      <c r="A236" s="109" t="s">
        <v>49</v>
      </c>
      <c r="B236" s="109" t="s">
        <v>50</v>
      </c>
      <c r="C236" s="109" t="s">
        <v>138</v>
      </c>
      <c r="D236" s="109" t="s">
        <v>139</v>
      </c>
      <c r="E236" s="109" t="s">
        <v>140</v>
      </c>
      <c r="F236" s="109" t="s">
        <v>141</v>
      </c>
      <c r="G236" s="109" t="s">
        <v>142</v>
      </c>
      <c r="H236" s="109" t="s">
        <v>143</v>
      </c>
      <c r="I236" s="109" t="s">
        <v>144</v>
      </c>
      <c r="J236" s="109" t="s">
        <v>145</v>
      </c>
    </row>
    <row r="237" spans="1:18" ht="13.8" thickTop="1">
      <c r="A237" s="1005" t="s">
        <v>62</v>
      </c>
      <c r="B237" s="446" t="s">
        <v>146</v>
      </c>
      <c r="C237" s="447">
        <v>5886800.1001000004</v>
      </c>
      <c r="D237" s="447">
        <v>1694684.08</v>
      </c>
      <c r="E237" s="447" t="s">
        <v>147</v>
      </c>
      <c r="F237" s="447">
        <v>7581484.1801000005</v>
      </c>
      <c r="G237" s="447">
        <v>12438352.581692634</v>
      </c>
      <c r="H237" s="447">
        <v>6796108.5232172944</v>
      </c>
      <c r="I237" s="447">
        <v>19234461.104909927</v>
      </c>
      <c r="J237" s="447">
        <v>11652976.924809925</v>
      </c>
    </row>
    <row r="238" spans="1:18">
      <c r="A238" s="1006"/>
      <c r="B238" s="446" t="s">
        <v>148</v>
      </c>
      <c r="C238" s="447">
        <v>307085</v>
      </c>
      <c r="D238" s="447">
        <v>1073633.45</v>
      </c>
      <c r="E238" s="447" t="s">
        <v>147</v>
      </c>
      <c r="F238" s="447">
        <v>1380718.45</v>
      </c>
      <c r="G238" s="447">
        <v>1283997.2075065924</v>
      </c>
      <c r="H238" s="447">
        <v>753189.63047235121</v>
      </c>
      <c r="I238" s="447">
        <v>2037186.8379789437</v>
      </c>
      <c r="J238" s="447">
        <v>656468.38797894376</v>
      </c>
    </row>
    <row r="239" spans="1:18">
      <c r="A239" s="1006"/>
      <c r="B239" s="446" t="s">
        <v>15</v>
      </c>
      <c r="C239" s="447">
        <v>0</v>
      </c>
      <c r="D239" s="447">
        <v>232993.76</v>
      </c>
      <c r="E239" s="447" t="s">
        <v>147</v>
      </c>
      <c r="F239" s="447">
        <v>232993.76</v>
      </c>
      <c r="G239" s="447">
        <v>0</v>
      </c>
      <c r="H239" s="447">
        <v>0</v>
      </c>
      <c r="I239" s="447">
        <v>0</v>
      </c>
      <c r="J239" s="447">
        <v>-232993.76</v>
      </c>
    </row>
    <row r="240" spans="1:18">
      <c r="A240" s="1006"/>
      <c r="B240" s="446" t="s">
        <v>37</v>
      </c>
      <c r="C240" s="447">
        <v>0</v>
      </c>
      <c r="D240" s="447">
        <v>246688.64000000001</v>
      </c>
      <c r="E240" s="447" t="s">
        <v>147</v>
      </c>
      <c r="F240" s="447">
        <v>246688.64000000001</v>
      </c>
      <c r="G240" s="447">
        <v>0</v>
      </c>
      <c r="H240" s="447">
        <v>0</v>
      </c>
      <c r="I240" s="447">
        <v>0</v>
      </c>
      <c r="J240" s="447">
        <v>-246688.64000000001</v>
      </c>
    </row>
    <row r="241" spans="1:18">
      <c r="A241" s="1007"/>
      <c r="B241" s="446" t="s">
        <v>17</v>
      </c>
      <c r="C241" s="447">
        <v>273146.5</v>
      </c>
      <c r="D241" s="447">
        <v>310960.61</v>
      </c>
      <c r="E241" s="447" t="s">
        <v>147</v>
      </c>
      <c r="F241" s="447">
        <v>584107.11</v>
      </c>
      <c r="G241" s="447">
        <v>328098.99392787321</v>
      </c>
      <c r="H241" s="447">
        <v>175618.57578785985</v>
      </c>
      <c r="I241" s="447">
        <v>503717.56971573306</v>
      </c>
      <c r="J241" s="447">
        <v>-80389.540284266928</v>
      </c>
    </row>
    <row r="242" spans="1:18">
      <c r="A242" s="1008" t="s">
        <v>66</v>
      </c>
      <c r="B242" s="446" t="s">
        <v>18</v>
      </c>
      <c r="C242" s="447">
        <v>613309.07000000007</v>
      </c>
      <c r="D242" s="447">
        <v>1193452.45</v>
      </c>
      <c r="E242" s="447" t="s">
        <v>147</v>
      </c>
      <c r="F242" s="447">
        <v>1806761.52</v>
      </c>
      <c r="G242" s="447">
        <v>931120.14062335854</v>
      </c>
      <c r="H242" s="447">
        <v>1597797.554098964</v>
      </c>
      <c r="I242" s="447">
        <v>2528917.6947223227</v>
      </c>
      <c r="J242" s="447">
        <v>722156.17472232273</v>
      </c>
      <c r="M242" s="130"/>
      <c r="N242" s="81"/>
      <c r="O242" s="81"/>
      <c r="P242" s="81"/>
    </row>
    <row r="243" spans="1:18">
      <c r="A243" s="1006"/>
      <c r="B243" s="446" t="s">
        <v>19</v>
      </c>
      <c r="C243" s="447">
        <v>0</v>
      </c>
      <c r="D243" s="447">
        <v>533024.55000000005</v>
      </c>
      <c r="E243" s="447" t="s">
        <v>147</v>
      </c>
      <c r="F243" s="447">
        <v>533024.55000000005</v>
      </c>
      <c r="G243" s="447">
        <v>324185.39195883658</v>
      </c>
      <c r="H243" s="447">
        <v>129905.05061758378</v>
      </c>
      <c r="I243" s="447">
        <v>454090.44257642038</v>
      </c>
      <c r="J243" s="447">
        <v>-78934.10742357967</v>
      </c>
      <c r="N243" s="30"/>
      <c r="O243" s="30"/>
      <c r="P243" s="30"/>
    </row>
    <row r="244" spans="1:18">
      <c r="A244" s="1007"/>
      <c r="B244" s="446" t="s">
        <v>122</v>
      </c>
      <c r="C244" s="448">
        <v>892128.12999999989</v>
      </c>
      <c r="D244" s="448">
        <v>977344.93</v>
      </c>
      <c r="E244" s="447" t="s">
        <v>147</v>
      </c>
      <c r="F244" s="447">
        <v>1869473.06</v>
      </c>
      <c r="G244" s="447">
        <v>2728651.3429813543</v>
      </c>
      <c r="H244" s="447">
        <v>1098816.9228075685</v>
      </c>
      <c r="I244" s="447">
        <v>3827468.265788923</v>
      </c>
      <c r="J244" s="447">
        <v>1957995.205788923</v>
      </c>
      <c r="N244" s="30"/>
      <c r="O244" s="30"/>
      <c r="P244" s="30"/>
    </row>
    <row r="245" spans="1:18">
      <c r="A245" s="1008" t="s">
        <v>70</v>
      </c>
      <c r="B245" s="446" t="s">
        <v>22</v>
      </c>
      <c r="C245" s="447">
        <v>0</v>
      </c>
      <c r="D245" s="447">
        <v>151085.39000000001</v>
      </c>
      <c r="E245" s="447" t="s">
        <v>147</v>
      </c>
      <c r="F245" s="447">
        <v>151085.39000000001</v>
      </c>
      <c r="G245" s="447">
        <v>42531.671846405225</v>
      </c>
      <c r="H245" s="447">
        <v>46848.24280027498</v>
      </c>
      <c r="I245" s="447">
        <v>89379.914646680205</v>
      </c>
      <c r="J245" s="447">
        <v>-61705.475353319809</v>
      </c>
    </row>
    <row r="246" spans="1:18">
      <c r="A246" s="1006"/>
      <c r="B246" s="446" t="s">
        <v>21</v>
      </c>
      <c r="C246" s="447">
        <v>0</v>
      </c>
      <c r="D246" s="447">
        <v>477263.4</v>
      </c>
      <c r="E246" s="447" t="s">
        <v>147</v>
      </c>
      <c r="F246" s="447">
        <v>477263.4</v>
      </c>
      <c r="G246" s="447">
        <v>500761.5821549063</v>
      </c>
      <c r="H246" s="447">
        <v>484476.31734585454</v>
      </c>
      <c r="I246" s="447">
        <v>985237.89950076083</v>
      </c>
      <c r="J246" s="447">
        <v>507974.49950076081</v>
      </c>
    </row>
    <row r="247" spans="1:18">
      <c r="A247" s="1006"/>
      <c r="B247" s="446" t="s">
        <v>42</v>
      </c>
      <c r="C247" s="447">
        <v>0</v>
      </c>
      <c r="D247" s="447">
        <v>169076.46</v>
      </c>
      <c r="E247" s="447" t="s">
        <v>147</v>
      </c>
      <c r="F247" s="447">
        <v>169076.46</v>
      </c>
      <c r="G247" s="447">
        <v>0</v>
      </c>
      <c r="H247" s="447">
        <v>0</v>
      </c>
      <c r="I247" s="447">
        <v>0</v>
      </c>
      <c r="J247" s="447">
        <v>-169076.46</v>
      </c>
      <c r="N247" s="30"/>
      <c r="O247" s="30"/>
      <c r="P247" s="30"/>
    </row>
    <row r="248" spans="1:18">
      <c r="A248" s="1007"/>
      <c r="B248" s="446" t="s">
        <v>39</v>
      </c>
      <c r="C248" s="447">
        <v>0</v>
      </c>
      <c r="D248" s="447">
        <v>24462.699999999997</v>
      </c>
      <c r="E248" s="447" t="s">
        <v>147</v>
      </c>
      <c r="F248" s="447">
        <v>24462.699999999997</v>
      </c>
      <c r="G248" s="447">
        <v>0</v>
      </c>
      <c r="H248" s="447">
        <v>0</v>
      </c>
      <c r="I248" s="447">
        <v>0</v>
      </c>
      <c r="J248" s="447">
        <v>-24462.699999999997</v>
      </c>
      <c r="N248" s="30"/>
      <c r="O248" s="30"/>
      <c r="P248" s="30"/>
      <c r="Q248" s="81"/>
      <c r="R248" s="81"/>
    </row>
    <row r="249" spans="1:18">
      <c r="A249" s="1009" t="s">
        <v>76</v>
      </c>
      <c r="B249" s="446" t="s">
        <v>25</v>
      </c>
      <c r="C249" s="447">
        <v>13327.18377486948</v>
      </c>
      <c r="D249" s="447">
        <v>22140.82</v>
      </c>
      <c r="E249" s="447" t="s">
        <v>147</v>
      </c>
      <c r="F249" s="447">
        <v>35468.003774869481</v>
      </c>
      <c r="G249" s="447">
        <v>10557.187502362916</v>
      </c>
      <c r="H249" s="447">
        <v>89736.375996079019</v>
      </c>
      <c r="I249" s="447">
        <v>100293.56349844193</v>
      </c>
      <c r="J249" s="447">
        <v>64825.559723572449</v>
      </c>
      <c r="N249" s="30"/>
      <c r="O249" s="30"/>
      <c r="P249" s="30"/>
      <c r="Q249" s="30"/>
      <c r="R249" s="30"/>
    </row>
    <row r="250" spans="1:18">
      <c r="A250" s="1010"/>
      <c r="B250" s="446" t="s">
        <v>24</v>
      </c>
      <c r="C250" s="447">
        <v>881543.86204770627</v>
      </c>
      <c r="D250" s="447">
        <v>2061907.81</v>
      </c>
      <c r="E250" s="447" t="s">
        <v>147</v>
      </c>
      <c r="F250" s="447">
        <v>2943451.6720477063</v>
      </c>
      <c r="G250" s="447">
        <v>743135.47954004863</v>
      </c>
      <c r="H250" s="447">
        <v>5333287.3017371129</v>
      </c>
      <c r="I250" s="447">
        <v>6076422.7812771611</v>
      </c>
      <c r="J250" s="447">
        <v>3132971.1092294548</v>
      </c>
      <c r="N250" s="30"/>
      <c r="O250" s="30"/>
      <c r="P250" s="30"/>
      <c r="Q250" s="30"/>
      <c r="R250" s="30"/>
    </row>
    <row r="251" spans="1:18">
      <c r="A251" s="1011"/>
      <c r="B251" s="446" t="s">
        <v>26</v>
      </c>
      <c r="C251" s="447">
        <v>429000</v>
      </c>
      <c r="D251" s="447">
        <v>121633.89</v>
      </c>
      <c r="E251" s="447" t="s">
        <v>147</v>
      </c>
      <c r="F251" s="447">
        <v>550633.89</v>
      </c>
      <c r="G251" s="447">
        <v>0</v>
      </c>
      <c r="H251" s="447">
        <v>1662357.0025904027</v>
      </c>
      <c r="I251" s="447">
        <v>1662357.0025904027</v>
      </c>
      <c r="J251" s="447">
        <v>1111723.1125904028</v>
      </c>
      <c r="N251" s="30"/>
      <c r="O251" s="30"/>
      <c r="P251" s="30"/>
    </row>
    <row r="252" spans="1:18">
      <c r="A252" s="449" t="s">
        <v>127</v>
      </c>
      <c r="B252" s="463" t="s">
        <v>149</v>
      </c>
      <c r="C252" s="450">
        <v>9296339.8459225763</v>
      </c>
      <c r="D252" s="450">
        <v>9292025.7799999993</v>
      </c>
      <c r="E252" s="450" t="s">
        <v>147</v>
      </c>
      <c r="F252" s="450">
        <v>18588365.625922576</v>
      </c>
      <c r="G252" s="450">
        <v>19331391.579734374</v>
      </c>
      <c r="H252" s="450">
        <v>18168141.497471344</v>
      </c>
      <c r="I252" s="450">
        <v>37499533.077205718</v>
      </c>
      <c r="J252" s="450">
        <f>SUM(J237:J251)</f>
        <v>18912840.291283138</v>
      </c>
      <c r="N252" s="30"/>
      <c r="O252" s="30"/>
      <c r="P252" s="30"/>
    </row>
    <row r="253" spans="1:18" s="81" customFormat="1" ht="13.8" thickBot="1">
      <c r="A253" s="937" t="s">
        <v>1115</v>
      </c>
      <c r="B253" s="233"/>
      <c r="C253" s="445"/>
      <c r="D253" s="445"/>
      <c r="E253" s="445"/>
      <c r="F253" s="445"/>
      <c r="G253" s="445"/>
      <c r="H253" s="445"/>
      <c r="I253" s="445"/>
      <c r="J253" s="445"/>
      <c r="K253" s="101"/>
      <c r="L253" s="130"/>
      <c r="M253" s="30"/>
      <c r="N253"/>
      <c r="O253"/>
      <c r="P253"/>
      <c r="Q253" s="30"/>
      <c r="R253" s="30"/>
    </row>
    <row r="254" spans="1:18" s="30" customFormat="1">
      <c r="A254" s="1" t="s">
        <v>150</v>
      </c>
      <c r="B254" s="2"/>
      <c r="K254" s="88"/>
    </row>
    <row r="255" spans="1:18" s="1" customFormat="1">
      <c r="A255"/>
      <c r="B255" s="2"/>
      <c r="C255" s="30"/>
      <c r="D255" s="30"/>
      <c r="E255" s="30"/>
      <c r="F255" s="30"/>
      <c r="G255" s="30"/>
      <c r="H255" s="30"/>
      <c r="I255" s="30"/>
      <c r="J255" s="146"/>
      <c r="K255" s="97"/>
      <c r="L255" s="43"/>
      <c r="M255" s="30"/>
      <c r="N255"/>
      <c r="O255"/>
      <c r="P255"/>
      <c r="Q255"/>
      <c r="R255"/>
    </row>
    <row r="257" spans="1:18">
      <c r="A257" s="5" t="s">
        <v>151</v>
      </c>
      <c r="B257"/>
      <c r="C257"/>
      <c r="D257"/>
      <c r="E257"/>
      <c r="F257"/>
      <c r="G257"/>
      <c r="H257"/>
      <c r="I257"/>
      <c r="J257"/>
    </row>
    <row r="258" spans="1:18" ht="53.4" thickBot="1">
      <c r="A258" s="109" t="s">
        <v>49</v>
      </c>
      <c r="B258" s="109" t="s">
        <v>50</v>
      </c>
      <c r="C258" s="109" t="s">
        <v>138</v>
      </c>
      <c r="D258" s="109" t="s">
        <v>139</v>
      </c>
      <c r="E258" s="109" t="s">
        <v>140</v>
      </c>
      <c r="F258" s="109" t="s">
        <v>141</v>
      </c>
      <c r="G258" s="109" t="s">
        <v>152</v>
      </c>
      <c r="H258" s="109" t="s">
        <v>144</v>
      </c>
      <c r="I258" s="109" t="s">
        <v>145</v>
      </c>
      <c r="J258"/>
    </row>
    <row r="259" spans="1:18" ht="13.8" thickTop="1">
      <c r="A259" s="1004" t="s">
        <v>62</v>
      </c>
      <c r="B259" s="959" t="s">
        <v>146</v>
      </c>
      <c r="C259" s="960">
        <v>5291553.9228071216</v>
      </c>
      <c r="D259" s="960">
        <v>1563077.7371526118</v>
      </c>
      <c r="E259" s="960"/>
      <c r="F259" s="960">
        <f>SUM(C259:D259)</f>
        <v>6854631.6599597335</v>
      </c>
      <c r="G259" s="960">
        <v>24903035.314434703</v>
      </c>
      <c r="H259" s="960">
        <v>24903035.314434703</v>
      </c>
      <c r="I259" s="960">
        <f>H259-F259</f>
        <v>18048403.65447497</v>
      </c>
      <c r="J259"/>
    </row>
    <row r="260" spans="1:18">
      <c r="A260" s="1004"/>
      <c r="B260" s="446" t="s">
        <v>148</v>
      </c>
      <c r="C260" s="447">
        <v>629125.24772567803</v>
      </c>
      <c r="D260" s="447">
        <v>1167292.6342494551</v>
      </c>
      <c r="E260" s="447"/>
      <c r="F260" s="960">
        <f t="shared" ref="F260:F273" si="22">SUM(C260:D260)</f>
        <v>1796417.881975133</v>
      </c>
      <c r="G260" s="447">
        <v>2966831.1564075127</v>
      </c>
      <c r="H260" s="447">
        <v>2966831.1564075127</v>
      </c>
      <c r="I260" s="960">
        <f t="shared" ref="I260:I273" si="23">H260-F260</f>
        <v>1170413.2744323798</v>
      </c>
      <c r="J260"/>
    </row>
    <row r="261" spans="1:18">
      <c r="A261" s="1004"/>
      <c r="B261" s="446" t="s">
        <v>15</v>
      </c>
      <c r="C261" s="447">
        <v>10166.220770457769</v>
      </c>
      <c r="D261" s="447">
        <v>188044.15161879262</v>
      </c>
      <c r="E261" s="447"/>
      <c r="F261" s="960">
        <f t="shared" si="22"/>
        <v>198210.37238925038</v>
      </c>
      <c r="G261" s="447">
        <v>130881.55271763721</v>
      </c>
      <c r="H261" s="447">
        <v>130881.55271763721</v>
      </c>
      <c r="I261" s="960">
        <f t="shared" si="23"/>
        <v>-67328.819671613164</v>
      </c>
      <c r="J261"/>
    </row>
    <row r="262" spans="1:18">
      <c r="A262" s="1004"/>
      <c r="B262" s="446" t="s">
        <v>37</v>
      </c>
      <c r="C262" s="447">
        <v>283862.1423951714</v>
      </c>
      <c r="D262" s="447">
        <v>276173.4460874949</v>
      </c>
      <c r="E262" s="447"/>
      <c r="F262" s="960">
        <f t="shared" si="22"/>
        <v>560035.5884826663</v>
      </c>
      <c r="G262" s="447">
        <v>2834151.1034074933</v>
      </c>
      <c r="H262" s="447">
        <v>2834151.1034074933</v>
      </c>
      <c r="I262" s="960">
        <f t="shared" si="23"/>
        <v>2274115.514924827</v>
      </c>
      <c r="J262"/>
    </row>
    <row r="263" spans="1:18">
      <c r="A263" s="1004"/>
      <c r="B263" s="446" t="s">
        <v>17</v>
      </c>
      <c r="C263" s="447">
        <v>323840.91780922882</v>
      </c>
      <c r="D263" s="447">
        <v>274069.4987684295</v>
      </c>
      <c r="E263" s="447"/>
      <c r="F263" s="960">
        <f t="shared" si="22"/>
        <v>597910.41657765838</v>
      </c>
      <c r="G263" s="447">
        <v>977679.8784767004</v>
      </c>
      <c r="H263" s="447">
        <v>977679.8784767004</v>
      </c>
      <c r="I263" s="960">
        <f t="shared" si="23"/>
        <v>379769.46189904201</v>
      </c>
      <c r="J263"/>
    </row>
    <row r="264" spans="1:18">
      <c r="A264" s="1004" t="s">
        <v>66</v>
      </c>
      <c r="B264" s="446" t="s">
        <v>18</v>
      </c>
      <c r="C264" s="447">
        <v>1036359.113783945</v>
      </c>
      <c r="D264" s="447">
        <v>872961.57315878151</v>
      </c>
      <c r="E264" s="447"/>
      <c r="F264" s="960">
        <f t="shared" si="22"/>
        <v>1909320.6869427264</v>
      </c>
      <c r="G264" s="447">
        <v>3786213.8258850668</v>
      </c>
      <c r="H264" s="447">
        <v>3786213.8258850668</v>
      </c>
      <c r="I264" s="960">
        <f t="shared" si="23"/>
        <v>1876893.1389423404</v>
      </c>
      <c r="J264"/>
      <c r="M264" s="130"/>
      <c r="N264" s="81"/>
      <c r="O264" s="81"/>
      <c r="P264" s="81"/>
    </row>
    <row r="265" spans="1:18">
      <c r="A265" s="1004"/>
      <c r="B265" s="446" t="s">
        <v>19</v>
      </c>
      <c r="C265" s="447">
        <v>955.43461442957471</v>
      </c>
      <c r="D265" s="447">
        <v>640922.48276721989</v>
      </c>
      <c r="E265" s="447"/>
      <c r="F265" s="960">
        <f t="shared" si="22"/>
        <v>641877.91738164949</v>
      </c>
      <c r="G265" s="447">
        <v>827528.5979355711</v>
      </c>
      <c r="H265" s="447">
        <v>827528.5979355711</v>
      </c>
      <c r="I265" s="960">
        <f t="shared" si="23"/>
        <v>185650.68055392161</v>
      </c>
      <c r="J265"/>
      <c r="N265" s="30"/>
      <c r="O265" s="30"/>
      <c r="P265" s="30"/>
    </row>
    <row r="266" spans="1:18">
      <c r="A266" s="1004"/>
      <c r="B266" s="446" t="s">
        <v>122</v>
      </c>
      <c r="C266" s="448">
        <v>513692.44549072057</v>
      </c>
      <c r="D266" s="448">
        <v>738009.75908481842</v>
      </c>
      <c r="E266" s="447"/>
      <c r="F266" s="960">
        <f t="shared" si="22"/>
        <v>1251702.2045755391</v>
      </c>
      <c r="G266" s="447">
        <v>2218082.5778527795</v>
      </c>
      <c r="H266" s="447">
        <v>2218082.5778527795</v>
      </c>
      <c r="I266" s="960">
        <f t="shared" si="23"/>
        <v>966380.37327724043</v>
      </c>
      <c r="J266"/>
      <c r="N266" s="30"/>
      <c r="O266" s="30"/>
      <c r="P266" s="30"/>
    </row>
    <row r="267" spans="1:18">
      <c r="A267" s="1004" t="s">
        <v>70</v>
      </c>
      <c r="B267" s="446" t="s">
        <v>22</v>
      </c>
      <c r="C267" s="447">
        <v>0</v>
      </c>
      <c r="D267" s="447">
        <v>224419.62720048366</v>
      </c>
      <c r="E267" s="447"/>
      <c r="F267" s="960">
        <f t="shared" si="22"/>
        <v>224419.62720048366</v>
      </c>
      <c r="G267" s="447">
        <v>95589.205672550394</v>
      </c>
      <c r="H267" s="447">
        <v>95589.205672550394</v>
      </c>
      <c r="I267" s="960">
        <f t="shared" si="23"/>
        <v>-128830.42152793327</v>
      </c>
      <c r="J267"/>
    </row>
    <row r="268" spans="1:18">
      <c r="A268" s="1004"/>
      <c r="B268" s="446" t="s">
        <v>21</v>
      </c>
      <c r="C268" s="447">
        <v>0</v>
      </c>
      <c r="D268" s="447">
        <v>678715.30504984932</v>
      </c>
      <c r="E268" s="447"/>
      <c r="F268" s="960">
        <f t="shared" si="22"/>
        <v>678715.30504984932</v>
      </c>
      <c r="G268" s="447">
        <v>855014.52123239718</v>
      </c>
      <c r="H268" s="447">
        <v>855014.52123239718</v>
      </c>
      <c r="I268" s="960">
        <f t="shared" si="23"/>
        <v>176299.21618254785</v>
      </c>
      <c r="J268"/>
    </row>
    <row r="269" spans="1:18">
      <c r="A269" s="1004"/>
      <c r="B269" s="446" t="s">
        <v>42</v>
      </c>
      <c r="C269" s="447">
        <v>0</v>
      </c>
      <c r="D269" s="447">
        <v>48282.911435273214</v>
      </c>
      <c r="E269" s="447"/>
      <c r="F269" s="960">
        <f t="shared" si="22"/>
        <v>48282.911435273214</v>
      </c>
      <c r="G269" s="447">
        <v>0</v>
      </c>
      <c r="H269" s="447">
        <v>0</v>
      </c>
      <c r="I269" s="960">
        <f t="shared" si="23"/>
        <v>-48282.911435273214</v>
      </c>
      <c r="J269"/>
      <c r="N269" s="30"/>
      <c r="O269" s="30"/>
      <c r="P269" s="30"/>
    </row>
    <row r="270" spans="1:18">
      <c r="A270" s="1004"/>
      <c r="B270" s="446" t="s">
        <v>39</v>
      </c>
      <c r="C270" s="447">
        <v>0</v>
      </c>
      <c r="D270" s="447">
        <v>11180.615768228348</v>
      </c>
      <c r="E270" s="447"/>
      <c r="F270" s="960">
        <f t="shared" si="22"/>
        <v>11180.615768228348</v>
      </c>
      <c r="G270" s="447">
        <v>0</v>
      </c>
      <c r="H270" s="447">
        <v>0</v>
      </c>
      <c r="I270" s="960">
        <f t="shared" si="23"/>
        <v>-11180.615768228348</v>
      </c>
      <c r="J270"/>
      <c r="N270" s="30"/>
      <c r="O270" s="30"/>
      <c r="P270" s="30"/>
      <c r="Q270" s="81"/>
      <c r="R270" s="81"/>
    </row>
    <row r="271" spans="1:18">
      <c r="A271" s="988" t="s">
        <v>76</v>
      </c>
      <c r="B271" s="446" t="s">
        <v>25</v>
      </c>
      <c r="C271" s="447">
        <v>0</v>
      </c>
      <c r="D271" s="447">
        <v>108535.22962569934</v>
      </c>
      <c r="E271" s="447"/>
      <c r="F271" s="960">
        <f t="shared" si="22"/>
        <v>108535.22962569934</v>
      </c>
      <c r="G271" s="447">
        <v>316246.37539407751</v>
      </c>
      <c r="H271" s="447">
        <v>316246.37539407751</v>
      </c>
      <c r="I271" s="960">
        <f t="shared" si="23"/>
        <v>207711.14576837816</v>
      </c>
      <c r="J271"/>
      <c r="N271" s="30"/>
      <c r="O271" s="30"/>
      <c r="P271" s="30"/>
      <c r="Q271" s="30"/>
      <c r="R271" s="30"/>
    </row>
    <row r="272" spans="1:18">
      <c r="A272" s="988"/>
      <c r="B272" s="446" t="s">
        <v>24</v>
      </c>
      <c r="C272" s="447">
        <v>19850.054409370739</v>
      </c>
      <c r="D272" s="447">
        <v>3148985.5720492462</v>
      </c>
      <c r="E272" s="447"/>
      <c r="F272" s="960">
        <f t="shared" si="22"/>
        <v>3168835.6264586169</v>
      </c>
      <c r="G272" s="447">
        <v>14789706.16416489</v>
      </c>
      <c r="H272" s="447">
        <v>14789706.16416489</v>
      </c>
      <c r="I272" s="960">
        <f t="shared" si="23"/>
        <v>11620870.537706273</v>
      </c>
      <c r="J272"/>
      <c r="N272" s="30"/>
      <c r="O272" s="30"/>
      <c r="P272" s="30"/>
      <c r="Q272" s="30"/>
      <c r="R272" s="30"/>
    </row>
    <row r="273" spans="1:18">
      <c r="A273" s="988"/>
      <c r="B273" s="446" t="s">
        <v>26</v>
      </c>
      <c r="C273" s="447">
        <v>400918.30936805037</v>
      </c>
      <c r="D273" s="447">
        <v>187665.91785477407</v>
      </c>
      <c r="E273" s="447"/>
      <c r="F273" s="960">
        <f t="shared" si="22"/>
        <v>588584.22722282447</v>
      </c>
      <c r="G273" s="447">
        <v>1424911.3046877575</v>
      </c>
      <c r="H273" s="447">
        <v>1424911.3046877575</v>
      </c>
      <c r="I273" s="960">
        <f t="shared" si="23"/>
        <v>836327.07746493304</v>
      </c>
      <c r="J273"/>
      <c r="N273" s="30"/>
      <c r="O273" s="30"/>
      <c r="P273" s="30"/>
    </row>
    <row r="274" spans="1:18">
      <c r="A274" s="449" t="s">
        <v>127</v>
      </c>
      <c r="B274" s="463" t="s">
        <v>149</v>
      </c>
      <c r="C274" s="450">
        <v>8510323.8091741726</v>
      </c>
      <c r="D274" s="450">
        <v>10128336.461871158</v>
      </c>
      <c r="E274" s="450"/>
      <c r="F274" s="450">
        <f>SUM(F259:F273)</f>
        <v>18638660.271045327</v>
      </c>
      <c r="G274" s="450">
        <f>SUM(G259:G273)</f>
        <v>56125871.578269131</v>
      </c>
      <c r="H274" s="450">
        <f>SUM(H259:H273)</f>
        <v>56125871.578269131</v>
      </c>
      <c r="I274" s="450">
        <f>H274-F274</f>
        <v>37487211.307223804</v>
      </c>
      <c r="J274" s="958"/>
      <c r="L274" s="130"/>
      <c r="N274" s="30"/>
      <c r="O274" s="30"/>
      <c r="P274" s="30"/>
    </row>
    <row r="275" spans="1:18" s="81" customFormat="1" ht="13.8" thickBot="1">
      <c r="A275" s="937" t="s">
        <v>1115</v>
      </c>
      <c r="B275" s="233"/>
      <c r="C275" s="445"/>
      <c r="D275" s="445"/>
      <c r="E275" s="445"/>
      <c r="F275" s="445"/>
      <c r="G275" s="445"/>
      <c r="H275" s="445"/>
      <c r="I275" s="445"/>
      <c r="J275"/>
      <c r="K275" s="101"/>
      <c r="L275" s="30"/>
      <c r="M275" s="30"/>
      <c r="N275"/>
      <c r="O275"/>
      <c r="P275"/>
      <c r="Q275" s="30"/>
      <c r="R275" s="30"/>
    </row>
    <row r="276" spans="1:18" s="30" customFormat="1">
      <c r="A276" s="1" t="s">
        <v>154</v>
      </c>
      <c r="B276" s="2"/>
      <c r="J276"/>
      <c r="K276" s="88"/>
      <c r="N276"/>
      <c r="O276"/>
      <c r="P276"/>
    </row>
    <row r="277" spans="1:18">
      <c r="J277"/>
      <c r="Q277" s="30"/>
      <c r="R277" s="30"/>
    </row>
    <row r="278" spans="1:18">
      <c r="A278" s="5" t="s">
        <v>153</v>
      </c>
      <c r="B278"/>
      <c r="C278"/>
      <c r="D278"/>
      <c r="E278"/>
      <c r="F278"/>
      <c r="G278"/>
      <c r="H278"/>
      <c r="I278"/>
      <c r="J278"/>
    </row>
    <row r="279" spans="1:18" ht="53.4" thickBot="1">
      <c r="A279" s="109" t="s">
        <v>49</v>
      </c>
      <c r="B279" s="109" t="s">
        <v>50</v>
      </c>
      <c r="C279" s="109" t="s">
        <v>138</v>
      </c>
      <c r="D279" s="109" t="s">
        <v>139</v>
      </c>
      <c r="E279" s="109" t="s">
        <v>140</v>
      </c>
      <c r="F279" s="109" t="s">
        <v>141</v>
      </c>
      <c r="G279" s="109" t="s">
        <v>152</v>
      </c>
      <c r="H279" s="109" t="s">
        <v>144</v>
      </c>
      <c r="I279" s="109" t="s">
        <v>145</v>
      </c>
      <c r="J279"/>
      <c r="L279" s="962"/>
      <c r="M279" s="962"/>
    </row>
    <row r="280" spans="1:18" ht="13.8" thickTop="1">
      <c r="A280" s="1004" t="s">
        <v>62</v>
      </c>
      <c r="B280" s="446" t="s">
        <v>146</v>
      </c>
      <c r="C280" s="960">
        <f>C259+C237</f>
        <v>11178354.022907123</v>
      </c>
      <c r="D280" s="960">
        <f>D259+D237</f>
        <v>3257761.8171526119</v>
      </c>
      <c r="E280" s="960">
        <v>0</v>
      </c>
      <c r="F280" s="960">
        <f>SUM(C280:D280)</f>
        <v>14436115.840059735</v>
      </c>
      <c r="G280" s="960">
        <v>26940222.152413648</v>
      </c>
      <c r="H280" s="960">
        <v>26940222.152413648</v>
      </c>
      <c r="I280" s="960">
        <f>H280-F280</f>
        <v>12504106.312353913</v>
      </c>
      <c r="J280"/>
      <c r="L280" s="963"/>
      <c r="M280" s="963"/>
    </row>
    <row r="281" spans="1:18">
      <c r="A281" s="1004"/>
      <c r="B281" s="446" t="s">
        <v>148</v>
      </c>
      <c r="C281" s="960">
        <f>C260+C238</f>
        <v>936210.24772567803</v>
      </c>
      <c r="D281" s="960">
        <f>D260+D238</f>
        <v>2240926.084249455</v>
      </c>
      <c r="E281" s="960">
        <v>0</v>
      </c>
      <c r="F281" s="960">
        <f t="shared" ref="F281:F294" si="24">SUM(C281:D281)</f>
        <v>3177136.3319751332</v>
      </c>
      <c r="G281" s="960">
        <v>22201292.261317439</v>
      </c>
      <c r="H281" s="960">
        <v>22201292.261317439</v>
      </c>
      <c r="I281" s="960">
        <f t="shared" ref="I281:I294" si="25">H281-F281</f>
        <v>19024155.929342307</v>
      </c>
      <c r="J281"/>
      <c r="L281" s="963"/>
      <c r="M281" s="963"/>
    </row>
    <row r="282" spans="1:18">
      <c r="A282" s="1004"/>
      <c r="B282" s="446" t="s">
        <v>15</v>
      </c>
      <c r="C282" s="960">
        <v>10166.220770457769</v>
      </c>
      <c r="D282" s="960">
        <v>421037.91161879263</v>
      </c>
      <c r="E282" s="960">
        <v>0</v>
      </c>
      <c r="F282" s="960">
        <f t="shared" si="24"/>
        <v>431204.13238925039</v>
      </c>
      <c r="G282" s="960">
        <v>130881.55271763721</v>
      </c>
      <c r="H282" s="960">
        <v>130881.55271763721</v>
      </c>
      <c r="I282" s="960">
        <f t="shared" si="25"/>
        <v>-300322.57967161317</v>
      </c>
      <c r="J282"/>
      <c r="L282" s="963"/>
      <c r="M282" s="963"/>
    </row>
    <row r="283" spans="1:18">
      <c r="A283" s="1004"/>
      <c r="B283" s="446" t="s">
        <v>37</v>
      </c>
      <c r="C283" s="960">
        <v>283862.1423951714</v>
      </c>
      <c r="D283" s="960">
        <v>522862.08608749491</v>
      </c>
      <c r="E283" s="960">
        <v>0</v>
      </c>
      <c r="F283" s="960">
        <f t="shared" si="24"/>
        <v>806724.22848266631</v>
      </c>
      <c r="G283" s="960">
        <v>2834151.1034074933</v>
      </c>
      <c r="H283" s="960">
        <v>2834151.1034074933</v>
      </c>
      <c r="I283" s="960">
        <f t="shared" si="25"/>
        <v>2027426.8749248269</v>
      </c>
      <c r="J283"/>
      <c r="L283" s="963"/>
      <c r="M283" s="963"/>
    </row>
    <row r="284" spans="1:18">
      <c r="A284" s="1004"/>
      <c r="B284" s="446" t="s">
        <v>17</v>
      </c>
      <c r="C284" s="960">
        <v>596987.41780922888</v>
      </c>
      <c r="D284" s="960">
        <v>585030.10876842949</v>
      </c>
      <c r="E284" s="960">
        <v>0</v>
      </c>
      <c r="F284" s="960">
        <f t="shared" si="24"/>
        <v>1182017.5265776585</v>
      </c>
      <c r="G284" s="960">
        <v>1481397.4481924335</v>
      </c>
      <c r="H284" s="960">
        <v>1481397.4481924335</v>
      </c>
      <c r="I284" s="960">
        <f t="shared" si="25"/>
        <v>299379.92161477497</v>
      </c>
      <c r="J284"/>
      <c r="L284" s="963"/>
      <c r="M284" s="963"/>
    </row>
    <row r="285" spans="1:18">
      <c r="A285" s="1004" t="s">
        <v>66</v>
      </c>
      <c r="B285" s="446" t="s">
        <v>18</v>
      </c>
      <c r="C285" s="960">
        <v>1649668.1837839452</v>
      </c>
      <c r="D285" s="960">
        <v>2066414.0231587815</v>
      </c>
      <c r="E285" s="960">
        <v>0</v>
      </c>
      <c r="F285" s="960">
        <f t="shared" si="24"/>
        <v>3716082.2069427269</v>
      </c>
      <c r="G285" s="960">
        <v>6315131.5206073895</v>
      </c>
      <c r="H285" s="960">
        <v>6315131.5206073895</v>
      </c>
      <c r="I285" s="960">
        <f t="shared" si="25"/>
        <v>2599049.3136646627</v>
      </c>
      <c r="J285"/>
      <c r="L285" s="963"/>
      <c r="M285" s="963"/>
      <c r="N285" s="81"/>
      <c r="O285" s="81"/>
      <c r="P285" s="81"/>
    </row>
    <row r="286" spans="1:18">
      <c r="A286" s="1004"/>
      <c r="B286" s="446" t="s">
        <v>19</v>
      </c>
      <c r="C286" s="960">
        <v>955.43461442957471</v>
      </c>
      <c r="D286" s="960">
        <v>1173947.0327672199</v>
      </c>
      <c r="E286" s="960">
        <v>0</v>
      </c>
      <c r="F286" s="960">
        <f t="shared" si="24"/>
        <v>1174902.4673816494</v>
      </c>
      <c r="G286" s="960">
        <v>1281619.0405119916</v>
      </c>
      <c r="H286" s="960">
        <v>1281619.0405119916</v>
      </c>
      <c r="I286" s="960">
        <f t="shared" si="25"/>
        <v>106716.57313034218</v>
      </c>
      <c r="J286"/>
      <c r="L286" s="963"/>
      <c r="M286" s="963"/>
      <c r="N286" s="30"/>
      <c r="O286" s="30"/>
      <c r="P286" s="30"/>
    </row>
    <row r="287" spans="1:18">
      <c r="A287" s="1004"/>
      <c r="B287" s="446" t="s">
        <v>122</v>
      </c>
      <c r="C287" s="960">
        <v>1405820.5754907206</v>
      </c>
      <c r="D287" s="960">
        <v>1715354.6890848186</v>
      </c>
      <c r="E287" s="960">
        <v>0</v>
      </c>
      <c r="F287" s="960">
        <f t="shared" si="24"/>
        <v>3121175.2645755392</v>
      </c>
      <c r="G287" s="960">
        <v>6045550.8436417021</v>
      </c>
      <c r="H287" s="960">
        <v>6045550.8436417021</v>
      </c>
      <c r="I287" s="960">
        <f t="shared" si="25"/>
        <v>2924375.5790661629</v>
      </c>
      <c r="J287"/>
      <c r="L287" s="963"/>
      <c r="M287" s="963"/>
      <c r="N287" s="30"/>
      <c r="O287" s="30"/>
      <c r="P287" s="30"/>
    </row>
    <row r="288" spans="1:18">
      <c r="A288" s="1004" t="s">
        <v>70</v>
      </c>
      <c r="B288" s="446" t="s">
        <v>22</v>
      </c>
      <c r="C288" s="960">
        <v>0</v>
      </c>
      <c r="D288" s="960">
        <v>375505.01720048371</v>
      </c>
      <c r="E288" s="960">
        <v>0</v>
      </c>
      <c r="F288" s="960">
        <f t="shared" si="24"/>
        <v>375505.01720048371</v>
      </c>
      <c r="G288" s="960">
        <v>184969.1203192306</v>
      </c>
      <c r="H288" s="960">
        <v>184969.1203192306</v>
      </c>
      <c r="I288" s="960">
        <f t="shared" si="25"/>
        <v>-190535.89688125311</v>
      </c>
      <c r="J288"/>
      <c r="L288" s="963"/>
      <c r="M288" s="963"/>
    </row>
    <row r="289" spans="1:18">
      <c r="A289" s="1004"/>
      <c r="B289" s="446" t="s">
        <v>21</v>
      </c>
      <c r="C289" s="960">
        <v>0</v>
      </c>
      <c r="D289" s="960">
        <v>1155978.7050498493</v>
      </c>
      <c r="E289" s="960">
        <v>0</v>
      </c>
      <c r="F289" s="960">
        <f t="shared" si="24"/>
        <v>1155978.7050498493</v>
      </c>
      <c r="G289" s="960">
        <v>1840252.420733158</v>
      </c>
      <c r="H289" s="960">
        <v>1840252.420733158</v>
      </c>
      <c r="I289" s="960">
        <f t="shared" si="25"/>
        <v>684273.71568330866</v>
      </c>
      <c r="J289"/>
      <c r="L289" s="963"/>
      <c r="M289" s="963"/>
    </row>
    <row r="290" spans="1:18">
      <c r="A290" s="1004"/>
      <c r="B290" s="446" t="s">
        <v>42</v>
      </c>
      <c r="C290" s="960">
        <v>0</v>
      </c>
      <c r="D290" s="960">
        <v>217359.37143527321</v>
      </c>
      <c r="E290" s="960">
        <v>0</v>
      </c>
      <c r="F290" s="960">
        <f t="shared" si="24"/>
        <v>217359.37143527321</v>
      </c>
      <c r="G290" s="960">
        <v>0</v>
      </c>
      <c r="H290" s="960">
        <v>0</v>
      </c>
      <c r="I290" s="960">
        <f t="shared" si="25"/>
        <v>-217359.37143527321</v>
      </c>
      <c r="J290"/>
      <c r="L290" s="963"/>
      <c r="M290" s="963"/>
      <c r="N290" s="30"/>
      <c r="O290" s="30"/>
      <c r="P290" s="30"/>
    </row>
    <row r="291" spans="1:18">
      <c r="A291" s="1004"/>
      <c r="B291" s="446" t="s">
        <v>39</v>
      </c>
      <c r="C291" s="960">
        <v>0</v>
      </c>
      <c r="D291" s="960">
        <v>35643.315768228349</v>
      </c>
      <c r="E291" s="960">
        <v>0</v>
      </c>
      <c r="F291" s="960">
        <f t="shared" si="24"/>
        <v>35643.315768228349</v>
      </c>
      <c r="G291" s="960">
        <v>0</v>
      </c>
      <c r="H291" s="960">
        <v>0</v>
      </c>
      <c r="I291" s="960">
        <f t="shared" si="25"/>
        <v>-35643.315768228349</v>
      </c>
      <c r="J291"/>
      <c r="L291" s="963"/>
      <c r="M291" s="963"/>
      <c r="N291" s="30"/>
      <c r="O291" s="30"/>
      <c r="P291" s="30"/>
      <c r="Q291" s="81"/>
      <c r="R291" s="81"/>
    </row>
    <row r="292" spans="1:18">
      <c r="A292" s="988" t="s">
        <v>76</v>
      </c>
      <c r="B292" s="446" t="s">
        <v>25</v>
      </c>
      <c r="C292" s="960">
        <v>13327.18377486948</v>
      </c>
      <c r="D292" s="960">
        <v>130676.04962569935</v>
      </c>
      <c r="E292" s="960">
        <v>0</v>
      </c>
      <c r="F292" s="960">
        <f t="shared" si="24"/>
        <v>144003.23340056883</v>
      </c>
      <c r="G292" s="960">
        <v>416539.93889251945</v>
      </c>
      <c r="H292" s="960">
        <v>416539.93889251945</v>
      </c>
      <c r="I292" s="960">
        <f t="shared" si="25"/>
        <v>272536.70549195062</v>
      </c>
      <c r="J292"/>
      <c r="L292" s="963"/>
      <c r="M292" s="963"/>
      <c r="N292" s="30"/>
      <c r="O292" s="30"/>
      <c r="P292" s="30"/>
      <c r="Q292" s="30"/>
      <c r="R292" s="30"/>
    </row>
    <row r="293" spans="1:18">
      <c r="A293" s="988"/>
      <c r="B293" s="446" t="s">
        <v>24</v>
      </c>
      <c r="C293" s="960">
        <v>901393.91645707702</v>
      </c>
      <c r="D293" s="960">
        <v>5210893.3820492458</v>
      </c>
      <c r="E293" s="960">
        <v>0</v>
      </c>
      <c r="F293" s="960">
        <f t="shared" si="24"/>
        <v>6112287.2985063232</v>
      </c>
      <c r="G293" s="960">
        <v>20866128.945442051</v>
      </c>
      <c r="H293" s="960">
        <v>20866128.945442051</v>
      </c>
      <c r="I293" s="960">
        <f t="shared" si="25"/>
        <v>14753841.646935727</v>
      </c>
      <c r="J293"/>
      <c r="L293" s="963"/>
      <c r="M293" s="963"/>
      <c r="N293" s="30"/>
      <c r="O293" s="30"/>
      <c r="P293" s="30"/>
      <c r="Q293" s="30"/>
      <c r="R293" s="30"/>
    </row>
    <row r="294" spans="1:18">
      <c r="A294" s="988"/>
      <c r="B294" s="446" t="s">
        <v>26</v>
      </c>
      <c r="C294" s="960">
        <v>829918.30936805042</v>
      </c>
      <c r="D294" s="960">
        <v>309299.80785477406</v>
      </c>
      <c r="E294" s="960">
        <v>0</v>
      </c>
      <c r="F294" s="960">
        <f t="shared" si="24"/>
        <v>1139218.1172228246</v>
      </c>
      <c r="G294" s="960">
        <v>3087268.30727816</v>
      </c>
      <c r="H294" s="960">
        <v>3087268.30727816</v>
      </c>
      <c r="I294" s="960">
        <f t="shared" si="25"/>
        <v>1948050.1900553354</v>
      </c>
      <c r="J294"/>
      <c r="L294" s="963"/>
      <c r="M294" s="963"/>
      <c r="N294" s="30"/>
      <c r="O294" s="30"/>
      <c r="P294" s="30"/>
    </row>
    <row r="295" spans="1:18">
      <c r="A295" s="449" t="s">
        <v>127</v>
      </c>
      <c r="B295" s="463" t="s">
        <v>149</v>
      </c>
      <c r="C295" s="961">
        <v>17806663.655096751</v>
      </c>
      <c r="D295" s="961">
        <v>19418689.40187116</v>
      </c>
      <c r="E295" s="961">
        <v>0</v>
      </c>
      <c r="F295" s="450">
        <f>SUM(F280:F294)</f>
        <v>37225353.056967907</v>
      </c>
      <c r="G295" s="450">
        <f>SUM(G280:G294)</f>
        <v>93625404.655474827</v>
      </c>
      <c r="H295" s="450">
        <f>SUM(H280:H294)</f>
        <v>93625404.655474827</v>
      </c>
      <c r="I295" s="450">
        <f>H295-F295</f>
        <v>56400051.59850692</v>
      </c>
      <c r="J295"/>
      <c r="L295" s="963"/>
      <c r="M295" s="963"/>
      <c r="N295" s="30"/>
      <c r="O295" s="30"/>
      <c r="P295" s="30"/>
    </row>
    <row r="296" spans="1:18" s="81" customFormat="1" ht="13.8" thickBot="1">
      <c r="A296" s="937" t="s">
        <v>1115</v>
      </c>
      <c r="B296" s="233"/>
      <c r="C296" s="445"/>
      <c r="D296" s="445"/>
      <c r="E296" s="445"/>
      <c r="F296" s="445"/>
      <c r="G296" s="445"/>
      <c r="H296" s="445"/>
      <c r="I296" s="445"/>
      <c r="J296"/>
      <c r="K296" s="101"/>
      <c r="L296" s="963"/>
      <c r="M296" s="963"/>
      <c r="N296"/>
      <c r="O296"/>
      <c r="P296"/>
      <c r="Q296" s="30"/>
      <c r="R296" s="30"/>
    </row>
    <row r="297" spans="1:18">
      <c r="A297" t="s">
        <v>154</v>
      </c>
      <c r="J297"/>
    </row>
  </sheetData>
  <mergeCells count="86">
    <mergeCell ref="A280:A284"/>
    <mergeCell ref="A285:A287"/>
    <mergeCell ref="A288:A291"/>
    <mergeCell ref="A292:A294"/>
    <mergeCell ref="A237:A241"/>
    <mergeCell ref="A242:A244"/>
    <mergeCell ref="A245:A248"/>
    <mergeCell ref="A249:A251"/>
    <mergeCell ref="A259:A263"/>
    <mergeCell ref="A264:A266"/>
    <mergeCell ref="A267:A270"/>
    <mergeCell ref="M88:T88"/>
    <mergeCell ref="U88:AB88"/>
    <mergeCell ref="C102:H103"/>
    <mergeCell ref="A89:A94"/>
    <mergeCell ref="A95:A98"/>
    <mergeCell ref="A99:A103"/>
    <mergeCell ref="A203:A207"/>
    <mergeCell ref="A208:A210"/>
    <mergeCell ref="A211:A214"/>
    <mergeCell ref="A215:A217"/>
    <mergeCell ref="A170:A174"/>
    <mergeCell ref="A175:A177"/>
    <mergeCell ref="D202:H202"/>
    <mergeCell ref="D169:H169"/>
    <mergeCell ref="B128:E130"/>
    <mergeCell ref="A178:A181"/>
    <mergeCell ref="A182:A184"/>
    <mergeCell ref="D136:H136"/>
    <mergeCell ref="A137:A141"/>
    <mergeCell ref="A142:A144"/>
    <mergeCell ref="A145:A148"/>
    <mergeCell ref="A149:A151"/>
    <mergeCell ref="B126:E126"/>
    <mergeCell ref="B127:E127"/>
    <mergeCell ref="A60:H60"/>
    <mergeCell ref="C76:H77"/>
    <mergeCell ref="A87:A88"/>
    <mergeCell ref="B87:B88"/>
    <mergeCell ref="A61:A62"/>
    <mergeCell ref="B61:B62"/>
    <mergeCell ref="B124:E124"/>
    <mergeCell ref="B125:E125"/>
    <mergeCell ref="A104:A107"/>
    <mergeCell ref="C81:H81"/>
    <mergeCell ref="A78:A81"/>
    <mergeCell ref="A73:A77"/>
    <mergeCell ref="A117:A118"/>
    <mergeCell ref="B117:D117"/>
    <mergeCell ref="M60:T60"/>
    <mergeCell ref="U8:AB8"/>
    <mergeCell ref="L35:S35"/>
    <mergeCell ref="U35:AB35"/>
    <mergeCell ref="A271:A273"/>
    <mergeCell ref="B119:E119"/>
    <mergeCell ref="C50:H51"/>
    <mergeCell ref="B122:D122"/>
    <mergeCell ref="B118:D118"/>
    <mergeCell ref="A35:A36"/>
    <mergeCell ref="A8:H8"/>
    <mergeCell ref="C24:H25"/>
    <mergeCell ref="C29:H29"/>
    <mergeCell ref="B35:B36"/>
    <mergeCell ref="A11:A16"/>
    <mergeCell ref="A26:A29"/>
    <mergeCell ref="A1:T1"/>
    <mergeCell ref="A2:T2"/>
    <mergeCell ref="A9:A10"/>
    <mergeCell ref="B9:B10"/>
    <mergeCell ref="A6:H6"/>
    <mergeCell ref="A5:H5"/>
    <mergeCell ref="M6:T6"/>
    <mergeCell ref="M5:T5"/>
    <mergeCell ref="M4:T4"/>
    <mergeCell ref="A3:T3"/>
    <mergeCell ref="A7:H7"/>
    <mergeCell ref="M7:T7"/>
    <mergeCell ref="A4:I4"/>
    <mergeCell ref="A17:A20"/>
    <mergeCell ref="A21:A25"/>
    <mergeCell ref="A43:A46"/>
    <mergeCell ref="A47:A51"/>
    <mergeCell ref="A69:A72"/>
    <mergeCell ref="A37:A42"/>
    <mergeCell ref="A52:A55"/>
    <mergeCell ref="A63:A68"/>
  </mergeCells>
  <pageMargins left="0.7" right="0.7" top="0.75" bottom="0.75" header="0.3" footer="0.3"/>
  <pageSetup scale="12" orientation="landscape" verticalDpi="200" r:id="rId1"/>
  <headerFooter alignWithMargins="0">
    <oddFooter>&amp;R&amp;1#&amp;"Calibri"&amp;10 Internal Use Only</oddFooter>
  </headerFooter>
  <rowBreaks count="1" manualBreakCount="1">
    <brk id="55"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9"/>
  <sheetViews>
    <sheetView workbookViewId="0">
      <selection activeCell="I27" sqref="I27"/>
    </sheetView>
  </sheetViews>
  <sheetFormatPr defaultColWidth="9.109375" defaultRowHeight="13.2"/>
  <cols>
    <col min="1" max="1" width="23" style="880" bestFit="1" customWidth="1"/>
    <col min="2" max="3" width="11.109375" style="880" bestFit="1" customWidth="1"/>
    <col min="4" max="4" width="9.109375" style="880"/>
    <col min="5" max="6" width="11.109375" style="880" bestFit="1" customWidth="1"/>
    <col min="7" max="7" width="15.6640625" style="880" customWidth="1"/>
    <col min="8" max="16384" width="9.109375" style="880"/>
  </cols>
  <sheetData>
    <row r="2" spans="1:8">
      <c r="A2" s="1012" t="s">
        <v>89</v>
      </c>
      <c r="B2" s="1012"/>
      <c r="C2" s="1012"/>
      <c r="D2" s="1012"/>
      <c r="E2" s="1012"/>
      <c r="F2" s="1012"/>
      <c r="G2" s="1012"/>
    </row>
    <row r="3" spans="1:8" ht="13.8" thickBot="1">
      <c r="A3" s="1013" t="s">
        <v>49</v>
      </c>
      <c r="B3" s="881"/>
      <c r="C3" s="881" t="s">
        <v>51</v>
      </c>
      <c r="D3" s="882"/>
      <c r="E3" s="1015" t="s">
        <v>52</v>
      </c>
      <c r="F3" s="1016"/>
      <c r="G3" s="1016"/>
      <c r="H3" s="883"/>
    </row>
    <row r="4" spans="1:8" ht="40.799999999999997" thickTop="1" thickBot="1">
      <c r="A4" s="1014"/>
      <c r="B4" s="884" t="s">
        <v>53</v>
      </c>
      <c r="C4" s="884" t="s">
        <v>54</v>
      </c>
      <c r="D4" s="885" t="s">
        <v>55</v>
      </c>
      <c r="E4" s="886" t="s">
        <v>56</v>
      </c>
      <c r="F4" s="884" t="s">
        <v>54</v>
      </c>
      <c r="G4" s="884" t="s">
        <v>57</v>
      </c>
      <c r="H4" s="884" t="s">
        <v>155</v>
      </c>
    </row>
    <row r="5" spans="1:8" ht="13.5" customHeight="1" thickTop="1" thickBot="1">
      <c r="A5" s="887" t="s">
        <v>62</v>
      </c>
      <c r="B5" s="887">
        <f>'Overall Results PY 2017'!C63</f>
        <v>165339420.73510018</v>
      </c>
      <c r="C5" s="887">
        <f>'Overall Results PY 2017'!D63</f>
        <v>132383376.17870593</v>
      </c>
      <c r="D5" s="248">
        <f>C5/B5</f>
        <v>0.80067642423161123</v>
      </c>
      <c r="E5" s="887">
        <f>'Overall Results PY 2017'!F63</f>
        <v>125328435.20719546</v>
      </c>
      <c r="F5" s="887">
        <f>'Overall Results PY 2017'!G63</f>
        <v>124506755.93164976</v>
      </c>
      <c r="G5" s="247">
        <f>F5/E5</f>
        <v>0.99344379211160427</v>
      </c>
      <c r="H5" s="247">
        <f>F5/$F$9</f>
        <v>0.69133330245430313</v>
      </c>
    </row>
    <row r="6" spans="1:8" ht="12.75" customHeight="1" thickBot="1">
      <c r="A6" s="887" t="s">
        <v>66</v>
      </c>
      <c r="B6" s="887">
        <f>'Overall Results PY 2017'!C69</f>
        <v>40716944.49296917</v>
      </c>
      <c r="C6" s="887">
        <f>'Overall Results PY 2017'!D69</f>
        <v>37992873.30613786</v>
      </c>
      <c r="D6" s="248">
        <f t="shared" ref="D6:D9" si="0">C6/B6</f>
        <v>0.93309735735937427</v>
      </c>
      <c r="E6" s="887">
        <f>'Overall Results PY 2017'!F69</f>
        <v>52738257.627299711</v>
      </c>
      <c r="F6" s="887">
        <f>'Overall Results PY 2017'!G69</f>
        <v>32395975.247989349</v>
      </c>
      <c r="G6" s="247">
        <f t="shared" ref="G6:G8" si="1">F6/E6</f>
        <v>0.61427845183910146</v>
      </c>
      <c r="H6" s="247">
        <f>F6/$F$9</f>
        <v>0.17988113485757556</v>
      </c>
    </row>
    <row r="7" spans="1:8" ht="13.8" thickBot="1">
      <c r="A7" s="887" t="s">
        <v>70</v>
      </c>
      <c r="B7" s="887">
        <f>'Overall Results PY 2017'!C73</f>
        <v>18003963</v>
      </c>
      <c r="C7" s="887">
        <f>'Overall Results PY 2017'!D73</f>
        <v>18003963</v>
      </c>
      <c r="D7" s="248">
        <f t="shared" si="0"/>
        <v>1</v>
      </c>
      <c r="E7" s="887">
        <f>'Overall Results PY 2017'!F73</f>
        <v>15544697</v>
      </c>
      <c r="F7" s="887">
        <f>'Overall Results PY 2017'!G73</f>
        <v>18003963</v>
      </c>
      <c r="G7" s="247">
        <f t="shared" si="1"/>
        <v>1.1582061072017036</v>
      </c>
      <c r="H7" s="247">
        <f>F7/$F$9</f>
        <v>9.9968384084217446E-2</v>
      </c>
    </row>
    <row r="8" spans="1:8" ht="13.8" thickBot="1">
      <c r="A8" s="887" t="s">
        <v>76</v>
      </c>
      <c r="B8" s="887">
        <f>'Overall Results PY 2017'!C78</f>
        <v>7333326</v>
      </c>
      <c r="C8" s="887">
        <f>'Overall Results PY 2017'!D78</f>
        <v>5189875</v>
      </c>
      <c r="D8" s="248">
        <f t="shared" si="0"/>
        <v>0.70771093498366222</v>
      </c>
      <c r="E8" s="887">
        <f>'Overall Results PY 2017'!F78</f>
        <v>4486482.0000000037</v>
      </c>
      <c r="F8" s="887">
        <f>'Overall Results PY 2017'!G78</f>
        <v>5189875</v>
      </c>
      <c r="G8" s="247">
        <f t="shared" si="1"/>
        <v>1.1567805242504028</v>
      </c>
      <c r="H8" s="247">
        <f>F8/$F$9</f>
        <v>2.8817178603903929E-2</v>
      </c>
    </row>
    <row r="9" spans="1:8" ht="13.8" thickBot="1">
      <c r="A9" s="888" t="s">
        <v>156</v>
      </c>
      <c r="B9" s="888">
        <f>SUM(B5:B8)</f>
        <v>231393654.22806937</v>
      </c>
      <c r="C9" s="888">
        <f>SUM(C5:C8)</f>
        <v>193570087.48484379</v>
      </c>
      <c r="D9" s="428">
        <f t="shared" si="0"/>
        <v>0.83654017276573456</v>
      </c>
      <c r="E9" s="888">
        <f>SUM(E5:E8)</f>
        <v>198097871.83449519</v>
      </c>
      <c r="F9" s="888">
        <f>SUM(F5:F8)</f>
        <v>180096569.1796391</v>
      </c>
      <c r="G9" s="889">
        <f>F9/E9</f>
        <v>0.9091292476382804</v>
      </c>
      <c r="H9" s="889">
        <f>F9/E9</f>
        <v>0.9091292476382804</v>
      </c>
    </row>
    <row r="12" spans="1:8">
      <c r="A12" s="1012" t="s">
        <v>157</v>
      </c>
      <c r="B12" s="1012"/>
      <c r="C12" s="1012"/>
      <c r="D12" s="1012"/>
      <c r="E12" s="1012"/>
      <c r="F12" s="1012"/>
      <c r="G12" s="1012"/>
    </row>
    <row r="13" spans="1:8" ht="13.8" thickBot="1">
      <c r="A13" s="1013" t="s">
        <v>49</v>
      </c>
      <c r="B13" s="881"/>
      <c r="C13" s="881" t="s">
        <v>51</v>
      </c>
      <c r="D13" s="882"/>
      <c r="E13" s="1015" t="s">
        <v>52</v>
      </c>
      <c r="F13" s="1016"/>
      <c r="G13" s="1016"/>
      <c r="H13" s="883"/>
    </row>
    <row r="14" spans="1:8" ht="40.799999999999997" thickTop="1" thickBot="1">
      <c r="A14" s="1014"/>
      <c r="B14" s="884" t="s">
        <v>84</v>
      </c>
      <c r="C14" s="884" t="s">
        <v>85</v>
      </c>
      <c r="D14" s="885" t="s">
        <v>55</v>
      </c>
      <c r="E14" s="886" t="s">
        <v>86</v>
      </c>
      <c r="F14" s="884" t="s">
        <v>85</v>
      </c>
      <c r="G14" s="884" t="s">
        <v>57</v>
      </c>
      <c r="H14" s="884" t="s">
        <v>155</v>
      </c>
    </row>
    <row r="15" spans="1:8" ht="14.4" thickTop="1" thickBot="1">
      <c r="A15" s="887" t="s">
        <v>62</v>
      </c>
      <c r="B15" s="887">
        <f>'Overall Results PY 2017'!C89</f>
        <v>25632.508100000039</v>
      </c>
      <c r="C15" s="887">
        <f>'Overall Results PY 2017'!D89</f>
        <v>17944.911995810417</v>
      </c>
      <c r="D15" s="248">
        <f>C15/B15</f>
        <v>0.70008412465147685</v>
      </c>
      <c r="E15" s="887">
        <f>'Overall Results PY 2017'!F89</f>
        <v>27388.770799999998</v>
      </c>
      <c r="F15" s="887">
        <f>'Overall Results PY 2017'!G89</f>
        <v>16603.244060576475</v>
      </c>
      <c r="G15" s="247">
        <f>F15/E15</f>
        <v>0.60620625079590928</v>
      </c>
      <c r="H15" s="247">
        <f>F15/$F$19</f>
        <v>0.27330546710867293</v>
      </c>
    </row>
    <row r="16" spans="1:8" ht="13.8" thickBot="1">
      <c r="A16" s="887" t="s">
        <v>66</v>
      </c>
      <c r="B16" s="887">
        <f>'Overall Results PY 2017'!C95</f>
        <v>6732.7832063194674</v>
      </c>
      <c r="C16" s="887">
        <f>'Overall Results PY 2017'!D95</f>
        <v>9297.6244867936293</v>
      </c>
      <c r="D16" s="248">
        <f t="shared" ref="D16:D19" si="2">C16/B16</f>
        <v>1.3809481460901301</v>
      </c>
      <c r="E16" s="887">
        <f>'Overall Results PY 2017'!F95</f>
        <v>8362.6817273037213</v>
      </c>
      <c r="F16" s="887">
        <f>'Overall Results PY 2017'!G95</f>
        <v>7765.486879170775</v>
      </c>
      <c r="G16" s="247">
        <f t="shared" ref="G16:G18" si="3">F16/E16</f>
        <v>0.9285881171128233</v>
      </c>
      <c r="H16" s="247">
        <f t="shared" ref="H16:H18" si="4">F16/$F$19</f>
        <v>0.12782743005491604</v>
      </c>
    </row>
    <row r="17" spans="1:8" ht="13.8" thickBot="1">
      <c r="A17" s="887" t="s">
        <v>70</v>
      </c>
      <c r="B17" s="887">
        <f>'Overall Results PY 2017'!C99</f>
        <v>3781</v>
      </c>
      <c r="C17" s="887">
        <f>'Overall Results PY 2017'!D99</f>
        <v>3765.0383064516127</v>
      </c>
      <c r="D17" s="248">
        <f t="shared" si="2"/>
        <v>0.99577844656218273</v>
      </c>
      <c r="E17" s="887">
        <f>'Overall Results PY 2017'!F99</f>
        <v>3340</v>
      </c>
      <c r="F17" s="887">
        <f>'Overall Results PY 2017'!G99</f>
        <v>3765.0383064516127</v>
      </c>
      <c r="G17" s="247">
        <f t="shared" si="3"/>
        <v>1.1272569779795247</v>
      </c>
      <c r="H17" s="247">
        <f t="shared" si="4"/>
        <v>6.1976174612172585E-2</v>
      </c>
    </row>
    <row r="18" spans="1:8" ht="13.8" thickBot="1">
      <c r="A18" s="887" t="s">
        <v>76</v>
      </c>
      <c r="B18" s="887">
        <f>'Overall Results PY 2017'!C104</f>
        <v>27155.5</v>
      </c>
      <c r="C18" s="887">
        <f>'Overall Results PY 2017'!D104</f>
        <v>32616</v>
      </c>
      <c r="D18" s="248">
        <f t="shared" si="2"/>
        <v>1.2010826536060835</v>
      </c>
      <c r="E18" s="887">
        <f>'Overall Results PY 2017'!F104</f>
        <v>27235.859999999997</v>
      </c>
      <c r="F18" s="887">
        <f>'Overall Results PY 2017'!G104</f>
        <v>32616</v>
      </c>
      <c r="G18" s="247">
        <f t="shared" si="3"/>
        <v>1.1975388329944421</v>
      </c>
      <c r="H18" s="247">
        <f t="shared" si="4"/>
        <v>0.53689092822423845</v>
      </c>
    </row>
    <row r="19" spans="1:8" ht="13.8" thickBot="1">
      <c r="A19" s="888" t="s">
        <v>156</v>
      </c>
      <c r="B19" s="888">
        <f>SUM(B15:B18)</f>
        <v>63301.791306319508</v>
      </c>
      <c r="C19" s="888">
        <f>SUM(C15:C18)</f>
        <v>63623.574789055659</v>
      </c>
      <c r="D19" s="428">
        <f t="shared" si="2"/>
        <v>1.0050833234904686</v>
      </c>
      <c r="E19" s="888">
        <f>SUM(E15:E18)</f>
        <v>66327.312527303715</v>
      </c>
      <c r="F19" s="888">
        <f>SUM(F15:F18)</f>
        <v>60749.769246198863</v>
      </c>
      <c r="G19" s="889">
        <f>F19/E19</f>
        <v>0.91590880033306266</v>
      </c>
      <c r="H19" s="889">
        <f>F19/E19</f>
        <v>0.91590880033306266</v>
      </c>
    </row>
  </sheetData>
  <mergeCells count="6">
    <mergeCell ref="A2:G2"/>
    <mergeCell ref="A3:A4"/>
    <mergeCell ref="E3:G3"/>
    <mergeCell ref="A12:G12"/>
    <mergeCell ref="A13:A14"/>
    <mergeCell ref="E13:G13"/>
  </mergeCells>
  <pageMargins left="0.7" right="0.7" top="0.75" bottom="0.75" header="0.3" footer="0.3"/>
  <pageSetup orientation="portrait" verticalDpi="1200" r:id="rId1"/>
  <headerFooter>
    <oddFooter>&amp;R&amp;1#&amp;"Calibri"&amp;10 Internal Use Only</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183"/>
  <sheetViews>
    <sheetView zoomScale="85" zoomScaleNormal="85" zoomScaleSheetLayoutView="100" workbookViewId="0"/>
  </sheetViews>
  <sheetFormatPr defaultColWidth="9.109375" defaultRowHeight="13.2"/>
  <cols>
    <col min="1" max="1" width="38.109375" customWidth="1"/>
    <col min="2" max="2" width="40.109375" style="2" customWidth="1"/>
    <col min="3" max="3" width="15.88671875" style="30" customWidth="1"/>
    <col min="4" max="4" width="17.109375" style="30" customWidth="1"/>
    <col min="5" max="5" width="17.88671875" style="30" customWidth="1"/>
    <col min="6" max="6" width="14.88671875" style="30" customWidth="1"/>
    <col min="7" max="7" width="17.44140625" style="30" customWidth="1"/>
    <col min="8" max="10" width="15.109375" style="30" customWidth="1"/>
    <col min="11" max="11" width="0.5546875" style="88" customWidth="1"/>
    <col min="12" max="12" width="11.88671875" style="30" customWidth="1"/>
    <col min="13" max="13" width="12.88671875" style="30" customWidth="1"/>
    <col min="14" max="14" width="12.88671875" customWidth="1"/>
    <col min="15" max="15" width="14.33203125" bestFit="1" customWidth="1"/>
    <col min="16" max="16" width="12.88671875" customWidth="1"/>
    <col min="17" max="17" width="14.33203125" bestFit="1" customWidth="1"/>
    <col min="18" max="18" width="12.33203125" bestFit="1" customWidth="1"/>
    <col min="20" max="20" width="6.88671875" customWidth="1"/>
  </cols>
  <sheetData>
    <row r="1" spans="1:29">
      <c r="A1" s="710" t="s">
        <v>0</v>
      </c>
      <c r="B1" s="710"/>
      <c r="C1" s="710"/>
      <c r="D1" s="710"/>
      <c r="E1" s="710"/>
      <c r="F1" s="710"/>
      <c r="G1" s="710"/>
      <c r="H1" s="710"/>
      <c r="I1" s="710"/>
      <c r="J1" s="710"/>
      <c r="K1" s="710"/>
      <c r="L1" s="710"/>
      <c r="M1" s="710"/>
      <c r="N1" s="710"/>
      <c r="O1" s="710"/>
      <c r="P1" s="710"/>
      <c r="Q1" s="710"/>
      <c r="R1" s="710"/>
      <c r="S1" s="710"/>
      <c r="T1" s="710"/>
    </row>
    <row r="2" spans="1:29" ht="34.200000000000003" customHeight="1">
      <c r="B2"/>
      <c r="C2"/>
      <c r="D2"/>
      <c r="E2"/>
      <c r="F2"/>
      <c r="G2"/>
      <c r="H2"/>
      <c r="I2"/>
      <c r="J2"/>
      <c r="K2"/>
      <c r="L2"/>
      <c r="M2"/>
    </row>
    <row r="3" spans="1:29">
      <c r="A3" s="711"/>
      <c r="B3" s="711"/>
      <c r="C3" s="711"/>
      <c r="D3" s="711"/>
      <c r="E3" s="711"/>
      <c r="F3" s="711"/>
      <c r="G3" s="711"/>
      <c r="H3" s="711"/>
      <c r="I3" s="711"/>
      <c r="J3" s="711"/>
      <c r="K3" s="711"/>
      <c r="L3" s="711"/>
      <c r="M3" s="711"/>
      <c r="N3" s="711"/>
      <c r="O3" s="711"/>
      <c r="P3" s="711"/>
      <c r="Q3" s="711"/>
      <c r="R3" s="711"/>
      <c r="S3" s="711"/>
      <c r="T3" s="711"/>
    </row>
    <row r="4" spans="1:29" ht="30" customHeight="1">
      <c r="A4" s="986" t="s">
        <v>43</v>
      </c>
      <c r="B4" s="986"/>
      <c r="C4" s="986"/>
      <c r="D4" s="986"/>
      <c r="E4" s="986"/>
      <c r="F4" s="986"/>
      <c r="G4" s="986"/>
      <c r="H4" s="986"/>
      <c r="I4" s="986"/>
      <c r="J4" s="5"/>
      <c r="K4" s="86"/>
      <c r="L4" s="5"/>
      <c r="M4" s="709" t="s">
        <v>44</v>
      </c>
      <c r="N4" s="709"/>
      <c r="O4" s="709"/>
      <c r="P4" s="709"/>
      <c r="Q4" s="709"/>
      <c r="R4" s="709"/>
      <c r="S4" s="709"/>
      <c r="T4" s="709"/>
    </row>
    <row r="5" spans="1:29">
      <c r="B5"/>
      <c r="C5"/>
      <c r="D5"/>
      <c r="E5"/>
      <c r="F5"/>
      <c r="G5"/>
      <c r="H5"/>
      <c r="I5"/>
      <c r="J5" s="5"/>
      <c r="K5" s="86"/>
      <c r="L5" s="5"/>
      <c r="M5"/>
    </row>
    <row r="6" spans="1:29">
      <c r="A6" s="468" t="s">
        <v>45</v>
      </c>
      <c r="B6" s="468"/>
      <c r="C6" s="468"/>
      <c r="D6" s="468"/>
      <c r="E6" s="468"/>
      <c r="F6" s="468"/>
      <c r="G6" s="468"/>
      <c r="H6" s="468"/>
      <c r="I6" s="468"/>
      <c r="J6" s="5"/>
      <c r="K6" s="86"/>
      <c r="L6" s="5"/>
      <c r="M6"/>
    </row>
    <row r="7" spans="1:29" ht="15.6">
      <c r="A7" s="575"/>
      <c r="B7" s="575"/>
      <c r="C7" s="575"/>
      <c r="D7" s="575"/>
      <c r="E7" s="575"/>
      <c r="F7" s="575"/>
      <c r="G7" s="575"/>
      <c r="H7" s="575"/>
      <c r="I7" s="575"/>
      <c r="J7" s="315"/>
      <c r="K7" s="86"/>
      <c r="L7" s="5"/>
      <c r="M7" s="121"/>
      <c r="N7" s="121"/>
      <c r="O7" s="121"/>
      <c r="P7" s="121"/>
      <c r="Q7" s="121"/>
      <c r="R7" s="121"/>
      <c r="S7" s="121"/>
      <c r="T7" s="121"/>
    </row>
    <row r="8" spans="1:29">
      <c r="A8" s="5" t="s">
        <v>158</v>
      </c>
      <c r="B8" s="5"/>
      <c r="C8" s="5"/>
      <c r="D8" s="5"/>
      <c r="E8" s="5"/>
      <c r="F8" s="5"/>
      <c r="G8" s="5"/>
      <c r="H8" s="5"/>
      <c r="I8" s="5"/>
      <c r="J8" s="5"/>
      <c r="K8" s="86"/>
      <c r="L8" s="5"/>
      <c r="M8" s="5" t="s">
        <v>159</v>
      </c>
      <c r="N8" s="5"/>
      <c r="O8" s="5"/>
      <c r="P8" s="5"/>
      <c r="Q8" s="5"/>
      <c r="R8" s="5"/>
      <c r="S8" s="5"/>
      <c r="T8" s="5"/>
      <c r="V8" s="5" t="s">
        <v>160</v>
      </c>
      <c r="W8" s="5"/>
      <c r="X8" s="5"/>
      <c r="Y8" s="5"/>
      <c r="Z8" s="5"/>
      <c r="AA8" s="5"/>
      <c r="AB8" s="5"/>
      <c r="AC8" s="5"/>
    </row>
    <row r="9" spans="1:29" ht="13.8" thickBot="1">
      <c r="A9" s="698" t="s">
        <v>49</v>
      </c>
      <c r="B9" s="698" t="s">
        <v>50</v>
      </c>
      <c r="C9" s="109"/>
      <c r="D9" s="109" t="s">
        <v>51</v>
      </c>
      <c r="E9" s="123"/>
      <c r="F9" s="109"/>
      <c r="G9" s="109" t="s">
        <v>52</v>
      </c>
      <c r="H9" s="109"/>
      <c r="I9"/>
      <c r="J9" s="315"/>
      <c r="K9" s="86"/>
      <c r="L9" s="5"/>
      <c r="M9" s="5"/>
      <c r="N9" s="5"/>
      <c r="O9" s="5"/>
      <c r="P9" s="5"/>
      <c r="Q9" s="5"/>
      <c r="R9" s="5"/>
      <c r="W9" s="1"/>
      <c r="X9" s="10"/>
    </row>
    <row r="10" spans="1:29" ht="40.799999999999997" thickTop="1" thickBot="1">
      <c r="A10" s="699"/>
      <c r="B10" s="699"/>
      <c r="C10" s="699" t="s">
        <v>53</v>
      </c>
      <c r="D10" s="699" t="s">
        <v>54</v>
      </c>
      <c r="E10" s="245" t="s">
        <v>55</v>
      </c>
      <c r="F10" s="699" t="s">
        <v>56</v>
      </c>
      <c r="G10" s="699" t="s">
        <v>54</v>
      </c>
      <c r="H10" s="699" t="s">
        <v>57</v>
      </c>
      <c r="I10"/>
      <c r="J10" s="28"/>
      <c r="K10" s="317"/>
      <c r="L10" s="39"/>
      <c r="M10"/>
      <c r="O10" s="1" t="s">
        <v>58</v>
      </c>
      <c r="P10" s="1" t="s">
        <v>59</v>
      </c>
      <c r="Q10" s="1" t="s">
        <v>60</v>
      </c>
      <c r="R10" s="1" t="s">
        <v>61</v>
      </c>
      <c r="W10" s="1"/>
      <c r="X10" s="10"/>
    </row>
    <row r="11" spans="1:29" ht="13.8" thickBot="1">
      <c r="A11" s="696" t="s">
        <v>62</v>
      </c>
      <c r="B11" s="249" t="s">
        <v>13</v>
      </c>
      <c r="C11" s="249">
        <v>68130109.592700005</v>
      </c>
      <c r="D11" s="249">
        <v>42874084.299999997</v>
      </c>
      <c r="E11" s="248">
        <v>0.62929715739946301</v>
      </c>
      <c r="F11" s="249">
        <v>58370690.221995525</v>
      </c>
      <c r="G11" s="249">
        <v>41159120.927999996</v>
      </c>
      <c r="H11" s="247">
        <v>0.70513336010699112</v>
      </c>
      <c r="I11"/>
      <c r="J11" s="206"/>
      <c r="K11" s="318"/>
      <c r="L11" s="28"/>
      <c r="M11" s="340" t="s">
        <v>14</v>
      </c>
      <c r="O11" s="342">
        <v>3040293.68</v>
      </c>
      <c r="P11" s="23">
        <v>3.624608136940697E-2</v>
      </c>
      <c r="Q11" s="342">
        <v>2797070.1856000004</v>
      </c>
      <c r="R11" s="23">
        <v>3.5248660075693529E-2</v>
      </c>
      <c r="W11" s="1"/>
      <c r="X11" s="10"/>
    </row>
    <row r="12" spans="1:29" ht="13.8" thickBot="1">
      <c r="A12" s="654"/>
      <c r="B12" s="249" t="s">
        <v>14</v>
      </c>
      <c r="C12" s="249">
        <v>3070840.48</v>
      </c>
      <c r="D12" s="249">
        <v>3040293.68</v>
      </c>
      <c r="E12" s="246">
        <v>0.990052625592587</v>
      </c>
      <c r="F12" s="249">
        <v>44361460.039999917</v>
      </c>
      <c r="G12" s="249">
        <v>2797070.1856000004</v>
      </c>
      <c r="H12" s="247">
        <v>6.3051806299385393E-2</v>
      </c>
      <c r="I12"/>
      <c r="J12" s="28"/>
      <c r="K12" s="87"/>
      <c r="L12" s="29"/>
      <c r="M12" s="340" t="s">
        <v>13</v>
      </c>
      <c r="O12" s="342">
        <v>42874084.299999997</v>
      </c>
      <c r="P12" s="23">
        <v>0.51114060408026563</v>
      </c>
      <c r="Q12" s="342">
        <v>41159120.927999996</v>
      </c>
      <c r="R12" s="23">
        <v>0.51868697112947959</v>
      </c>
      <c r="W12" s="1"/>
      <c r="X12" s="10"/>
    </row>
    <row r="13" spans="1:29" ht="13.8" thickBot="1">
      <c r="A13" s="654"/>
      <c r="B13" s="249" t="s">
        <v>15</v>
      </c>
      <c r="C13" s="249">
        <v>0</v>
      </c>
      <c r="D13" s="249">
        <v>0</v>
      </c>
      <c r="E13" s="248" t="s">
        <v>161</v>
      </c>
      <c r="F13" s="249">
        <v>10059398.3332</v>
      </c>
      <c r="G13" s="249">
        <v>0</v>
      </c>
      <c r="H13" s="247">
        <v>0</v>
      </c>
      <c r="I13"/>
      <c r="J13" s="28"/>
      <c r="K13" s="87"/>
      <c r="L13" s="29"/>
      <c r="M13" s="341" t="s">
        <v>65</v>
      </c>
      <c r="O13" s="342">
        <v>1286782</v>
      </c>
      <c r="P13" s="23">
        <v>1.5340888080485776E-2</v>
      </c>
      <c r="Q13" s="342">
        <v>1122073.9040000001</v>
      </c>
      <c r="R13" s="23">
        <v>1.4140367955557093E-2</v>
      </c>
      <c r="W13" s="1"/>
      <c r="X13" s="10"/>
    </row>
    <row r="14" spans="1:29" ht="13.8" thickBot="1">
      <c r="A14" s="654"/>
      <c r="B14" s="249" t="s">
        <v>37</v>
      </c>
      <c r="C14" s="249" t="s">
        <v>87</v>
      </c>
      <c r="D14" s="249" t="s">
        <v>87</v>
      </c>
      <c r="E14" s="248" t="s">
        <v>162</v>
      </c>
      <c r="F14" s="249">
        <v>9027253.0320000015</v>
      </c>
      <c r="G14" s="249" t="s">
        <v>162</v>
      </c>
      <c r="H14" s="247">
        <v>0</v>
      </c>
      <c r="I14"/>
      <c r="J14" s="28"/>
      <c r="K14" s="87"/>
      <c r="L14" s="29"/>
      <c r="M14" s="341" t="s">
        <v>18</v>
      </c>
      <c r="O14" s="342">
        <v>3463940.1913110316</v>
      </c>
      <c r="P14" s="23">
        <v>4.1296753290300164E-2</v>
      </c>
      <c r="Q14" s="342">
        <v>2840430.9568750458</v>
      </c>
      <c r="R14" s="23">
        <v>3.5795092230010782E-2</v>
      </c>
      <c r="W14" s="1"/>
      <c r="X14" s="10"/>
    </row>
    <row r="15" spans="1:29" ht="13.8" thickBot="1">
      <c r="A15" s="654"/>
      <c r="B15" s="249" t="s">
        <v>65</v>
      </c>
      <c r="C15" s="249">
        <v>2074232.3228</v>
      </c>
      <c r="D15" s="249">
        <v>1286782</v>
      </c>
      <c r="E15" s="248">
        <v>0.62036541705365811</v>
      </c>
      <c r="F15" s="249">
        <v>3509633.5800000057</v>
      </c>
      <c r="G15" s="249">
        <v>1122073.9040000001</v>
      </c>
      <c r="H15" s="247">
        <v>0.31971255073300225</v>
      </c>
      <c r="I15"/>
      <c r="J15" s="38"/>
      <c r="K15" s="317"/>
      <c r="L15" s="315"/>
      <c r="M15" s="341" t="s">
        <v>19</v>
      </c>
      <c r="O15" s="342">
        <v>1840225.6700000002</v>
      </c>
      <c r="P15" s="23">
        <v>2.19389889245474E-2</v>
      </c>
      <c r="Q15" s="342">
        <v>1840225.6700000002</v>
      </c>
      <c r="R15" s="23">
        <v>2.3190511785631529E-2</v>
      </c>
      <c r="W15" s="1"/>
    </row>
    <row r="16" spans="1:29" ht="13.5" customHeight="1" thickBot="1">
      <c r="A16" s="654" t="s">
        <v>66</v>
      </c>
      <c r="B16" s="249" t="s">
        <v>18</v>
      </c>
      <c r="C16" s="249">
        <v>2802982.2880000002</v>
      </c>
      <c r="D16" s="249">
        <v>3463940.1913110316</v>
      </c>
      <c r="E16" s="248">
        <v>1.2358052372077748</v>
      </c>
      <c r="F16" s="249">
        <v>17468255.689299565</v>
      </c>
      <c r="G16" s="249">
        <v>2840430.9568750458</v>
      </c>
      <c r="H16" s="247">
        <v>0.16260530000227746</v>
      </c>
      <c r="I16"/>
      <c r="M16" s="341" t="s">
        <v>69</v>
      </c>
      <c r="O16" s="342">
        <v>10657797</v>
      </c>
      <c r="P16" s="23">
        <v>0.12706120458751916</v>
      </c>
      <c r="Q16" s="342">
        <v>8877488.4179999996</v>
      </c>
      <c r="R16" s="23">
        <v>0.11187405063447266</v>
      </c>
    </row>
    <row r="17" spans="1:28" ht="13.8" thickBot="1">
      <c r="A17" s="654"/>
      <c r="B17" s="249" t="s">
        <v>19</v>
      </c>
      <c r="C17" s="249">
        <v>2267398.497</v>
      </c>
      <c r="D17" s="249">
        <v>1840225.6700000002</v>
      </c>
      <c r="E17" s="248">
        <v>0.8116022271492227</v>
      </c>
      <c r="F17" s="249">
        <v>10577131.688000111</v>
      </c>
      <c r="G17" s="249">
        <v>1840225.6700000002</v>
      </c>
      <c r="H17" s="247">
        <v>0.17398154095857191</v>
      </c>
      <c r="I17"/>
      <c r="K17" s="317"/>
      <c r="L17" s="315"/>
      <c r="M17" s="341" t="s">
        <v>22</v>
      </c>
      <c r="O17" s="342">
        <v>1451448</v>
      </c>
      <c r="P17" s="23">
        <v>1.7304019890428152E-2</v>
      </c>
      <c r="Q17" s="342">
        <v>1451448.1</v>
      </c>
      <c r="R17" s="23">
        <v>1.8291139406441653E-2</v>
      </c>
    </row>
    <row r="18" spans="1:28" ht="13.8" thickBot="1">
      <c r="A18" s="654"/>
      <c r="B18" s="249" t="s">
        <v>69</v>
      </c>
      <c r="C18" s="249">
        <v>11724824.534399999</v>
      </c>
      <c r="D18" s="249">
        <v>10657797</v>
      </c>
      <c r="E18" s="248">
        <v>0.90899412144744163</v>
      </c>
      <c r="F18" s="249">
        <v>24692870.250000037</v>
      </c>
      <c r="G18" s="249">
        <v>8877488.4179999996</v>
      </c>
      <c r="H18" s="247">
        <v>0.35951626231057471</v>
      </c>
      <c r="I18"/>
      <c r="J18" s="117"/>
      <c r="K18" s="317"/>
      <c r="L18" s="315"/>
      <c r="M18" s="341" t="s">
        <v>21</v>
      </c>
      <c r="O18" s="342">
        <v>17089133</v>
      </c>
      <c r="P18" s="23">
        <v>0.20373495801583807</v>
      </c>
      <c r="Q18" s="342">
        <v>17089133</v>
      </c>
      <c r="R18" s="23">
        <v>0.21535714162857247</v>
      </c>
      <c r="W18" s="1"/>
    </row>
    <row r="19" spans="1:28" ht="13.8" thickBot="1">
      <c r="A19" s="654" t="s">
        <v>70</v>
      </c>
      <c r="B19" s="249" t="s">
        <v>22</v>
      </c>
      <c r="C19" s="249">
        <v>1753762.0066</v>
      </c>
      <c r="D19" s="249">
        <v>1451448</v>
      </c>
      <c r="E19" s="248">
        <v>0.82761970811188179</v>
      </c>
      <c r="F19" s="249">
        <v>1682755.5000001835</v>
      </c>
      <c r="G19" s="249">
        <v>1451448.1</v>
      </c>
      <c r="H19" s="247">
        <v>0.86254247869036338</v>
      </c>
      <c r="I19"/>
      <c r="K19" s="318"/>
      <c r="L19" s="28"/>
      <c r="M19" s="341" t="s">
        <v>24</v>
      </c>
      <c r="O19" s="342">
        <v>2143668</v>
      </c>
      <c r="P19" s="23">
        <v>2.5556598452355399E-2</v>
      </c>
      <c r="Q19" s="342">
        <v>2143668</v>
      </c>
      <c r="R19" s="23">
        <v>2.7014490031802004E-2</v>
      </c>
      <c r="W19" s="1"/>
      <c r="X19" s="10"/>
    </row>
    <row r="20" spans="1:28" ht="13.8" thickBot="1">
      <c r="A20" s="654"/>
      <c r="B20" s="249" t="s">
        <v>21</v>
      </c>
      <c r="C20" s="249">
        <v>17189331.120900001</v>
      </c>
      <c r="D20" s="249">
        <v>17089133</v>
      </c>
      <c r="E20" s="248">
        <v>0.9941709121666652</v>
      </c>
      <c r="F20" s="249">
        <v>13861941.399999795</v>
      </c>
      <c r="G20" s="249">
        <v>17089133</v>
      </c>
      <c r="H20" s="247">
        <v>1.2328094966553713</v>
      </c>
      <c r="I20"/>
      <c r="J20" s="316"/>
      <c r="K20" s="317"/>
      <c r="L20" s="315"/>
      <c r="M20" s="341" t="s">
        <v>25</v>
      </c>
      <c r="O20" s="342">
        <v>31866</v>
      </c>
      <c r="P20" s="344">
        <v>3.7990330885321661E-4</v>
      </c>
      <c r="Q20" s="342">
        <v>31866</v>
      </c>
      <c r="R20" s="344">
        <v>4.0157512233862831E-4</v>
      </c>
      <c r="W20" s="1"/>
    </row>
    <row r="21" spans="1:28" ht="13.5" customHeight="1" thickBot="1">
      <c r="A21" s="654"/>
      <c r="B21" s="249" t="s">
        <v>73</v>
      </c>
      <c r="C21" s="990" t="s">
        <v>74</v>
      </c>
      <c r="D21" s="990"/>
      <c r="E21" s="990"/>
      <c r="F21" s="990"/>
      <c r="G21" s="990"/>
      <c r="H21" s="990"/>
      <c r="I21"/>
      <c r="J21" s="316"/>
      <c r="K21" s="317"/>
      <c r="L21" s="39"/>
      <c r="O21" s="343">
        <v>83879237.841311038</v>
      </c>
      <c r="P21" s="343">
        <v>0.99999999999999978</v>
      </c>
      <c r="Q21" s="343">
        <v>79352525.162475049</v>
      </c>
      <c r="R21" s="343">
        <v>0.99999999999999989</v>
      </c>
      <c r="W21" s="1"/>
    </row>
    <row r="22" spans="1:28" ht="13.5" customHeight="1" thickBot="1">
      <c r="A22" s="697"/>
      <c r="B22" s="249" t="s">
        <v>75</v>
      </c>
      <c r="C22" s="991"/>
      <c r="D22" s="991"/>
      <c r="E22" s="991"/>
      <c r="F22" s="991"/>
      <c r="G22" s="991"/>
      <c r="H22" s="991"/>
      <c r="I22"/>
      <c r="J22" s="316"/>
      <c r="K22" s="87"/>
      <c r="L22" s="29"/>
      <c r="M22" s="38"/>
      <c r="R22" s="343"/>
      <c r="W22" s="1"/>
    </row>
    <row r="23" spans="1:28" ht="13.8" thickBot="1">
      <c r="A23" s="696" t="s">
        <v>76</v>
      </c>
      <c r="B23" s="249" t="s">
        <v>25</v>
      </c>
      <c r="C23" s="249">
        <v>39732</v>
      </c>
      <c r="D23" s="249">
        <v>31866</v>
      </c>
      <c r="E23" s="248">
        <v>0.80202355783751134</v>
      </c>
      <c r="F23" s="249">
        <v>98406.000000000349</v>
      </c>
      <c r="G23" s="249">
        <v>31866</v>
      </c>
      <c r="H23" s="247">
        <v>0.32382171818791422</v>
      </c>
      <c r="I23"/>
      <c r="J23" s="316"/>
      <c r="K23" s="318"/>
      <c r="L23" s="28"/>
      <c r="M23" s="41"/>
      <c r="W23" s="1"/>
    </row>
    <row r="24" spans="1:28" ht="13.8" thickBot="1">
      <c r="A24" s="654"/>
      <c r="B24" s="249" t="s">
        <v>24</v>
      </c>
      <c r="C24" s="249">
        <v>2396856</v>
      </c>
      <c r="D24" s="249">
        <v>2143668</v>
      </c>
      <c r="E24" s="248">
        <v>0.89436662027255709</v>
      </c>
      <c r="F24" s="249">
        <v>4388076.0000000037</v>
      </c>
      <c r="G24" s="249">
        <v>2143668</v>
      </c>
      <c r="H24" s="247">
        <v>0.48852116508465171</v>
      </c>
      <c r="I24"/>
      <c r="J24" s="316"/>
      <c r="K24" s="317"/>
      <c r="L24" s="315"/>
      <c r="M24" s="40"/>
      <c r="O24" s="1"/>
    </row>
    <row r="25" spans="1:28" ht="13.5" customHeight="1" thickBot="1">
      <c r="A25" s="697"/>
      <c r="B25" s="249" t="s">
        <v>26</v>
      </c>
      <c r="C25" s="992" t="s">
        <v>78</v>
      </c>
      <c r="D25" s="992"/>
      <c r="E25" s="992"/>
      <c r="F25" s="992"/>
      <c r="G25" s="992"/>
      <c r="H25" s="992"/>
      <c r="I25"/>
      <c r="J25" s="35"/>
      <c r="K25" s="317"/>
      <c r="L25" s="315"/>
      <c r="M25" s="41"/>
    </row>
    <row r="26" spans="1:28" ht="13.5" customHeight="1" thickBot="1">
      <c r="A26" s="336" t="s">
        <v>79</v>
      </c>
      <c r="B26" s="336"/>
      <c r="C26" s="336">
        <v>111450068.84240001</v>
      </c>
      <c r="D26" s="336">
        <v>83879237.841311038</v>
      </c>
      <c r="E26" s="428">
        <v>0.75261719182895703</v>
      </c>
      <c r="F26" s="336">
        <v>198097871.73449513</v>
      </c>
      <c r="G26" s="336">
        <v>79352525.162475049</v>
      </c>
      <c r="H26" s="339">
        <v>0.40057232552618716</v>
      </c>
      <c r="I26"/>
      <c r="Q26" s="625"/>
      <c r="R26" s="625"/>
    </row>
    <row r="27" spans="1:28">
      <c r="A27" t="s">
        <v>80</v>
      </c>
      <c r="B27"/>
      <c r="C27"/>
      <c r="D27"/>
      <c r="E27"/>
      <c r="F27"/>
      <c r="G27"/>
      <c r="H27"/>
      <c r="I27"/>
      <c r="J27" s="316"/>
    </row>
    <row r="28" spans="1:28">
      <c r="A28" s="108"/>
      <c r="B28"/>
      <c r="C28"/>
      <c r="D28"/>
      <c r="E28"/>
      <c r="F28" s="213"/>
      <c r="G28"/>
      <c r="H28"/>
      <c r="I28"/>
      <c r="J28" s="316"/>
      <c r="K28" s="89"/>
      <c r="L28" s="38"/>
      <c r="M28" s="40"/>
    </row>
    <row r="29" spans="1:28">
      <c r="A29" s="108"/>
      <c r="B29"/>
      <c r="C29"/>
      <c r="D29"/>
      <c r="E29"/>
      <c r="F29" s="213"/>
      <c r="G29"/>
      <c r="H29"/>
      <c r="I29"/>
      <c r="J29" s="316"/>
      <c r="M29" s="40"/>
      <c r="Q29" s="16"/>
    </row>
    <row r="30" spans="1:28">
      <c r="A30" s="5" t="s">
        <v>163</v>
      </c>
      <c r="B30" s="5"/>
      <c r="C30" s="5"/>
      <c r="D30" s="5"/>
      <c r="E30" s="5"/>
      <c r="F30" s="5"/>
      <c r="G30" s="5"/>
      <c r="H30" s="5"/>
      <c r="I30" s="5"/>
      <c r="J30" s="35"/>
      <c r="M30" s="33"/>
      <c r="Q30" s="16"/>
    </row>
    <row r="31" spans="1:28" ht="13.8" thickBot="1">
      <c r="A31" s="698" t="s">
        <v>49</v>
      </c>
      <c r="B31" s="698" t="s">
        <v>50</v>
      </c>
      <c r="C31" s="109"/>
      <c r="D31" s="109" t="s">
        <v>51</v>
      </c>
      <c r="E31" s="123"/>
      <c r="F31" s="109"/>
      <c r="G31" s="109" t="s">
        <v>52</v>
      </c>
      <c r="H31" s="109"/>
      <c r="I31"/>
      <c r="J31" s="128"/>
      <c r="K31" s="90"/>
      <c r="L31" s="316"/>
      <c r="M31" s="41"/>
      <c r="Q31" s="14"/>
      <c r="R31" s="23"/>
      <c r="S31" s="24"/>
      <c r="T31" s="15"/>
    </row>
    <row r="32" spans="1:28" ht="40.799999999999997" thickTop="1" thickBot="1">
      <c r="A32" s="699"/>
      <c r="B32" s="699"/>
      <c r="C32" s="699" t="s">
        <v>84</v>
      </c>
      <c r="D32" s="699" t="s">
        <v>85</v>
      </c>
      <c r="E32" s="245" t="s">
        <v>55</v>
      </c>
      <c r="F32" s="699" t="s">
        <v>86</v>
      </c>
      <c r="G32" s="699" t="s">
        <v>85</v>
      </c>
      <c r="H32" s="699" t="s">
        <v>57</v>
      </c>
      <c r="I32"/>
      <c r="M32" s="5" t="s">
        <v>164</v>
      </c>
      <c r="N32" s="5"/>
      <c r="O32" s="5"/>
      <c r="P32" s="5"/>
      <c r="Q32" s="5"/>
      <c r="R32" s="5"/>
      <c r="S32" s="5"/>
      <c r="T32" s="5"/>
      <c r="U32" s="5" t="s">
        <v>165</v>
      </c>
      <c r="V32" s="5"/>
      <c r="W32" s="5"/>
      <c r="X32" s="5"/>
      <c r="Y32" s="5"/>
      <c r="Z32" s="5"/>
      <c r="AA32" s="5"/>
      <c r="AB32" s="5"/>
    </row>
    <row r="33" spans="1:20" ht="13.8" thickBot="1">
      <c r="A33" s="696" t="s">
        <v>62</v>
      </c>
      <c r="B33" s="249" t="s">
        <v>13</v>
      </c>
      <c r="C33" s="249">
        <v>12225.334800000001</v>
      </c>
      <c r="D33" s="249">
        <v>6855.41</v>
      </c>
      <c r="E33" s="246">
        <v>0.56075437704986197</v>
      </c>
      <c r="F33" s="249">
        <v>10933.6198</v>
      </c>
      <c r="G33" s="249">
        <v>6581.1935999999996</v>
      </c>
      <c r="H33" s="247">
        <v>0.60192266791643878</v>
      </c>
      <c r="I33"/>
      <c r="J33" s="207"/>
      <c r="O33" s="1" t="s">
        <v>58</v>
      </c>
      <c r="P33" s="1" t="s">
        <v>59</v>
      </c>
      <c r="Q33" s="1" t="s">
        <v>60</v>
      </c>
      <c r="R33" s="1" t="s">
        <v>61</v>
      </c>
    </row>
    <row r="34" spans="1:20" ht="13.8" thickBot="1">
      <c r="A34" s="654"/>
      <c r="B34" s="249" t="s">
        <v>14</v>
      </c>
      <c r="C34" s="249">
        <v>437.93</v>
      </c>
      <c r="D34" s="249">
        <v>525.86</v>
      </c>
      <c r="E34" s="246">
        <v>1.2007855136665677</v>
      </c>
      <c r="F34" s="249">
        <v>12127.82</v>
      </c>
      <c r="G34" s="249">
        <v>483.79120000000006</v>
      </c>
      <c r="H34" s="247">
        <v>3.9891027406409402E-2</v>
      </c>
      <c r="I34"/>
      <c r="J34" s="38"/>
      <c r="K34" s="90"/>
      <c r="L34" s="316"/>
      <c r="M34" s="345" t="s">
        <v>14</v>
      </c>
      <c r="O34" s="342">
        <v>525.86</v>
      </c>
      <c r="P34" s="23">
        <v>1.5716143911789066E-2</v>
      </c>
      <c r="Q34" s="342">
        <v>483.79120000000006</v>
      </c>
      <c r="R34" s="23">
        <v>1.4865610501667155E-2</v>
      </c>
      <c r="S34" s="24"/>
      <c r="T34" s="15"/>
    </row>
    <row r="35" spans="1:20" ht="13.8" thickBot="1">
      <c r="A35" s="654"/>
      <c r="B35" s="249" t="s">
        <v>15</v>
      </c>
      <c r="C35" s="249">
        <v>0</v>
      </c>
      <c r="D35" s="249">
        <v>0</v>
      </c>
      <c r="E35" s="248" t="s">
        <v>161</v>
      </c>
      <c r="F35" s="249">
        <v>1743.9999999999998</v>
      </c>
      <c r="G35" s="249">
        <v>0</v>
      </c>
      <c r="H35" s="247">
        <v>0</v>
      </c>
      <c r="I35"/>
      <c r="J35" s="315"/>
      <c r="K35" s="90"/>
      <c r="L35" s="316"/>
      <c r="M35" s="345" t="s">
        <v>13</v>
      </c>
      <c r="O35" s="342">
        <v>6855.41</v>
      </c>
      <c r="P35" s="23">
        <v>0.20488458930954606</v>
      </c>
      <c r="Q35" s="342">
        <v>6581.1935999999996</v>
      </c>
      <c r="R35" s="23">
        <v>0.20222248915165189</v>
      </c>
      <c r="S35" s="24"/>
      <c r="T35" s="15"/>
    </row>
    <row r="36" spans="1:20" ht="13.8" thickBot="1">
      <c r="A36" s="654"/>
      <c r="B36" s="249" t="s">
        <v>37</v>
      </c>
      <c r="C36" s="249" t="s">
        <v>87</v>
      </c>
      <c r="D36" s="249" t="s">
        <v>87</v>
      </c>
      <c r="E36" s="246" t="s">
        <v>162</v>
      </c>
      <c r="F36" s="249">
        <v>2021.394</v>
      </c>
      <c r="G36" s="249" t="s">
        <v>162</v>
      </c>
      <c r="H36" s="247">
        <v>0</v>
      </c>
      <c r="I36"/>
      <c r="K36" s="91"/>
      <c r="L36" s="35"/>
      <c r="M36" s="346" t="s">
        <v>65</v>
      </c>
      <c r="O36" s="342">
        <v>202</v>
      </c>
      <c r="P36" s="23">
        <v>6.0370841482170002E-3</v>
      </c>
      <c r="Q36" s="342">
        <v>176.14400000000001</v>
      </c>
      <c r="R36" s="23">
        <v>5.4124343233313442E-3</v>
      </c>
    </row>
    <row r="37" spans="1:20" ht="13.8" thickBot="1">
      <c r="A37" s="654"/>
      <c r="B37" s="249" t="s">
        <v>65</v>
      </c>
      <c r="C37" s="249">
        <v>358.9547</v>
      </c>
      <c r="D37" s="249">
        <v>202</v>
      </c>
      <c r="E37" s="246">
        <v>0.56274510404794809</v>
      </c>
      <c r="F37" s="249">
        <v>561.9369999999999</v>
      </c>
      <c r="G37" s="249">
        <v>176.14400000000001</v>
      </c>
      <c r="H37" s="247">
        <v>0.31345862614492381</v>
      </c>
      <c r="I37"/>
      <c r="J37" s="42"/>
      <c r="M37" s="346" t="s">
        <v>18</v>
      </c>
      <c r="O37" s="342">
        <v>2033.7410597272417</v>
      </c>
      <c r="P37" s="23">
        <v>6.078151442206621E-2</v>
      </c>
      <c r="Q37" s="342">
        <v>1667.6676689763381</v>
      </c>
      <c r="R37" s="23">
        <v>5.1242970135102567E-2</v>
      </c>
    </row>
    <row r="38" spans="1:20" ht="13.8" thickBot="1">
      <c r="A38" s="654" t="s">
        <v>66</v>
      </c>
      <c r="B38" s="249" t="s">
        <v>18</v>
      </c>
      <c r="C38" s="249">
        <v>1172.3909000000001</v>
      </c>
      <c r="D38" s="249">
        <v>2033.7410597272417</v>
      </c>
      <c r="E38" s="246">
        <v>1.7346953645983105</v>
      </c>
      <c r="F38" s="249">
        <v>4322.0429999999997</v>
      </c>
      <c r="G38" s="249">
        <v>1667.6676689763381</v>
      </c>
      <c r="H38" s="247">
        <v>0.38585170693034249</v>
      </c>
      <c r="I38"/>
      <c r="J38" s="32"/>
      <c r="K38" s="90"/>
      <c r="L38" s="316"/>
      <c r="M38" s="346" t="s">
        <v>19</v>
      </c>
      <c r="O38" s="342">
        <v>191.73000000000002</v>
      </c>
      <c r="P38" s="23">
        <v>5.7301492264239876E-3</v>
      </c>
      <c r="Q38" s="342">
        <v>191.73000000000002</v>
      </c>
      <c r="R38" s="23">
        <v>5.8913504451603158E-3</v>
      </c>
      <c r="S38" s="24"/>
      <c r="T38" s="15"/>
    </row>
    <row r="39" spans="1:20" ht="15.75" customHeight="1" thickBot="1">
      <c r="A39" s="654"/>
      <c r="B39" s="249" t="s">
        <v>19</v>
      </c>
      <c r="C39" s="249">
        <v>230.46940000000001</v>
      </c>
      <c r="D39" s="249">
        <v>191.73000000000002</v>
      </c>
      <c r="E39" s="246">
        <v>0.83191087406831454</v>
      </c>
      <c r="F39" s="249">
        <v>1542.9512273037219</v>
      </c>
      <c r="G39" s="249">
        <v>191.73000000000002</v>
      </c>
      <c r="H39" s="247">
        <v>0.12426186687381206</v>
      </c>
      <c r="I39"/>
      <c r="J39" s="35"/>
      <c r="K39" s="90"/>
      <c r="L39" s="316"/>
      <c r="M39" s="346" t="s">
        <v>69</v>
      </c>
      <c r="O39" s="342">
        <v>1241</v>
      </c>
      <c r="P39" s="23">
        <v>3.7089214989788601E-2</v>
      </c>
      <c r="Q39" s="342">
        <v>1033.674</v>
      </c>
      <c r="R39" s="23">
        <v>3.1762039222086494E-2</v>
      </c>
      <c r="S39" s="24"/>
      <c r="T39" s="15"/>
    </row>
    <row r="40" spans="1:20" ht="13.8" thickBot="1">
      <c r="A40" s="654"/>
      <c r="B40" s="249" t="s">
        <v>69</v>
      </c>
      <c r="C40" s="249">
        <v>1174.2552000000001</v>
      </c>
      <c r="D40" s="249">
        <v>1241</v>
      </c>
      <c r="E40" s="246">
        <v>1.0568401144827801</v>
      </c>
      <c r="F40" s="249">
        <v>2497.6875</v>
      </c>
      <c r="G40" s="249">
        <v>1033.674</v>
      </c>
      <c r="H40" s="247">
        <v>0.41385241348247126</v>
      </c>
      <c r="I40"/>
      <c r="J40" s="118"/>
      <c r="K40" s="91"/>
      <c r="L40" s="35"/>
      <c r="M40" s="346" t="s">
        <v>22</v>
      </c>
      <c r="O40" s="342">
        <v>261.68532379380827</v>
      </c>
      <c r="P40" s="23">
        <v>7.8208728717655083E-3</v>
      </c>
      <c r="Q40" s="342">
        <v>261.68532379380827</v>
      </c>
      <c r="R40" s="23">
        <v>8.0408905691575321E-3</v>
      </c>
      <c r="S40" s="24"/>
      <c r="T40" s="15"/>
    </row>
    <row r="41" spans="1:20" ht="13.8" thickBot="1">
      <c r="A41" s="654" t="s">
        <v>70</v>
      </c>
      <c r="B41" s="249" t="s">
        <v>22</v>
      </c>
      <c r="C41" s="249">
        <v>316.19029999999998</v>
      </c>
      <c r="D41" s="249">
        <v>261.68532379380827</v>
      </c>
      <c r="E41" s="246">
        <v>0.82761970811188157</v>
      </c>
      <c r="F41" s="249">
        <v>474.29999999999995</v>
      </c>
      <c r="G41" s="249">
        <v>261.68532379380827</v>
      </c>
      <c r="H41" s="247">
        <v>0.55172954626567217</v>
      </c>
      <c r="I41"/>
      <c r="K41" s="90"/>
      <c r="L41" s="316"/>
      <c r="M41" s="346" t="s">
        <v>21</v>
      </c>
      <c r="O41" s="342">
        <v>3846.6952053983223</v>
      </c>
      <c r="P41" s="23">
        <v>0.11496446855214133</v>
      </c>
      <c r="Q41" s="342">
        <v>3846.6952053983223</v>
      </c>
      <c r="R41" s="23">
        <v>0.11819866223710143</v>
      </c>
      <c r="S41" s="24"/>
      <c r="T41" s="15"/>
    </row>
    <row r="42" spans="1:20" ht="13.8" thickBot="1">
      <c r="A42" s="654"/>
      <c r="B42" s="249" t="s">
        <v>21</v>
      </c>
      <c r="C42" s="249">
        <v>3869.2494000000002</v>
      </c>
      <c r="D42" s="249">
        <v>3846.6952053983223</v>
      </c>
      <c r="E42" s="246">
        <v>0.9941709121666652</v>
      </c>
      <c r="F42" s="249">
        <v>2866.3999999999996</v>
      </c>
      <c r="G42" s="249">
        <v>3846.6952053983223</v>
      </c>
      <c r="H42" s="247">
        <v>1.3419952572559037</v>
      </c>
      <c r="I42"/>
      <c r="J42" s="42"/>
      <c r="K42" s="90"/>
      <c r="L42" s="316"/>
      <c r="M42" s="346" t="s">
        <v>24</v>
      </c>
      <c r="O42" s="342">
        <v>5017.32</v>
      </c>
      <c r="P42" s="23">
        <v>0.14995041108184215</v>
      </c>
      <c r="Q42" s="342">
        <v>5017.32</v>
      </c>
      <c r="R42" s="23">
        <v>0.15416883333600245</v>
      </c>
      <c r="S42" s="24"/>
      <c r="T42" s="15"/>
    </row>
    <row r="43" spans="1:20" ht="13.5" customHeight="1" thickBot="1">
      <c r="A43" s="654"/>
      <c r="B43" s="249" t="s">
        <v>73</v>
      </c>
      <c r="C43" s="990" t="s">
        <v>88</v>
      </c>
      <c r="D43" s="990"/>
      <c r="E43" s="990"/>
      <c r="F43" s="990"/>
      <c r="G43" s="990"/>
      <c r="H43" s="990"/>
      <c r="I43"/>
      <c r="J43" s="5"/>
      <c r="K43" s="90"/>
      <c r="L43" s="316"/>
      <c r="M43" s="346" t="s">
        <v>25</v>
      </c>
      <c r="O43" s="342">
        <v>84.42</v>
      </c>
      <c r="P43" s="23">
        <v>2.5230229890716789E-3</v>
      </c>
      <c r="Q43" s="342">
        <v>84.42</v>
      </c>
      <c r="R43" s="23">
        <v>2.5940009627102374E-3</v>
      </c>
      <c r="S43" s="24"/>
      <c r="T43" s="15"/>
    </row>
    <row r="44" spans="1:20" ht="13.8" thickBot="1">
      <c r="A44" s="697"/>
      <c r="B44" s="249" t="s">
        <v>75</v>
      </c>
      <c r="C44" s="991"/>
      <c r="D44" s="991"/>
      <c r="E44" s="991"/>
      <c r="F44" s="991"/>
      <c r="G44" s="991"/>
      <c r="H44" s="991"/>
      <c r="I44"/>
      <c r="J44" s="102"/>
      <c r="K44" s="91"/>
      <c r="L44" s="35"/>
      <c r="M44" s="346" t="s">
        <v>26</v>
      </c>
      <c r="O44" s="342">
        <v>13200</v>
      </c>
      <c r="P44" s="23">
        <v>0.39450252849734851</v>
      </c>
      <c r="Q44" s="342">
        <v>13200</v>
      </c>
      <c r="R44" s="23">
        <v>0.40560071911602863</v>
      </c>
      <c r="S44" s="24"/>
      <c r="T44" s="15"/>
    </row>
    <row r="45" spans="1:20" s="5" customFormat="1" ht="13.5" customHeight="1" thickBot="1">
      <c r="A45" s="696" t="s">
        <v>76</v>
      </c>
      <c r="B45" s="249" t="s">
        <v>25</v>
      </c>
      <c r="C45" s="249">
        <v>108.36</v>
      </c>
      <c r="D45" s="249">
        <v>84.42</v>
      </c>
      <c r="E45" s="246">
        <v>0.77906976744186052</v>
      </c>
      <c r="F45" s="249">
        <v>268.38</v>
      </c>
      <c r="G45" s="249">
        <v>84.42</v>
      </c>
      <c r="H45" s="247">
        <v>0.31455399061032863</v>
      </c>
      <c r="I45"/>
      <c r="J45" s="73"/>
      <c r="K45" s="92"/>
      <c r="L45" s="36"/>
      <c r="M45" s="30"/>
      <c r="N45"/>
      <c r="O45" s="343">
        <v>33459.861588919368</v>
      </c>
      <c r="P45" s="343">
        <v>1.0000000000000002</v>
      </c>
      <c r="Q45" s="343">
        <v>32544.320998168467</v>
      </c>
      <c r="R45" s="343">
        <v>1</v>
      </c>
    </row>
    <row r="46" spans="1:20" ht="13.8" thickBot="1">
      <c r="A46" s="654"/>
      <c r="B46" s="249" t="s">
        <v>24</v>
      </c>
      <c r="C46" s="249">
        <v>6558.3</v>
      </c>
      <c r="D46" s="249">
        <v>5017.32</v>
      </c>
      <c r="E46" s="246">
        <v>0.76503362151777132</v>
      </c>
      <c r="F46" s="249">
        <v>11967.479999999998</v>
      </c>
      <c r="G46" s="249">
        <v>5017.32</v>
      </c>
      <c r="H46" s="247">
        <v>0.41924615708570229</v>
      </c>
      <c r="I46"/>
      <c r="J46" s="102"/>
      <c r="M46" s="33"/>
    </row>
    <row r="47" spans="1:20" ht="13.8" thickBot="1">
      <c r="A47" s="697"/>
      <c r="B47" s="249" t="s">
        <v>26</v>
      </c>
      <c r="C47" s="249">
        <v>10034</v>
      </c>
      <c r="D47" s="249">
        <v>13200</v>
      </c>
      <c r="E47" s="246">
        <v>1.3155272074945186</v>
      </c>
      <c r="F47" s="249">
        <v>15000</v>
      </c>
      <c r="G47" s="249">
        <v>13200</v>
      </c>
      <c r="H47" s="247">
        <v>0.88</v>
      </c>
      <c r="I47"/>
      <c r="J47" s="73"/>
      <c r="K47" s="89"/>
      <c r="L47" s="38"/>
      <c r="M47" s="68"/>
      <c r="N47" s="1"/>
      <c r="O47" s="1"/>
      <c r="P47" s="1"/>
    </row>
    <row r="48" spans="1:20" ht="13.8" thickBot="1">
      <c r="A48" s="336" t="s">
        <v>79</v>
      </c>
      <c r="B48" s="336"/>
      <c r="C48" s="336">
        <v>36485.434699999998</v>
      </c>
      <c r="D48" s="336">
        <v>33459.861588919375</v>
      </c>
      <c r="E48" s="337">
        <v>0.91707449463167223</v>
      </c>
      <c r="F48" s="338">
        <v>66328.012527303712</v>
      </c>
      <c r="G48" s="336">
        <v>32544.32099816847</v>
      </c>
      <c r="H48" s="339">
        <v>0.49065726166258494</v>
      </c>
      <c r="I48"/>
      <c r="J48" s="74"/>
      <c r="M48" s="68"/>
      <c r="N48" s="1"/>
      <c r="O48" s="1"/>
      <c r="P48" s="1"/>
    </row>
    <row r="49" spans="1:18">
      <c r="A49" t="s">
        <v>80</v>
      </c>
      <c r="B49"/>
      <c r="C49"/>
      <c r="D49"/>
      <c r="E49" s="119"/>
      <c r="F49"/>
      <c r="G49"/>
      <c r="H49"/>
      <c r="I49"/>
      <c r="J49" s="75"/>
      <c r="K49" s="317"/>
      <c r="L49" s="315"/>
      <c r="M49" s="68"/>
      <c r="N49" s="1"/>
      <c r="O49" s="1"/>
      <c r="P49" s="1"/>
    </row>
    <row r="50" spans="1:18">
      <c r="B50"/>
      <c r="C50"/>
      <c r="D50"/>
      <c r="E50"/>
      <c r="F50"/>
      <c r="G50"/>
      <c r="H50"/>
      <c r="I50"/>
      <c r="J50" s="73"/>
      <c r="M50" s="69"/>
      <c r="N50" s="1"/>
      <c r="O50" s="1"/>
      <c r="P50" s="1"/>
    </row>
    <row r="51" spans="1:18">
      <c r="A51" s="108"/>
      <c r="B51"/>
      <c r="C51"/>
      <c r="D51"/>
      <c r="E51"/>
      <c r="F51"/>
      <c r="G51"/>
      <c r="H51"/>
      <c r="I51"/>
      <c r="J51" s="73"/>
      <c r="K51" s="94"/>
      <c r="L51" s="32"/>
      <c r="M51" s="68"/>
      <c r="N51" s="1"/>
      <c r="O51" s="1"/>
      <c r="P51" s="1"/>
    </row>
    <row r="52" spans="1:18" ht="15">
      <c r="C52" s="83"/>
      <c r="D52" s="83"/>
      <c r="E52" s="130"/>
      <c r="F52" s="84"/>
      <c r="G52" s="130"/>
      <c r="H52" s="104"/>
      <c r="I52" s="104"/>
      <c r="J52" s="129"/>
      <c r="K52" s="95"/>
      <c r="L52" s="34"/>
      <c r="M52" s="68"/>
      <c r="N52" s="1"/>
      <c r="O52" s="1"/>
      <c r="P52" s="1"/>
    </row>
    <row r="53" spans="1:18">
      <c r="A53" s="5" t="s">
        <v>102</v>
      </c>
      <c r="B53" s="5"/>
      <c r="C53" s="5"/>
      <c r="D53" s="5"/>
      <c r="E53" s="5"/>
      <c r="F53" s="130"/>
      <c r="G53" s="130"/>
      <c r="H53" s="81"/>
      <c r="I53" s="81"/>
      <c r="J53" s="130"/>
      <c r="K53" s="93"/>
      <c r="L53" s="42"/>
      <c r="M53" s="68"/>
      <c r="N53" s="1"/>
      <c r="O53" s="1"/>
      <c r="P53" s="1"/>
      <c r="Q53" s="1"/>
      <c r="R53" s="1"/>
    </row>
    <row r="54" spans="1:18" ht="27" thickBot="1">
      <c r="A54" s="109" t="s">
        <v>103</v>
      </c>
      <c r="B54" s="109" t="s">
        <v>104</v>
      </c>
      <c r="C54" s="109" t="s">
        <v>105</v>
      </c>
      <c r="D54" s="109" t="s">
        <v>106</v>
      </c>
      <c r="E54" s="109" t="s">
        <v>107</v>
      </c>
      <c r="F54" s="251"/>
      <c r="G54" s="252"/>
      <c r="H54" s="253"/>
      <c r="I54" s="253"/>
      <c r="J54" s="253"/>
      <c r="K54" s="93"/>
      <c r="L54" s="42"/>
      <c r="M54" s="68"/>
      <c r="N54" s="1"/>
      <c r="O54" s="1"/>
      <c r="P54" s="1"/>
      <c r="Q54" s="1"/>
      <c r="R54" s="1"/>
    </row>
    <row r="55" spans="1:18" ht="14.4" thickTop="1" thickBot="1">
      <c r="A55" s="60" t="s">
        <v>13</v>
      </c>
      <c r="B55" s="250">
        <v>0.05</v>
      </c>
      <c r="C55" s="250">
        <v>2E-3</v>
      </c>
      <c r="D55" s="250">
        <v>4.0000000000000001E-3</v>
      </c>
      <c r="E55" s="247">
        <v>0.96</v>
      </c>
      <c r="M55" s="68"/>
      <c r="N55" s="1"/>
      <c r="O55" s="1"/>
      <c r="P55" s="1"/>
      <c r="Q55" s="1"/>
      <c r="R55" s="1"/>
    </row>
    <row r="56" spans="1:18" ht="13.8" thickBot="1">
      <c r="A56" s="60" t="s">
        <v>14</v>
      </c>
      <c r="B56" s="250">
        <v>0.12</v>
      </c>
      <c r="C56" s="250">
        <v>0.04</v>
      </c>
      <c r="D56" s="250">
        <v>0</v>
      </c>
      <c r="E56" s="247">
        <v>0.92</v>
      </c>
      <c r="M56" s="68"/>
      <c r="N56" s="1"/>
      <c r="O56" s="1"/>
      <c r="P56" s="1"/>
      <c r="Q56" s="1"/>
      <c r="R56" s="1"/>
    </row>
    <row r="57" spans="1:18" ht="13.8" thickBot="1">
      <c r="A57" s="249" t="s">
        <v>15</v>
      </c>
      <c r="B57" s="989" t="s">
        <v>108</v>
      </c>
      <c r="C57" s="989"/>
      <c r="D57" s="989"/>
      <c r="E57" s="247">
        <v>1</v>
      </c>
      <c r="K57" s="94"/>
      <c r="L57" s="32"/>
      <c r="M57" s="69"/>
      <c r="N57" s="1"/>
      <c r="O57" s="1"/>
      <c r="P57" s="1"/>
      <c r="Q57" s="1"/>
      <c r="R57" s="1"/>
    </row>
    <row r="58" spans="1:18" s="1" customFormat="1" ht="13.8" thickBot="1">
      <c r="A58" s="249" t="s">
        <v>37</v>
      </c>
      <c r="B58" s="992" t="s">
        <v>166</v>
      </c>
      <c r="C58" s="992"/>
      <c r="D58" s="992"/>
      <c r="E58" s="992"/>
      <c r="F58" s="30"/>
      <c r="G58" s="30"/>
      <c r="H58" s="30"/>
      <c r="I58" s="30"/>
      <c r="J58" s="30"/>
      <c r="K58" s="96"/>
      <c r="L58" s="67"/>
      <c r="M58" s="68"/>
    </row>
    <row r="59" spans="1:18" s="1" customFormat="1" ht="15.6" thickBot="1">
      <c r="A59" s="249" t="s">
        <v>65</v>
      </c>
      <c r="B59" s="250">
        <v>0.14000000000000001</v>
      </c>
      <c r="C59" s="250">
        <v>2E-3</v>
      </c>
      <c r="D59" s="250">
        <v>0.01</v>
      </c>
      <c r="E59" s="247">
        <v>0.872</v>
      </c>
      <c r="F59" s="30"/>
      <c r="G59" s="30"/>
      <c r="H59" s="30"/>
      <c r="I59" s="30"/>
      <c r="J59" s="30"/>
      <c r="K59" s="95"/>
      <c r="L59" s="34"/>
      <c r="M59" s="68"/>
    </row>
    <row r="60" spans="1:18" s="1" customFormat="1" ht="13.8" thickBot="1">
      <c r="A60" s="249" t="s">
        <v>18</v>
      </c>
      <c r="B60" s="250">
        <v>0.33</v>
      </c>
      <c r="C60" s="250">
        <v>0.02</v>
      </c>
      <c r="D60" s="250">
        <v>0.14000000000000001</v>
      </c>
      <c r="E60" s="247">
        <v>0.82</v>
      </c>
      <c r="F60" s="30"/>
      <c r="G60" s="30"/>
      <c r="H60" s="30"/>
      <c r="I60" s="30"/>
      <c r="J60" s="30"/>
      <c r="K60" s="98"/>
      <c r="L60" s="69"/>
      <c r="M60" s="37"/>
      <c r="N60" s="5"/>
      <c r="O60" s="5"/>
      <c r="P60" s="5"/>
    </row>
    <row r="61" spans="1:18" s="1" customFormat="1" ht="13.8" thickBot="1">
      <c r="A61" s="393" t="s">
        <v>110</v>
      </c>
      <c r="B61" s="708" t="s">
        <v>111</v>
      </c>
      <c r="C61" s="708"/>
      <c r="D61" s="708"/>
      <c r="E61" s="247">
        <v>1</v>
      </c>
      <c r="G61" s="30"/>
      <c r="H61" s="30"/>
      <c r="I61" s="30"/>
      <c r="J61" s="30"/>
      <c r="K61" s="97"/>
      <c r="L61" s="64"/>
      <c r="M61" s="68"/>
    </row>
    <row r="62" spans="1:18" s="1" customFormat="1" ht="13.5" customHeight="1" thickBot="1">
      <c r="A62" s="249" t="s">
        <v>69</v>
      </c>
      <c r="B62" s="250">
        <v>0.16</v>
      </c>
      <c r="C62" s="250" t="s">
        <v>87</v>
      </c>
      <c r="D62" s="250" t="s">
        <v>87</v>
      </c>
      <c r="E62" s="247">
        <v>0.84</v>
      </c>
      <c r="F62" s="30"/>
      <c r="G62" s="69"/>
      <c r="H62" s="30"/>
      <c r="I62" s="30"/>
      <c r="J62" s="30"/>
      <c r="K62" s="99"/>
      <c r="L62" s="70"/>
      <c r="M62" s="30"/>
      <c r="N62"/>
      <c r="O62"/>
      <c r="P62"/>
    </row>
    <row r="63" spans="1:18" s="1" customFormat="1" ht="13.5" customHeight="1" thickBot="1">
      <c r="A63" s="249" t="s">
        <v>22</v>
      </c>
      <c r="B63" s="989" t="s">
        <v>109</v>
      </c>
      <c r="C63" s="989"/>
      <c r="D63" s="989"/>
      <c r="E63" s="989"/>
      <c r="F63" s="30"/>
      <c r="G63" s="30"/>
      <c r="H63" s="30"/>
      <c r="I63" s="30"/>
      <c r="J63" s="30"/>
      <c r="K63" s="96"/>
      <c r="L63" s="67"/>
      <c r="M63" s="30"/>
      <c r="N63"/>
      <c r="O63"/>
      <c r="P63"/>
    </row>
    <row r="64" spans="1:18" s="1" customFormat="1" ht="13.5" customHeight="1" thickBot="1">
      <c r="A64" s="249" t="s">
        <v>21</v>
      </c>
      <c r="B64" s="989" t="s">
        <v>109</v>
      </c>
      <c r="C64" s="989"/>
      <c r="D64" s="989"/>
      <c r="E64" s="989"/>
      <c r="F64" s="5"/>
      <c r="G64" s="30"/>
      <c r="H64" s="5"/>
      <c r="I64" s="5"/>
      <c r="J64" s="5"/>
      <c r="K64" s="96"/>
      <c r="L64" s="67"/>
      <c r="M64" s="30"/>
      <c r="N64"/>
      <c r="O64"/>
      <c r="P64"/>
    </row>
    <row r="65" spans="1:18" s="1" customFormat="1" ht="13.8" thickBot="1">
      <c r="A65" s="249" t="s">
        <v>73</v>
      </c>
      <c r="B65" s="989" t="s">
        <v>166</v>
      </c>
      <c r="C65" s="989"/>
      <c r="D65" s="989"/>
      <c r="E65" s="989"/>
      <c r="F65" s="102"/>
      <c r="G65" s="102"/>
      <c r="H65" s="102"/>
      <c r="I65" s="102"/>
      <c r="J65" s="102"/>
      <c r="K65" s="96"/>
      <c r="L65" s="67"/>
      <c r="M65" s="30"/>
      <c r="N65"/>
      <c r="O65"/>
      <c r="P65"/>
    </row>
    <row r="66" spans="1:18" s="1" customFormat="1" ht="15.6" thickBot="1">
      <c r="A66" s="249" t="s">
        <v>75</v>
      </c>
      <c r="B66" s="989" t="s">
        <v>166</v>
      </c>
      <c r="C66" s="989"/>
      <c r="D66" s="989"/>
      <c r="E66" s="989"/>
      <c r="F66" s="30"/>
      <c r="G66" s="30"/>
      <c r="H66" s="66"/>
      <c r="I66" s="66"/>
      <c r="J66" s="66"/>
      <c r="K66" s="95"/>
      <c r="L66" s="34"/>
      <c r="M66" s="30"/>
      <c r="N66"/>
      <c r="O66"/>
      <c r="P66"/>
    </row>
    <row r="67" spans="1:18" s="1" customFormat="1" ht="13.5" customHeight="1" thickBot="1">
      <c r="A67" s="249" t="s">
        <v>25</v>
      </c>
      <c r="B67" s="995" t="s">
        <v>109</v>
      </c>
      <c r="C67" s="995"/>
      <c r="D67" s="995"/>
      <c r="E67" s="995"/>
      <c r="F67" s="30"/>
      <c r="G67" s="30"/>
      <c r="H67" s="104"/>
      <c r="I67" s="104"/>
      <c r="J67" s="129"/>
      <c r="K67" s="98"/>
      <c r="L67" s="69"/>
      <c r="M67" s="30"/>
      <c r="N67"/>
      <c r="O67"/>
      <c r="P67"/>
      <c r="Q67"/>
      <c r="R67"/>
    </row>
    <row r="68" spans="1:18" s="1" customFormat="1" ht="13.5" customHeight="1" thickBot="1">
      <c r="A68" s="249" t="s">
        <v>24</v>
      </c>
      <c r="B68" s="996"/>
      <c r="C68" s="996"/>
      <c r="D68" s="996"/>
      <c r="E68" s="996"/>
      <c r="F68" s="38"/>
      <c r="G68" s="30"/>
      <c r="H68" s="104"/>
      <c r="I68" s="104"/>
      <c r="J68" s="129"/>
      <c r="K68" s="97"/>
      <c r="L68" s="64"/>
      <c r="M68" s="30"/>
      <c r="N68"/>
      <c r="O68"/>
      <c r="P68"/>
      <c r="Q68" s="5"/>
      <c r="R68" s="5"/>
    </row>
    <row r="69" spans="1:18" s="1" customFormat="1" ht="13.8" thickBot="1">
      <c r="A69" s="202" t="s">
        <v>26</v>
      </c>
      <c r="B69" s="997"/>
      <c r="C69" s="997"/>
      <c r="D69" s="997"/>
      <c r="E69" s="997"/>
      <c r="F69" s="130"/>
      <c r="G69" s="84"/>
      <c r="H69" s="129"/>
      <c r="I69" s="129"/>
      <c r="J69" s="129"/>
      <c r="K69" s="99"/>
      <c r="L69" s="70"/>
      <c r="M69" s="30"/>
      <c r="N69"/>
      <c r="O69"/>
      <c r="P69"/>
      <c r="Q69"/>
      <c r="R69"/>
    </row>
    <row r="70" spans="1:18" s="1" customFormat="1" ht="26.25" customHeight="1">
      <c r="A70" s="119"/>
      <c r="B70" s="125"/>
      <c r="C70" s="126"/>
      <c r="D70" s="126"/>
      <c r="E70" s="126"/>
      <c r="F70" s="30"/>
      <c r="G70" s="30"/>
      <c r="H70" s="30"/>
      <c r="I70" s="30"/>
      <c r="J70" s="30"/>
      <c r="K70" s="95"/>
      <c r="L70" s="34"/>
      <c r="M70" s="30"/>
      <c r="N70"/>
      <c r="O70"/>
      <c r="P70"/>
      <c r="Q70"/>
      <c r="R70"/>
    </row>
    <row r="71" spans="1:18" s="1" customFormat="1">
      <c r="A71"/>
      <c r="B71" s="2"/>
      <c r="C71" s="30"/>
      <c r="D71" s="30"/>
      <c r="E71" s="30"/>
      <c r="F71" s="30"/>
      <c r="G71" s="30"/>
      <c r="H71" s="30"/>
      <c r="I71" s="30"/>
      <c r="J71" s="30"/>
      <c r="K71" s="97"/>
      <c r="L71" s="64"/>
      <c r="M71" s="30"/>
      <c r="N71"/>
      <c r="O71"/>
      <c r="P71"/>
      <c r="Q71"/>
      <c r="R71"/>
    </row>
    <row r="72" spans="1:18" s="5" customFormat="1">
      <c r="F72" s="30"/>
      <c r="G72" s="30"/>
      <c r="H72" s="30"/>
      <c r="I72" s="30"/>
      <c r="J72" s="30"/>
      <c r="K72" s="100"/>
      <c r="L72" s="43"/>
      <c r="M72" s="30"/>
      <c r="N72"/>
      <c r="O72"/>
      <c r="P72"/>
      <c r="Q72"/>
      <c r="R72"/>
    </row>
    <row r="73" spans="1:18">
      <c r="A73" s="5" t="s">
        <v>113</v>
      </c>
      <c r="B73" s="5"/>
      <c r="C73" s="5"/>
      <c r="D73" s="5"/>
      <c r="E73" s="5"/>
      <c r="F73" s="5"/>
      <c r="G73" s="5"/>
      <c r="H73" s="5"/>
      <c r="I73" s="5"/>
    </row>
    <row r="74" spans="1:18" ht="27" thickBot="1">
      <c r="A74" s="698" t="s">
        <v>49</v>
      </c>
      <c r="B74" s="698" t="s">
        <v>50</v>
      </c>
      <c r="C74" s="728" t="s">
        <v>114</v>
      </c>
      <c r="D74" s="111" t="s">
        <v>114</v>
      </c>
      <c r="E74" s="728" t="s">
        <v>115</v>
      </c>
      <c r="F74" s="728" t="s">
        <v>116</v>
      </c>
      <c r="G74" s="728" t="s">
        <v>117</v>
      </c>
      <c r="H74" s="728" t="s">
        <v>118</v>
      </c>
    </row>
    <row r="75" spans="1:18" ht="13.8" thickBot="1">
      <c r="A75" s="112"/>
      <c r="B75" s="113"/>
      <c r="C75" s="109" t="s">
        <v>119</v>
      </c>
      <c r="D75" s="706" t="s">
        <v>120</v>
      </c>
      <c r="E75" s="707"/>
      <c r="F75" s="707"/>
      <c r="G75" s="707"/>
      <c r="H75" s="707"/>
    </row>
    <row r="76" spans="1:18" ht="14.4" thickTop="1" thickBot="1">
      <c r="A76" s="700" t="s">
        <v>62</v>
      </c>
      <c r="B76" s="393" t="s">
        <v>13</v>
      </c>
      <c r="C76" s="373">
        <v>2.5707216363941647</v>
      </c>
      <c r="D76" s="374">
        <v>1.4800846795949858</v>
      </c>
      <c r="E76" s="430">
        <v>1.7137175222789027</v>
      </c>
      <c r="F76" s="430">
        <v>2.5370310941750498</v>
      </c>
      <c r="G76" s="430">
        <v>1.9327475213842635</v>
      </c>
      <c r="H76" s="430">
        <v>0.71384718574437855</v>
      </c>
    </row>
    <row r="77" spans="1:18" ht="13.8" thickBot="1">
      <c r="A77" s="701"/>
      <c r="B77" s="393" t="s">
        <v>14</v>
      </c>
      <c r="C77" s="373">
        <v>0.20381558125722163</v>
      </c>
      <c r="D77" s="374">
        <v>1.0802663872645537</v>
      </c>
      <c r="E77" s="430">
        <v>1.3886186786070764</v>
      </c>
      <c r="F77" s="430">
        <v>1.47545420138258</v>
      </c>
      <c r="G77" s="430">
        <v>2.1929040441085057</v>
      </c>
      <c r="H77" s="430">
        <v>0.62624804477338802</v>
      </c>
    </row>
    <row r="78" spans="1:18" ht="13.8" thickBot="1">
      <c r="A78" s="701"/>
      <c r="B78" s="393" t="s">
        <v>15</v>
      </c>
      <c r="C78" s="373" t="s">
        <v>87</v>
      </c>
      <c r="D78" s="374" t="s">
        <v>87</v>
      </c>
      <c r="E78" s="430" t="s">
        <v>87</v>
      </c>
      <c r="F78" s="430" t="s">
        <v>87</v>
      </c>
      <c r="G78" s="430" t="s">
        <v>87</v>
      </c>
      <c r="H78" s="430" t="s">
        <v>87</v>
      </c>
    </row>
    <row r="79" spans="1:18" ht="13.8" thickBot="1">
      <c r="A79" s="701"/>
      <c r="B79" s="393" t="s">
        <v>37</v>
      </c>
      <c r="C79" s="373" t="s">
        <v>87</v>
      </c>
      <c r="D79" s="374" t="s">
        <v>87</v>
      </c>
      <c r="E79" s="430" t="s">
        <v>87</v>
      </c>
      <c r="F79" s="430" t="s">
        <v>87</v>
      </c>
      <c r="G79" s="430" t="s">
        <v>87</v>
      </c>
      <c r="H79" s="430" t="s">
        <v>87</v>
      </c>
    </row>
    <row r="80" spans="1:18" ht="13.8" thickBot="1">
      <c r="A80" s="701"/>
      <c r="B80" s="393" t="s">
        <v>17</v>
      </c>
      <c r="C80" s="373">
        <v>1.4476470149784633</v>
      </c>
      <c r="D80" s="374">
        <v>0.74168351828189405</v>
      </c>
      <c r="E80" s="430">
        <v>0.8503952030421279</v>
      </c>
      <c r="F80" s="430">
        <v>0.86237191962229842</v>
      </c>
      <c r="G80" s="430">
        <v>1.634246056148783</v>
      </c>
      <c r="H80" s="430">
        <v>0.45915838495873479</v>
      </c>
    </row>
    <row r="81" spans="1:18" ht="13.8" thickBot="1">
      <c r="A81" s="701" t="s">
        <v>66</v>
      </c>
      <c r="B81" s="393" t="s">
        <v>18</v>
      </c>
      <c r="C81" s="373">
        <v>0.65300902779583925</v>
      </c>
      <c r="D81" s="374">
        <v>0.87732152141127817</v>
      </c>
      <c r="E81" s="373">
        <v>1.0898596345672398</v>
      </c>
      <c r="F81" s="373">
        <v>1.3996964550818654</v>
      </c>
      <c r="G81" s="373">
        <v>1.1480460568550075</v>
      </c>
      <c r="H81" s="373">
        <v>0.6885055346864517</v>
      </c>
    </row>
    <row r="82" spans="1:18" ht="13.8" thickBot="1">
      <c r="A82" s="701"/>
      <c r="B82" s="393" t="s">
        <v>110</v>
      </c>
      <c r="C82" s="373">
        <v>0.82371728862451854</v>
      </c>
      <c r="D82" s="374">
        <v>0.85191281072592284</v>
      </c>
      <c r="E82" s="373">
        <v>0.94949453197956146</v>
      </c>
      <c r="F82" s="373">
        <v>0.85191281072592284</v>
      </c>
      <c r="G82" s="373" t="s">
        <v>121</v>
      </c>
      <c r="H82" s="373">
        <v>0.35245353932613877</v>
      </c>
    </row>
    <row r="83" spans="1:18" ht="13.8" thickBot="1">
      <c r="A83" s="702"/>
      <c r="B83" s="393" t="s">
        <v>122</v>
      </c>
      <c r="C83" s="373">
        <v>1.441605744482735</v>
      </c>
      <c r="D83" s="374">
        <v>1.6899386489808932</v>
      </c>
      <c r="E83" s="373">
        <v>1.9758995963286523</v>
      </c>
      <c r="F83" s="373">
        <v>2.0473513888394423</v>
      </c>
      <c r="G83" s="373">
        <v>4.2629941300990684</v>
      </c>
      <c r="H83" s="373">
        <v>0.51028443325623785</v>
      </c>
      <c r="J83" s="130"/>
    </row>
    <row r="84" spans="1:18" ht="13.8" thickBot="1">
      <c r="A84" s="703" t="s">
        <v>70</v>
      </c>
      <c r="B84" s="393" t="s">
        <v>22</v>
      </c>
      <c r="C84" s="373">
        <v>0.64520525576700061</v>
      </c>
      <c r="D84" s="374">
        <v>0.59158542494863464</v>
      </c>
      <c r="E84" s="373">
        <v>0.59158542494863464</v>
      </c>
      <c r="F84" s="373">
        <v>0.59158542494863464</v>
      </c>
      <c r="G84" s="373" t="s">
        <v>121</v>
      </c>
      <c r="H84" s="373">
        <v>0.33632782821722251</v>
      </c>
    </row>
    <row r="85" spans="1:18" ht="13.8" thickBot="1">
      <c r="A85" s="701"/>
      <c r="B85" s="393" t="s">
        <v>21</v>
      </c>
      <c r="C85" s="373">
        <v>2.2263834444140738</v>
      </c>
      <c r="D85" s="374">
        <v>2.0643483231707287</v>
      </c>
      <c r="E85" s="373">
        <v>2.0643483231707287</v>
      </c>
      <c r="F85" s="373">
        <v>2.0643483231707287</v>
      </c>
      <c r="G85" s="373" t="s">
        <v>121</v>
      </c>
      <c r="H85" s="373">
        <v>0.53916646300375581</v>
      </c>
    </row>
    <row r="86" spans="1:18" ht="13.8" thickBot="1">
      <c r="A86" s="701"/>
      <c r="B86" s="393" t="s">
        <v>73</v>
      </c>
      <c r="C86" s="373" t="s">
        <v>87</v>
      </c>
      <c r="D86" s="374" t="s">
        <v>87</v>
      </c>
      <c r="E86" s="373" t="s">
        <v>87</v>
      </c>
      <c r="F86" s="373" t="s">
        <v>87</v>
      </c>
      <c r="G86" s="373" t="s">
        <v>87</v>
      </c>
      <c r="H86" s="373" t="s">
        <v>87</v>
      </c>
      <c r="M86" s="130"/>
      <c r="N86" s="81"/>
      <c r="O86" s="81"/>
      <c r="P86" s="81"/>
    </row>
    <row r="87" spans="1:18" ht="13.8" thickBot="1">
      <c r="A87" s="701"/>
      <c r="B87" s="393" t="s">
        <v>75</v>
      </c>
      <c r="C87" s="373" t="s">
        <v>87</v>
      </c>
      <c r="D87" s="374" t="s">
        <v>87</v>
      </c>
      <c r="E87" s="373" t="s">
        <v>87</v>
      </c>
      <c r="F87" s="373" t="s">
        <v>87</v>
      </c>
      <c r="G87" s="373" t="s">
        <v>87</v>
      </c>
      <c r="H87" s="373" t="s">
        <v>87</v>
      </c>
      <c r="M87" s="130"/>
      <c r="N87" s="81"/>
      <c r="O87" s="81"/>
      <c r="P87" s="81"/>
    </row>
    <row r="88" spans="1:18" ht="13.8" thickBot="1">
      <c r="A88" s="704" t="s">
        <v>76</v>
      </c>
      <c r="B88" s="393" t="s">
        <v>25</v>
      </c>
      <c r="C88" s="373">
        <v>2.5093807070498078</v>
      </c>
      <c r="D88" s="374">
        <v>2.0876738469168914</v>
      </c>
      <c r="E88" s="373">
        <v>2.4233115740393094</v>
      </c>
      <c r="F88" s="373">
        <v>2.8277194322817794</v>
      </c>
      <c r="G88" s="373">
        <v>0.97085652845282289</v>
      </c>
      <c r="H88" s="373">
        <v>1.9696699073884611</v>
      </c>
      <c r="M88" s="130"/>
      <c r="N88" s="81"/>
      <c r="O88" s="81"/>
      <c r="P88" s="81"/>
    </row>
    <row r="89" spans="1:18" ht="13.8" thickBot="1">
      <c r="A89" s="704"/>
      <c r="B89" s="393" t="s">
        <v>24</v>
      </c>
      <c r="C89" s="373">
        <v>2.0435627988966245</v>
      </c>
      <c r="D89" s="374">
        <v>1.625099646772999</v>
      </c>
      <c r="E89" s="373">
        <v>1.8868804990393921</v>
      </c>
      <c r="F89" s="373">
        <v>2.064386801040937</v>
      </c>
      <c r="G89" s="373">
        <v>1.2088171481657524</v>
      </c>
      <c r="H89" s="373">
        <v>1.3895649456312966</v>
      </c>
      <c r="M89" s="130"/>
      <c r="N89" s="81"/>
      <c r="O89" s="81"/>
      <c r="P89" s="81"/>
    </row>
    <row r="90" spans="1:18" ht="13.8" thickBot="1">
      <c r="A90" s="705"/>
      <c r="B90" s="394" t="s">
        <v>26</v>
      </c>
      <c r="C90" s="378">
        <v>9.7382449404915388</v>
      </c>
      <c r="D90" s="375">
        <v>13.556550869413805</v>
      </c>
      <c r="E90" s="376">
        <v>13.556550869413805</v>
      </c>
      <c r="F90" s="376">
        <v>3.0189878116481399</v>
      </c>
      <c r="G90" s="376">
        <v>433.33333333333331</v>
      </c>
      <c r="H90" s="376">
        <v>3.0189878116481399</v>
      </c>
      <c r="M90" s="251"/>
      <c r="N90" s="128"/>
      <c r="O90" s="128"/>
      <c r="P90" s="128"/>
    </row>
    <row r="91" spans="1:18" ht="13.5" customHeight="1">
      <c r="A91" s="930" t="s">
        <v>123</v>
      </c>
      <c r="B91" s="105"/>
      <c r="C91" s="377"/>
      <c r="D91" s="105"/>
      <c r="E91" s="105"/>
      <c r="F91" s="105"/>
      <c r="G91" s="105"/>
      <c r="M91" s="130"/>
      <c r="N91" s="81"/>
      <c r="O91" s="81"/>
      <c r="P91" s="81"/>
    </row>
    <row r="92" spans="1:18">
      <c r="A92" s="931" t="s">
        <v>124</v>
      </c>
      <c r="B92" s="372"/>
      <c r="C92" s="372"/>
      <c r="D92" s="372"/>
      <c r="E92" s="372"/>
      <c r="F92" s="372"/>
      <c r="G92" s="372"/>
      <c r="H92" s="372"/>
      <c r="I92" s="372"/>
      <c r="M92" s="130"/>
      <c r="N92" s="81"/>
      <c r="O92" s="81"/>
      <c r="P92" s="81"/>
      <c r="Q92" s="81"/>
      <c r="R92" s="81"/>
    </row>
    <row r="93" spans="1:18">
      <c r="A93" s="267" t="s">
        <v>125</v>
      </c>
      <c r="B93" s="105"/>
      <c r="C93" s="105"/>
      <c r="D93" s="105"/>
      <c r="E93" s="105"/>
      <c r="F93" s="105"/>
      <c r="G93" s="105"/>
      <c r="M93" s="130"/>
      <c r="N93" s="81"/>
      <c r="O93" s="81"/>
      <c r="P93" s="81"/>
      <c r="Q93" s="81"/>
      <c r="R93" s="81"/>
    </row>
    <row r="94" spans="1:18">
      <c r="A94" s="575"/>
      <c r="B94" s="105"/>
      <c r="C94" s="105"/>
      <c r="D94" s="105"/>
      <c r="E94" s="105"/>
      <c r="F94" s="105"/>
      <c r="G94" s="105"/>
      <c r="Q94" s="81"/>
      <c r="R94" s="81"/>
    </row>
    <row r="95" spans="1:18">
      <c r="A95" s="575"/>
      <c r="B95" s="105"/>
      <c r="C95" s="105"/>
      <c r="D95" s="105"/>
      <c r="E95" s="105"/>
      <c r="F95" s="105"/>
      <c r="G95" s="105"/>
      <c r="Q95" s="81"/>
      <c r="R95" s="81"/>
    </row>
    <row r="96" spans="1:18">
      <c r="B96" s="85"/>
      <c r="C96" s="85"/>
      <c r="D96" s="85"/>
      <c r="E96" s="83"/>
      <c r="F96" s="83"/>
      <c r="G96" s="83"/>
      <c r="Q96" s="128"/>
      <c r="R96" s="128"/>
    </row>
    <row r="97" spans="1:18" s="81" customFormat="1">
      <c r="A97" s="5" t="s">
        <v>167</v>
      </c>
      <c r="B97" s="5"/>
      <c r="C97" s="5"/>
      <c r="D97" s="5"/>
      <c r="E97" s="5"/>
      <c r="F97" s="5"/>
      <c r="G97" s="5"/>
      <c r="H97" s="30"/>
      <c r="I97" s="30"/>
      <c r="J97" s="30"/>
      <c r="K97" s="101"/>
      <c r="L97" s="130"/>
      <c r="M97" s="30"/>
      <c r="N97"/>
      <c r="O97"/>
      <c r="P97"/>
    </row>
    <row r="98" spans="1:18" s="81" customFormat="1" ht="27" thickBot="1">
      <c r="A98" s="698" t="s">
        <v>49</v>
      </c>
      <c r="B98" s="698" t="s">
        <v>50</v>
      </c>
      <c r="C98" s="728" t="s">
        <v>114</v>
      </c>
      <c r="D98" s="111" t="s">
        <v>114</v>
      </c>
      <c r="E98" s="728" t="s">
        <v>115</v>
      </c>
      <c r="F98" s="728" t="s">
        <v>116</v>
      </c>
      <c r="G98" s="728" t="s">
        <v>117</v>
      </c>
      <c r="H98" s="728" t="s">
        <v>118</v>
      </c>
      <c r="I98" s="30"/>
      <c r="J98" s="30"/>
      <c r="K98" s="101"/>
      <c r="L98" s="130"/>
      <c r="M98" s="30"/>
      <c r="N98"/>
      <c r="O98"/>
      <c r="P98"/>
    </row>
    <row r="99" spans="1:18" s="81" customFormat="1" ht="13.8" thickBot="1">
      <c r="A99" s="112"/>
      <c r="B99" s="113"/>
      <c r="C99" s="109" t="s">
        <v>119</v>
      </c>
      <c r="D99" s="706" t="s">
        <v>120</v>
      </c>
      <c r="E99" s="707"/>
      <c r="F99" s="707"/>
      <c r="G99" s="707"/>
      <c r="H99" s="707"/>
      <c r="I99" s="30"/>
      <c r="J99" s="30"/>
      <c r="K99" s="101"/>
      <c r="L99" s="130"/>
      <c r="M99" s="30"/>
      <c r="N99"/>
      <c r="O99"/>
      <c r="P99"/>
    </row>
    <row r="100" spans="1:18" s="81" customFormat="1" ht="14.4" thickTop="1" thickBot="1">
      <c r="A100" s="700" t="s">
        <v>62</v>
      </c>
      <c r="B100" s="393" t="s">
        <v>13</v>
      </c>
      <c r="C100" s="373">
        <v>2.5707216363941647</v>
      </c>
      <c r="D100" s="374">
        <v>1.4800846795949858</v>
      </c>
      <c r="E100" s="430">
        <v>1.7137175222789027</v>
      </c>
      <c r="F100" s="430">
        <v>2.5370310941750498</v>
      </c>
      <c r="G100" s="430">
        <v>1.9327475213842635</v>
      </c>
      <c r="H100" s="430">
        <v>0.71384718574437855</v>
      </c>
      <c r="I100" s="30"/>
      <c r="J100" s="30"/>
      <c r="K100" s="101"/>
      <c r="L100" s="130"/>
      <c r="M100" s="30"/>
      <c r="N100"/>
      <c r="O100"/>
      <c r="P100"/>
      <c r="Q100"/>
      <c r="R100"/>
    </row>
    <row r="101" spans="1:18" s="128" customFormat="1" ht="13.8" thickBot="1">
      <c r="A101" s="701"/>
      <c r="B101" s="393" t="s">
        <v>14</v>
      </c>
      <c r="C101" s="373">
        <v>0.20381558125722163</v>
      </c>
      <c r="D101" s="374">
        <v>1.0802663872645537</v>
      </c>
      <c r="E101" s="430">
        <v>1.3886186786070764</v>
      </c>
      <c r="F101" s="430">
        <v>1.47545420138258</v>
      </c>
      <c r="G101" s="430">
        <v>2.1929040441085057</v>
      </c>
      <c r="H101" s="430">
        <v>0.62624804477338802</v>
      </c>
      <c r="I101" s="30"/>
      <c r="J101" s="30"/>
      <c r="K101" s="254"/>
      <c r="L101" s="251"/>
      <c r="M101" s="30"/>
      <c r="N101"/>
      <c r="O101"/>
      <c r="P101"/>
      <c r="Q101"/>
      <c r="R101"/>
    </row>
    <row r="102" spans="1:18" s="81" customFormat="1" ht="13.8" thickBot="1">
      <c r="A102" s="701"/>
      <c r="B102" s="393" t="s">
        <v>15</v>
      </c>
      <c r="C102" s="373" t="s">
        <v>87</v>
      </c>
      <c r="D102" s="374" t="s">
        <v>87</v>
      </c>
      <c r="E102" s="430" t="s">
        <v>87</v>
      </c>
      <c r="F102" s="430" t="s">
        <v>87</v>
      </c>
      <c r="G102" s="430" t="s">
        <v>87</v>
      </c>
      <c r="H102" s="430" t="s">
        <v>87</v>
      </c>
      <c r="I102" s="30"/>
      <c r="J102" s="30"/>
      <c r="K102" s="101"/>
      <c r="L102" s="130"/>
      <c r="M102" s="30"/>
      <c r="N102"/>
      <c r="O102"/>
      <c r="P102"/>
      <c r="Q102"/>
      <c r="R102"/>
    </row>
    <row r="103" spans="1:18" s="81" customFormat="1" ht="13.8" thickBot="1">
      <c r="A103" s="701"/>
      <c r="B103" s="393" t="s">
        <v>37</v>
      </c>
      <c r="C103" s="373" t="s">
        <v>87</v>
      </c>
      <c r="D103" s="374" t="s">
        <v>87</v>
      </c>
      <c r="E103" s="430" t="s">
        <v>87</v>
      </c>
      <c r="F103" s="430" t="s">
        <v>87</v>
      </c>
      <c r="G103" s="430" t="s">
        <v>87</v>
      </c>
      <c r="H103" s="430" t="s">
        <v>87</v>
      </c>
      <c r="I103" s="30"/>
      <c r="J103" s="30"/>
      <c r="K103" s="101"/>
      <c r="L103" s="130"/>
      <c r="M103" s="30"/>
      <c r="N103"/>
      <c r="O103"/>
      <c r="P103"/>
      <c r="Q103"/>
      <c r="R103"/>
    </row>
    <row r="104" spans="1:18" s="81" customFormat="1" ht="13.8" thickBot="1">
      <c r="A104" s="701"/>
      <c r="B104" s="393" t="s">
        <v>17</v>
      </c>
      <c r="C104" s="373">
        <v>1.4476470149784633</v>
      </c>
      <c r="D104" s="374">
        <v>0.74168351828189405</v>
      </c>
      <c r="E104" s="430">
        <v>0.8503952030421279</v>
      </c>
      <c r="F104" s="430">
        <v>0.86237191962229842</v>
      </c>
      <c r="G104" s="430">
        <v>1.634246056148783</v>
      </c>
      <c r="H104" s="430">
        <v>0.45915838495873479</v>
      </c>
      <c r="I104" s="30"/>
      <c r="J104" s="30"/>
      <c r="K104" s="101"/>
      <c r="L104" s="130"/>
      <c r="M104" s="30"/>
      <c r="N104"/>
      <c r="O104"/>
      <c r="P104"/>
      <c r="Q104"/>
      <c r="R104"/>
    </row>
    <row r="105" spans="1:18" ht="13.8" thickBot="1">
      <c r="A105" s="701" t="s">
        <v>66</v>
      </c>
      <c r="B105" s="393" t="s">
        <v>18</v>
      </c>
      <c r="C105" s="373">
        <v>0.65300902779583925</v>
      </c>
      <c r="D105" s="374">
        <v>0.87732152141127817</v>
      </c>
      <c r="E105" s="373">
        <v>1.0898596345672398</v>
      </c>
      <c r="F105" s="373">
        <v>1.3996964550818654</v>
      </c>
      <c r="G105" s="373">
        <v>1.1480460568550075</v>
      </c>
      <c r="H105" s="373">
        <v>0.6885055346864517</v>
      </c>
      <c r="J105" s="130"/>
    </row>
    <row r="106" spans="1:18" ht="13.8" thickBot="1">
      <c r="A106" s="701"/>
      <c r="B106" s="393" t="s">
        <v>110</v>
      </c>
      <c r="C106" s="373">
        <v>0.82371728862451854</v>
      </c>
      <c r="D106" s="374">
        <v>0.85191281072592284</v>
      </c>
      <c r="E106" s="373">
        <v>0.94949453197956146</v>
      </c>
      <c r="F106" s="373">
        <v>0.85191281072592284</v>
      </c>
      <c r="G106" s="373" t="s">
        <v>121</v>
      </c>
      <c r="H106" s="373">
        <v>0.35245353932613877</v>
      </c>
    </row>
    <row r="107" spans="1:18" ht="13.8" thickBot="1">
      <c r="A107" s="702"/>
      <c r="B107" s="393" t="s">
        <v>122</v>
      </c>
      <c r="C107" s="373">
        <v>1.441605744482735</v>
      </c>
      <c r="D107" s="374">
        <v>1.6899386489808932</v>
      </c>
      <c r="E107" s="373">
        <v>1.9758995963286523</v>
      </c>
      <c r="F107" s="373">
        <v>2.0473513888394423</v>
      </c>
      <c r="G107" s="373">
        <v>4.2629941300990684</v>
      </c>
      <c r="H107" s="373">
        <v>0.51028443325623785</v>
      </c>
    </row>
    <row r="108" spans="1:18" ht="13.8" thickBot="1">
      <c r="A108" s="703" t="s">
        <v>70</v>
      </c>
      <c r="B108" s="393" t="s">
        <v>22</v>
      </c>
      <c r="C108" s="373">
        <v>0.64520525576700061</v>
      </c>
      <c r="D108" s="374">
        <v>0.59158542494863464</v>
      </c>
      <c r="E108" s="373">
        <v>0.59158542494863464</v>
      </c>
      <c r="F108" s="373">
        <v>0.59158542494863464</v>
      </c>
      <c r="G108" s="373" t="s">
        <v>121</v>
      </c>
      <c r="H108" s="373">
        <v>0.33632782821722251</v>
      </c>
    </row>
    <row r="109" spans="1:18" ht="13.8" thickBot="1">
      <c r="A109" s="701"/>
      <c r="B109" s="393" t="s">
        <v>21</v>
      </c>
      <c r="C109" s="373">
        <v>2.2263834444140738</v>
      </c>
      <c r="D109" s="374">
        <v>2.0643483231707287</v>
      </c>
      <c r="E109" s="373">
        <v>2.0643483231707287</v>
      </c>
      <c r="F109" s="373">
        <v>2.0643483231707287</v>
      </c>
      <c r="G109" s="373" t="s">
        <v>121</v>
      </c>
      <c r="H109" s="373">
        <v>0.53916646300375581</v>
      </c>
    </row>
    <row r="110" spans="1:18" ht="13.8" thickBot="1">
      <c r="A110" s="701"/>
      <c r="B110" s="393" t="s">
        <v>73</v>
      </c>
      <c r="C110" s="373" t="s">
        <v>87</v>
      </c>
      <c r="D110" s="374" t="s">
        <v>87</v>
      </c>
      <c r="E110" s="373" t="s">
        <v>87</v>
      </c>
      <c r="F110" s="373" t="s">
        <v>87</v>
      </c>
      <c r="G110" s="373" t="s">
        <v>87</v>
      </c>
      <c r="H110" s="373" t="s">
        <v>87</v>
      </c>
    </row>
    <row r="111" spans="1:18" ht="13.8" thickBot="1">
      <c r="A111" s="701"/>
      <c r="B111" s="393" t="s">
        <v>75</v>
      </c>
      <c r="C111" s="373" t="s">
        <v>87</v>
      </c>
      <c r="D111" s="374" t="s">
        <v>87</v>
      </c>
      <c r="E111" s="373" t="s">
        <v>87</v>
      </c>
      <c r="F111" s="373" t="s">
        <v>87</v>
      </c>
      <c r="G111" s="373" t="s">
        <v>87</v>
      </c>
      <c r="H111" s="373" t="s">
        <v>87</v>
      </c>
    </row>
    <row r="112" spans="1:18" ht="13.8" thickBot="1">
      <c r="A112" s="704" t="s">
        <v>76</v>
      </c>
      <c r="B112" s="393" t="s">
        <v>25</v>
      </c>
      <c r="C112" s="373">
        <v>2.5093807070498078</v>
      </c>
      <c r="D112" s="374">
        <v>2.0876738469168914</v>
      </c>
      <c r="E112" s="373">
        <v>2.4233115740393094</v>
      </c>
      <c r="F112" s="373">
        <v>2.8277194322817794</v>
      </c>
      <c r="G112" s="373">
        <v>0.97085652845282289</v>
      </c>
      <c r="H112" s="373">
        <v>1.9696699073884611</v>
      </c>
    </row>
    <row r="113" spans="1:9" ht="13.8" thickBot="1">
      <c r="A113" s="704"/>
      <c r="B113" s="393" t="s">
        <v>24</v>
      </c>
      <c r="C113" s="373">
        <v>2.0435627988966245</v>
      </c>
      <c r="D113" s="374">
        <v>1.625099646772999</v>
      </c>
      <c r="E113" s="373">
        <v>1.8868804990393921</v>
      </c>
      <c r="F113" s="373">
        <v>2.064386801040937</v>
      </c>
      <c r="G113" s="373">
        <v>1.2088171481657524</v>
      </c>
      <c r="H113" s="373">
        <v>1.3895649456312966</v>
      </c>
    </row>
    <row r="114" spans="1:9" ht="13.8" thickBot="1">
      <c r="A114" s="705"/>
      <c r="B114" s="394" t="s">
        <v>26</v>
      </c>
      <c r="C114" s="378">
        <v>9.7382449404915388</v>
      </c>
      <c r="D114" s="375">
        <v>13.556550869413805</v>
      </c>
      <c r="E114" s="376">
        <v>13.556550869413805</v>
      </c>
      <c r="F114" s="376">
        <v>3.0189878116481399</v>
      </c>
      <c r="G114" s="376">
        <v>433.33333333333331</v>
      </c>
      <c r="H114" s="376">
        <v>3.0189878116481399</v>
      </c>
    </row>
    <row r="115" spans="1:9">
      <c r="A115" s="267" t="s">
        <v>123</v>
      </c>
      <c r="B115" s="72"/>
      <c r="C115" s="72"/>
    </row>
    <row r="116" spans="1:9" ht="12.75" customHeight="1">
      <c r="A116" s="267" t="s">
        <v>124</v>
      </c>
      <c r="B116" s="372"/>
      <c r="C116" s="372"/>
      <c r="D116" s="372"/>
      <c r="E116" s="372"/>
      <c r="F116" s="372"/>
      <c r="G116" s="372"/>
      <c r="H116" s="372"/>
      <c r="I116" s="372"/>
    </row>
    <row r="117" spans="1:9">
      <c r="A117" s="267" t="s">
        <v>135</v>
      </c>
      <c r="B117" s="72"/>
      <c r="C117" s="72"/>
    </row>
    <row r="118" spans="1:9">
      <c r="A118" s="575"/>
      <c r="B118" s="72"/>
      <c r="C118" s="72"/>
    </row>
    <row r="120" spans="1:9">
      <c r="A120" s="44"/>
    </row>
    <row r="121" spans="1:9">
      <c r="A121" s="5" t="s">
        <v>126</v>
      </c>
      <c r="B121" s="5"/>
      <c r="C121" s="5"/>
      <c r="D121" s="5"/>
      <c r="E121" s="5"/>
      <c r="F121" s="5"/>
    </row>
    <row r="122" spans="1:9" ht="27" thickBot="1">
      <c r="A122" s="109"/>
      <c r="B122" s="109" t="s">
        <v>114</v>
      </c>
      <c r="C122" s="109" t="s">
        <v>115</v>
      </c>
      <c r="D122" s="109" t="s">
        <v>116</v>
      </c>
      <c r="E122" s="109" t="s">
        <v>117</v>
      </c>
      <c r="F122" s="109" t="s">
        <v>118</v>
      </c>
    </row>
    <row r="123" spans="1:9" ht="14.4" thickTop="1" thickBot="1">
      <c r="A123" s="114" t="s">
        <v>127</v>
      </c>
      <c r="B123" s="430">
        <v>1.4173019926614694</v>
      </c>
      <c r="C123" s="430">
        <v>1.6462910496497563</v>
      </c>
      <c r="D123" s="430">
        <v>2.0175473662322321</v>
      </c>
      <c r="E123" s="430">
        <v>2.1013190504705621</v>
      </c>
      <c r="F123" s="430">
        <v>0.72817915991497073</v>
      </c>
    </row>
    <row r="124" spans="1:9" ht="13.8" thickBot="1">
      <c r="A124" s="114" t="s">
        <v>128</v>
      </c>
      <c r="B124" s="430">
        <v>1.3481669755013088</v>
      </c>
      <c r="C124" s="430">
        <v>1.5858142197738179</v>
      </c>
      <c r="D124" s="430">
        <v>2.0781286608820899</v>
      </c>
      <c r="E124" s="430">
        <v>2.0832705473364102</v>
      </c>
      <c r="F124" s="430">
        <v>0.65328739756874599</v>
      </c>
    </row>
    <row r="125" spans="1:9" ht="13.8" thickBot="1">
      <c r="A125" s="115" t="s">
        <v>129</v>
      </c>
      <c r="B125" s="430">
        <v>1.1989378958175312</v>
      </c>
      <c r="C125" s="430">
        <v>1.4371136176316337</v>
      </c>
      <c r="D125" s="430">
        <v>1.6179750860545534</v>
      </c>
      <c r="E125" s="430">
        <v>2.6240133637324279</v>
      </c>
      <c r="F125" s="430">
        <v>0.54649597459464572</v>
      </c>
    </row>
    <row r="126" spans="1:9" ht="13.8" thickBot="1">
      <c r="A126" s="115" t="s">
        <v>130</v>
      </c>
      <c r="B126" s="430">
        <v>1.3998043231344357</v>
      </c>
      <c r="C126" s="430">
        <v>1.6362092492063487</v>
      </c>
      <c r="D126" s="430">
        <v>2.2810244068590748</v>
      </c>
      <c r="E126" s="430">
        <v>1.9380915336245648</v>
      </c>
      <c r="F126" s="430">
        <v>0.69581336594287257</v>
      </c>
    </row>
    <row r="127" spans="1:9" ht="13.8" thickBot="1">
      <c r="A127" s="116" t="s">
        <v>76</v>
      </c>
      <c r="B127" s="379">
        <v>2.0049947426010366</v>
      </c>
      <c r="C127" s="379">
        <v>2.2594727552634262</v>
      </c>
      <c r="D127" s="379">
        <v>2.2209815494156078</v>
      </c>
      <c r="E127" s="379">
        <v>1.4562454477114051</v>
      </c>
      <c r="F127" s="379">
        <v>1.575867760843521</v>
      </c>
    </row>
    <row r="128" spans="1:9">
      <c r="A128" s="267" t="s">
        <v>131</v>
      </c>
    </row>
    <row r="129" spans="1:18">
      <c r="A129" s="575"/>
      <c r="M129" s="130"/>
      <c r="N129" s="81"/>
      <c r="O129" s="81"/>
      <c r="P129" s="81"/>
    </row>
    <row r="130" spans="1:18">
      <c r="A130" s="575"/>
    </row>
    <row r="131" spans="1:18">
      <c r="A131" s="575"/>
    </row>
    <row r="132" spans="1:18">
      <c r="A132" s="575"/>
    </row>
    <row r="134" spans="1:18">
      <c r="A134" s="5" t="s">
        <v>136</v>
      </c>
      <c r="B134" s="5"/>
      <c r="C134" s="5"/>
      <c r="D134" s="5"/>
      <c r="E134" s="5"/>
      <c r="F134" s="5"/>
    </row>
    <row r="135" spans="1:18" ht="27" thickBot="1">
      <c r="A135" s="109"/>
      <c r="B135" s="109" t="s">
        <v>114</v>
      </c>
      <c r="C135" s="109" t="s">
        <v>115</v>
      </c>
      <c r="D135" s="109" t="s">
        <v>116</v>
      </c>
      <c r="E135" s="109" t="s">
        <v>117</v>
      </c>
      <c r="F135" s="109" t="s">
        <v>118</v>
      </c>
      <c r="Q135" s="81"/>
      <c r="R135" s="81"/>
    </row>
    <row r="136" spans="1:18" ht="14.4" thickTop="1" thickBot="1">
      <c r="A136" s="114" t="s">
        <v>127</v>
      </c>
      <c r="B136" s="430">
        <v>1.4173019926614694</v>
      </c>
      <c r="C136" s="430">
        <v>1.6462910496497563</v>
      </c>
      <c r="D136" s="430">
        <v>2.0175473662322321</v>
      </c>
      <c r="E136" s="430">
        <v>2.1013190504705621</v>
      </c>
      <c r="F136" s="430">
        <v>0.72817915991497073</v>
      </c>
    </row>
    <row r="137" spans="1:18" ht="13.8" thickBot="1">
      <c r="A137" s="114" t="s">
        <v>128</v>
      </c>
      <c r="B137" s="430">
        <v>1.3481669755013088</v>
      </c>
      <c r="C137" s="430">
        <v>1.5858142197738179</v>
      </c>
      <c r="D137" s="430">
        <v>2.0781286608820899</v>
      </c>
      <c r="E137" s="430">
        <v>2.0832705473364102</v>
      </c>
      <c r="F137" s="430">
        <v>0.65328739756874599</v>
      </c>
    </row>
    <row r="138" spans="1:18" ht="13.8" thickBot="1">
      <c r="A138" s="115" t="s">
        <v>129</v>
      </c>
      <c r="B138" s="430">
        <v>1.1989378958175312</v>
      </c>
      <c r="C138" s="430">
        <v>1.4371136176316337</v>
      </c>
      <c r="D138" s="430">
        <v>1.6179750860545534</v>
      </c>
      <c r="E138" s="430">
        <v>2.6240133637324279</v>
      </c>
      <c r="F138" s="430">
        <v>0.54649597459464572</v>
      </c>
    </row>
    <row r="139" spans="1:18" ht="13.8" thickBot="1">
      <c r="A139" s="115" t="s">
        <v>130</v>
      </c>
      <c r="B139" s="430">
        <v>1.3998043231344357</v>
      </c>
      <c r="C139" s="430">
        <v>1.6362092492063487</v>
      </c>
      <c r="D139" s="430">
        <v>2.2810244068590748</v>
      </c>
      <c r="E139" s="430">
        <v>1.9380915336245648</v>
      </c>
      <c r="F139" s="430">
        <v>0.69581336594287257</v>
      </c>
    </row>
    <row r="140" spans="1:18" s="81" customFormat="1" ht="13.8" thickBot="1">
      <c r="A140" s="116" t="s">
        <v>76</v>
      </c>
      <c r="B140" s="379">
        <v>2.0049947426010366</v>
      </c>
      <c r="C140" s="379">
        <v>2.2594727552634262</v>
      </c>
      <c r="D140" s="379">
        <v>2.2209815494156078</v>
      </c>
      <c r="E140" s="379">
        <v>1.4562454477114051</v>
      </c>
      <c r="F140" s="379">
        <v>1.575867760843521</v>
      </c>
      <c r="G140" s="30"/>
      <c r="H140" s="30"/>
      <c r="I140" s="30"/>
      <c r="J140" s="30"/>
      <c r="K140" s="101"/>
      <c r="L140" s="130"/>
      <c r="M140" s="30"/>
      <c r="N140"/>
      <c r="O140"/>
      <c r="P140"/>
      <c r="Q140"/>
      <c r="R140"/>
    </row>
    <row r="141" spans="1:18">
      <c r="A141" s="267" t="s">
        <v>131</v>
      </c>
    </row>
    <row r="143" spans="1:18">
      <c r="B143"/>
      <c r="C143"/>
      <c r="D143"/>
      <c r="E143"/>
      <c r="F143"/>
      <c r="G143"/>
      <c r="H143"/>
      <c r="I143"/>
      <c r="J143"/>
    </row>
    <row r="144" spans="1:18" ht="40.200000000000003" thickBot="1">
      <c r="A144" s="109" t="s">
        <v>49</v>
      </c>
      <c r="B144" s="109" t="s">
        <v>50</v>
      </c>
      <c r="C144" s="109" t="s">
        <v>138</v>
      </c>
      <c r="D144" s="109" t="s">
        <v>139</v>
      </c>
      <c r="E144" s="109" t="s">
        <v>140</v>
      </c>
      <c r="F144" s="109" t="s">
        <v>141</v>
      </c>
      <c r="G144" s="109" t="s">
        <v>142</v>
      </c>
      <c r="H144" s="109" t="s">
        <v>143</v>
      </c>
      <c r="I144" s="109" t="s">
        <v>144</v>
      </c>
      <c r="J144" s="109" t="s">
        <v>145</v>
      </c>
    </row>
    <row r="145" spans="1:18" ht="13.8" thickTop="1">
      <c r="A145" s="469" t="s">
        <v>62</v>
      </c>
      <c r="B145" s="446" t="s">
        <v>146</v>
      </c>
      <c r="C145" s="447">
        <v>5886800.1001000004</v>
      </c>
      <c r="D145" s="447">
        <v>1694684.08</v>
      </c>
      <c r="E145" s="447" t="s">
        <v>147</v>
      </c>
      <c r="F145" s="447">
        <v>7581484.1801000005</v>
      </c>
      <c r="G145" s="447">
        <v>12438352.581692634</v>
      </c>
      <c r="H145" s="447">
        <v>6796108.5232172944</v>
      </c>
      <c r="I145" s="447">
        <v>19234461.104909927</v>
      </c>
      <c r="J145" s="447">
        <v>11652976.924809925</v>
      </c>
    </row>
    <row r="146" spans="1:18">
      <c r="A146" s="470"/>
      <c r="B146" s="446" t="s">
        <v>148</v>
      </c>
      <c r="C146" s="447">
        <v>307085</v>
      </c>
      <c r="D146" s="447">
        <v>1073633.45</v>
      </c>
      <c r="E146" s="447" t="s">
        <v>147</v>
      </c>
      <c r="F146" s="447">
        <v>1380718.45</v>
      </c>
      <c r="G146" s="447">
        <v>1283997.2075065924</v>
      </c>
      <c r="H146" s="447">
        <v>753189.63047235121</v>
      </c>
      <c r="I146" s="447">
        <v>2037186.8379789437</v>
      </c>
      <c r="J146" s="447">
        <v>656468.38797894376</v>
      </c>
    </row>
    <row r="147" spans="1:18">
      <c r="A147" s="470"/>
      <c r="B147" s="446" t="s">
        <v>15</v>
      </c>
      <c r="C147" s="447">
        <v>0</v>
      </c>
      <c r="D147" s="447">
        <v>232993.76</v>
      </c>
      <c r="E147" s="447" t="s">
        <v>147</v>
      </c>
      <c r="F147" s="447">
        <v>232993.76</v>
      </c>
      <c r="G147" s="447">
        <v>0</v>
      </c>
      <c r="H147" s="447">
        <v>0</v>
      </c>
      <c r="I147" s="447">
        <v>0</v>
      </c>
      <c r="J147" s="447">
        <v>-232993.76</v>
      </c>
    </row>
    <row r="148" spans="1:18">
      <c r="A148" s="470"/>
      <c r="B148" s="446" t="s">
        <v>37</v>
      </c>
      <c r="C148" s="447">
        <v>0</v>
      </c>
      <c r="D148" s="447">
        <v>246688.64000000001</v>
      </c>
      <c r="E148" s="447" t="s">
        <v>147</v>
      </c>
      <c r="F148" s="447">
        <v>246688.64000000001</v>
      </c>
      <c r="G148" s="447">
        <v>0</v>
      </c>
      <c r="H148" s="447">
        <v>0</v>
      </c>
      <c r="I148" s="447">
        <v>0</v>
      </c>
      <c r="J148" s="447">
        <v>-246688.64000000001</v>
      </c>
    </row>
    <row r="149" spans="1:18">
      <c r="A149" s="471"/>
      <c r="B149" s="446" t="s">
        <v>17</v>
      </c>
      <c r="C149" s="447">
        <v>273146.5</v>
      </c>
      <c r="D149" s="447">
        <v>310960.61</v>
      </c>
      <c r="E149" s="447" t="s">
        <v>147</v>
      </c>
      <c r="F149" s="447">
        <v>584107.11</v>
      </c>
      <c r="G149" s="447">
        <v>328098.99392787321</v>
      </c>
      <c r="H149" s="447">
        <v>175618.57578785985</v>
      </c>
      <c r="I149" s="447">
        <v>503717.56971573306</v>
      </c>
      <c r="J149" s="447">
        <v>-80389.540284266928</v>
      </c>
    </row>
    <row r="150" spans="1:18">
      <c r="A150" s="472" t="s">
        <v>66</v>
      </c>
      <c r="B150" s="446" t="s">
        <v>18</v>
      </c>
      <c r="C150" s="447">
        <v>613309.07000000007</v>
      </c>
      <c r="D150" s="447">
        <v>1193452.45</v>
      </c>
      <c r="E150" s="447" t="s">
        <v>147</v>
      </c>
      <c r="F150" s="447">
        <v>1806761.52</v>
      </c>
      <c r="G150" s="447">
        <v>931120.14062335854</v>
      </c>
      <c r="H150" s="447">
        <v>1597797.554098964</v>
      </c>
      <c r="I150" s="447">
        <v>2528917.6947223227</v>
      </c>
      <c r="J150" s="447">
        <v>722156.17472232273</v>
      </c>
      <c r="M150" s="130"/>
      <c r="N150" s="81"/>
      <c r="O150" s="81"/>
      <c r="P150" s="81"/>
    </row>
    <row r="151" spans="1:18">
      <c r="A151" s="470"/>
      <c r="B151" s="446" t="s">
        <v>19</v>
      </c>
      <c r="C151" s="447">
        <v>0</v>
      </c>
      <c r="D151" s="447">
        <v>533024.55000000005</v>
      </c>
      <c r="E151" s="447" t="s">
        <v>147</v>
      </c>
      <c r="F151" s="447">
        <v>533024.55000000005</v>
      </c>
      <c r="G151" s="447">
        <v>324185.39195883658</v>
      </c>
      <c r="H151" s="447">
        <v>129905.05061758378</v>
      </c>
      <c r="I151" s="447">
        <v>454090.44257642038</v>
      </c>
      <c r="J151" s="447">
        <v>-78934.10742357967</v>
      </c>
      <c r="N151" s="30"/>
      <c r="O151" s="30"/>
      <c r="P151" s="30"/>
    </row>
    <row r="152" spans="1:18">
      <c r="A152" s="471"/>
      <c r="B152" s="446" t="s">
        <v>122</v>
      </c>
      <c r="C152" s="448">
        <v>892128.12999999989</v>
      </c>
      <c r="D152" s="448">
        <v>977344.93</v>
      </c>
      <c r="E152" s="447" t="s">
        <v>147</v>
      </c>
      <c r="F152" s="447">
        <v>1869473.06</v>
      </c>
      <c r="G152" s="447">
        <v>2728651.3429813543</v>
      </c>
      <c r="H152" s="447">
        <v>1098816.9228075685</v>
      </c>
      <c r="I152" s="447">
        <v>3827468.265788923</v>
      </c>
      <c r="J152" s="447">
        <v>1957995.205788923</v>
      </c>
      <c r="N152" s="30"/>
      <c r="O152" s="30"/>
      <c r="P152" s="30"/>
    </row>
    <row r="153" spans="1:18">
      <c r="A153" s="472" t="s">
        <v>70</v>
      </c>
      <c r="B153" s="446" t="s">
        <v>22</v>
      </c>
      <c r="C153" s="447">
        <v>0</v>
      </c>
      <c r="D153" s="447">
        <v>151085.39000000001</v>
      </c>
      <c r="E153" s="447" t="s">
        <v>147</v>
      </c>
      <c r="F153" s="447">
        <v>151085.39000000001</v>
      </c>
      <c r="G153" s="447">
        <v>42531.671846405225</v>
      </c>
      <c r="H153" s="447">
        <v>46848.24280027498</v>
      </c>
      <c r="I153" s="447">
        <v>89379.914646680205</v>
      </c>
      <c r="J153" s="447">
        <v>-61705.475353319809</v>
      </c>
    </row>
    <row r="154" spans="1:18">
      <c r="A154" s="470"/>
      <c r="B154" s="446" t="s">
        <v>21</v>
      </c>
      <c r="C154" s="447">
        <v>0</v>
      </c>
      <c r="D154" s="447">
        <v>477263.4</v>
      </c>
      <c r="E154" s="447" t="s">
        <v>147</v>
      </c>
      <c r="F154" s="447">
        <v>477263.4</v>
      </c>
      <c r="G154" s="447">
        <v>500761.5821549063</v>
      </c>
      <c r="H154" s="447">
        <v>484476.31734585454</v>
      </c>
      <c r="I154" s="447">
        <v>985237.89950076083</v>
      </c>
      <c r="J154" s="447">
        <v>507974.49950076081</v>
      </c>
    </row>
    <row r="155" spans="1:18">
      <c r="A155" s="470"/>
      <c r="B155" s="446" t="s">
        <v>42</v>
      </c>
      <c r="C155" s="447">
        <v>0</v>
      </c>
      <c r="D155" s="447">
        <v>169076.46</v>
      </c>
      <c r="E155" s="447" t="s">
        <v>147</v>
      </c>
      <c r="F155" s="447">
        <v>169076.46</v>
      </c>
      <c r="G155" s="447">
        <v>0</v>
      </c>
      <c r="H155" s="447">
        <v>0</v>
      </c>
      <c r="I155" s="447">
        <v>0</v>
      </c>
      <c r="J155" s="447">
        <v>-169076.46</v>
      </c>
      <c r="N155" s="30"/>
      <c r="O155" s="30"/>
      <c r="P155" s="30"/>
    </row>
    <row r="156" spans="1:18">
      <c r="A156" s="471"/>
      <c r="B156" s="446" t="s">
        <v>39</v>
      </c>
      <c r="C156" s="447">
        <v>0</v>
      </c>
      <c r="D156" s="447">
        <v>24462.699999999997</v>
      </c>
      <c r="E156" s="447" t="s">
        <v>147</v>
      </c>
      <c r="F156" s="447">
        <v>24462.699999999997</v>
      </c>
      <c r="G156" s="447">
        <v>0</v>
      </c>
      <c r="H156" s="447">
        <v>0</v>
      </c>
      <c r="I156" s="447">
        <v>0</v>
      </c>
      <c r="J156" s="447">
        <v>-24462.699999999997</v>
      </c>
      <c r="N156" s="30"/>
      <c r="O156" s="30"/>
      <c r="P156" s="30"/>
      <c r="Q156" s="81"/>
      <c r="R156" s="81"/>
    </row>
    <row r="157" spans="1:18">
      <c r="A157" s="473" t="s">
        <v>76</v>
      </c>
      <c r="B157" s="446" t="s">
        <v>25</v>
      </c>
      <c r="C157" s="447">
        <v>13327.18377486948</v>
      </c>
      <c r="D157" s="447">
        <v>22140.82</v>
      </c>
      <c r="E157" s="447" t="s">
        <v>147</v>
      </c>
      <c r="F157" s="447">
        <v>35468.003774869481</v>
      </c>
      <c r="G157" s="447">
        <v>10557.187502362916</v>
      </c>
      <c r="H157" s="447">
        <v>89736.375996079019</v>
      </c>
      <c r="I157" s="447">
        <v>100293.56349844193</v>
      </c>
      <c r="J157" s="447">
        <v>64825.559723572449</v>
      </c>
      <c r="N157" s="30"/>
      <c r="O157" s="30"/>
      <c r="P157" s="30"/>
      <c r="Q157" s="30"/>
      <c r="R157" s="30"/>
    </row>
    <row r="158" spans="1:18">
      <c r="A158" s="474"/>
      <c r="B158" s="446" t="s">
        <v>24</v>
      </c>
      <c r="C158" s="447">
        <v>881543.86204770627</v>
      </c>
      <c r="D158" s="447">
        <v>2061907.81</v>
      </c>
      <c r="E158" s="447" t="s">
        <v>147</v>
      </c>
      <c r="F158" s="447">
        <v>2943451.6720477063</v>
      </c>
      <c r="G158" s="447">
        <v>743135.47954004863</v>
      </c>
      <c r="H158" s="447">
        <v>5333287.3017371129</v>
      </c>
      <c r="I158" s="447">
        <v>6076422.7812771611</v>
      </c>
      <c r="J158" s="447">
        <v>3132971.1092294548</v>
      </c>
      <c r="N158" s="30"/>
      <c r="O158" s="30"/>
      <c r="P158" s="30"/>
      <c r="Q158" s="30"/>
      <c r="R158" s="30"/>
    </row>
    <row r="159" spans="1:18">
      <c r="A159" s="475"/>
      <c r="B159" s="446" t="s">
        <v>26</v>
      </c>
      <c r="C159" s="447">
        <v>429000</v>
      </c>
      <c r="D159" s="447">
        <v>121633.89</v>
      </c>
      <c r="E159" s="447" t="s">
        <v>147</v>
      </c>
      <c r="F159" s="447">
        <v>550633.89</v>
      </c>
      <c r="G159" s="447">
        <v>0</v>
      </c>
      <c r="H159" s="447">
        <v>1662357.0025904027</v>
      </c>
      <c r="I159" s="447">
        <v>1662357.0025904027</v>
      </c>
      <c r="J159" s="447">
        <v>1111723.1125904028</v>
      </c>
      <c r="N159" s="30"/>
      <c r="O159" s="30"/>
      <c r="P159" s="30"/>
    </row>
    <row r="160" spans="1:18">
      <c r="A160" s="449" t="s">
        <v>127</v>
      </c>
      <c r="B160" s="463" t="s">
        <v>149</v>
      </c>
      <c r="C160" s="450">
        <v>9296339.8459225763</v>
      </c>
      <c r="D160" s="450">
        <v>9292025.7799999993</v>
      </c>
      <c r="E160" s="450" t="s">
        <v>147</v>
      </c>
      <c r="F160" s="450">
        <v>18588365.625922576</v>
      </c>
      <c r="G160" s="464">
        <v>19331391.579734374</v>
      </c>
      <c r="H160" s="464">
        <v>18168141.497471344</v>
      </c>
      <c r="I160" s="464">
        <v>37499533.077205718</v>
      </c>
      <c r="J160" s="464">
        <v>18911167.451283142</v>
      </c>
      <c r="N160" s="30"/>
      <c r="O160" s="30"/>
      <c r="P160" s="30"/>
    </row>
    <row r="161" spans="1:18" s="81" customFormat="1" ht="13.8" thickBot="1">
      <c r="A161" s="937" t="s">
        <v>1115</v>
      </c>
      <c r="B161" s="233"/>
      <c r="C161" s="445"/>
      <c r="D161" s="445"/>
      <c r="E161" s="445"/>
      <c r="F161" s="445"/>
      <c r="G161" s="445"/>
      <c r="H161" s="445"/>
      <c r="I161" s="445"/>
      <c r="J161" s="445"/>
      <c r="K161" s="101"/>
      <c r="L161" s="130"/>
      <c r="M161" s="30"/>
      <c r="N161"/>
      <c r="O161"/>
      <c r="P161"/>
      <c r="Q161" s="30"/>
      <c r="R161" s="30"/>
    </row>
    <row r="162" spans="1:18" s="30" customFormat="1">
      <c r="A162" s="1" t="s">
        <v>150</v>
      </c>
      <c r="B162" s="2"/>
      <c r="K162" s="88"/>
    </row>
    <row r="163" spans="1:18" s="30" customFormat="1">
      <c r="A163"/>
      <c r="B163" s="2"/>
      <c r="K163" s="88"/>
      <c r="N163"/>
      <c r="O163"/>
      <c r="P163"/>
    </row>
    <row r="164" spans="1:18">
      <c r="Q164" s="30"/>
      <c r="R164" s="30"/>
    </row>
    <row r="165" spans="1:18">
      <c r="N165" s="30"/>
      <c r="O165" s="30"/>
      <c r="P165" s="30"/>
      <c r="Q165" s="30"/>
      <c r="R165" s="30"/>
    </row>
    <row r="166" spans="1:18" s="30" customFormat="1">
      <c r="A166"/>
      <c r="B166" s="2"/>
      <c r="K166" s="88"/>
    </row>
    <row r="167" spans="1:18" s="30" customFormat="1">
      <c r="A167"/>
      <c r="B167" s="2"/>
      <c r="K167" s="88"/>
      <c r="Q167"/>
      <c r="R167"/>
    </row>
    <row r="168" spans="1:18" s="30" customFormat="1">
      <c r="A168"/>
      <c r="B168" s="2"/>
      <c r="K168" s="88"/>
    </row>
    <row r="169" spans="1:18" s="30" customFormat="1">
      <c r="A169"/>
      <c r="B169" s="2"/>
      <c r="C169" s="462"/>
      <c r="D169" s="462"/>
      <c r="F169" s="462"/>
      <c r="G169" s="462"/>
      <c r="H169" s="462"/>
      <c r="I169" s="462"/>
      <c r="J169" s="462"/>
      <c r="K169" s="88"/>
      <c r="Q169"/>
      <c r="R169"/>
    </row>
    <row r="170" spans="1:18" s="30" customFormat="1">
      <c r="A170"/>
      <c r="B170" s="2"/>
      <c r="K170" s="88"/>
      <c r="Q170"/>
      <c r="R170"/>
    </row>
    <row r="171" spans="1:18" s="30" customFormat="1">
      <c r="A171"/>
      <c r="B171" s="2"/>
      <c r="K171" s="88"/>
      <c r="N171"/>
      <c r="O171"/>
      <c r="P171"/>
    </row>
    <row r="172" spans="1:18">
      <c r="N172" s="30"/>
      <c r="O172" s="30"/>
      <c r="P172" s="30"/>
      <c r="Q172" s="30"/>
      <c r="R172" s="30"/>
    </row>
    <row r="173" spans="1:18" s="30" customFormat="1">
      <c r="A173"/>
      <c r="B173" s="2"/>
      <c r="K173" s="88"/>
      <c r="N173"/>
      <c r="O173"/>
      <c r="P173"/>
    </row>
    <row r="174" spans="1:18">
      <c r="Q174" s="30"/>
      <c r="R174" s="30"/>
    </row>
    <row r="175" spans="1:18">
      <c r="Q175" s="30"/>
      <c r="R175" s="30"/>
    </row>
    <row r="176" spans="1:18" s="30" customFormat="1">
      <c r="A176"/>
      <c r="B176" s="2"/>
      <c r="K176" s="88"/>
      <c r="N176"/>
      <c r="O176"/>
      <c r="P176"/>
    </row>
    <row r="177" spans="1:18" s="30" customFormat="1">
      <c r="A177"/>
      <c r="B177" s="2"/>
      <c r="K177" s="88"/>
      <c r="N177"/>
      <c r="O177"/>
      <c r="P177"/>
      <c r="Q177"/>
      <c r="R177"/>
    </row>
    <row r="178" spans="1:18" s="30" customFormat="1">
      <c r="A178"/>
      <c r="B178" s="2"/>
      <c r="K178" s="88"/>
      <c r="N178"/>
      <c r="O178"/>
      <c r="P178"/>
    </row>
    <row r="179" spans="1:18" s="30" customFormat="1">
      <c r="A179"/>
      <c r="B179" s="2"/>
      <c r="K179" s="88"/>
      <c r="N179"/>
      <c r="O179"/>
      <c r="P179"/>
      <c r="Q179"/>
      <c r="R179"/>
    </row>
    <row r="180" spans="1:18" s="30" customFormat="1">
      <c r="A180"/>
      <c r="B180" s="2"/>
      <c r="K180" s="88"/>
      <c r="N180"/>
      <c r="O180"/>
      <c r="P180"/>
      <c r="Q180"/>
      <c r="R180"/>
    </row>
    <row r="181" spans="1:18" s="30" customFormat="1">
      <c r="A181"/>
      <c r="B181" s="2"/>
      <c r="K181" s="88"/>
      <c r="N181"/>
      <c r="O181"/>
      <c r="P181"/>
      <c r="Q181"/>
      <c r="R181"/>
    </row>
    <row r="183" spans="1:18" s="30" customFormat="1">
      <c r="A183"/>
      <c r="B183" s="2"/>
      <c r="K183" s="88"/>
      <c r="N183"/>
      <c r="O183"/>
      <c r="P183"/>
      <c r="Q183"/>
      <c r="R183"/>
    </row>
  </sheetData>
  <mergeCells count="11">
    <mergeCell ref="B67:E69"/>
    <mergeCell ref="B58:E58"/>
    <mergeCell ref="B63:E63"/>
    <mergeCell ref="B64:E64"/>
    <mergeCell ref="B65:E65"/>
    <mergeCell ref="B66:E66"/>
    <mergeCell ref="A4:I4"/>
    <mergeCell ref="C43:H44"/>
    <mergeCell ref="B57:D57"/>
    <mergeCell ref="C25:H25"/>
    <mergeCell ref="C21:H22"/>
  </mergeCells>
  <pageMargins left="0.7" right="0.7" top="0.75" bottom="0.75" header="0.3" footer="0.3"/>
  <pageSetup scale="20" orientation="landscape" verticalDpi="200" r:id="rId1"/>
  <headerFooter alignWithMargins="0">
    <oddFooter>&amp;R&amp;1#&amp;"Calibri"&amp;10 Internal Use Only</oddFooter>
  </headerFooter>
  <rowBreaks count="1" manualBreakCount="1">
    <brk id="47" max="1638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106"/>
  <sheetViews>
    <sheetView zoomScaleNormal="100" zoomScaleSheetLayoutView="100" workbookViewId="0">
      <selection sqref="A1:U1"/>
    </sheetView>
  </sheetViews>
  <sheetFormatPr defaultRowHeight="13.2"/>
  <cols>
    <col min="1" max="1" width="36.33203125" customWidth="1"/>
    <col min="2" max="2" width="28" style="2" customWidth="1"/>
    <col min="3" max="3" width="15.6640625" style="30" customWidth="1"/>
    <col min="4" max="4" width="17.33203125" style="30" customWidth="1"/>
    <col min="5" max="5" width="21.33203125" style="30" customWidth="1"/>
    <col min="6" max="6" width="17.88671875" style="30" customWidth="1"/>
    <col min="7" max="7" width="17.44140625" style="30" customWidth="1"/>
    <col min="8" max="12" width="15.33203125" style="30" customWidth="1"/>
    <col min="13" max="13" width="0.5546875" style="88" customWidth="1"/>
    <col min="14" max="14" width="11.6640625" style="30" customWidth="1"/>
    <col min="15" max="15" width="12.6640625" style="30" customWidth="1"/>
    <col min="16" max="19" width="12.6640625" customWidth="1"/>
    <col min="20" max="20" width="9.109375" customWidth="1"/>
    <col min="21" max="21" width="9.33203125" customWidth="1"/>
    <col min="31" max="31" width="8.6640625" customWidth="1"/>
  </cols>
  <sheetData>
    <row r="1" spans="1:31" ht="13.2" customHeight="1">
      <c r="A1" s="977" t="str">
        <f>Cover!B8</f>
        <v>KCP&amp;L-MO Evaluation, Measurement, and Verification Report – Appendix Databook</v>
      </c>
      <c r="B1" s="977"/>
      <c r="C1" s="977"/>
      <c r="D1" s="977"/>
      <c r="E1" s="977"/>
      <c r="F1" s="977"/>
      <c r="G1" s="977"/>
      <c r="H1" s="977"/>
      <c r="I1" s="977"/>
      <c r="J1" s="977"/>
      <c r="K1" s="977"/>
      <c r="L1" s="977"/>
      <c r="M1" s="977"/>
      <c r="N1" s="977"/>
      <c r="O1" s="977"/>
      <c r="P1" s="977"/>
      <c r="Q1" s="977"/>
      <c r="R1" s="977"/>
      <c r="S1" s="977"/>
      <c r="T1" s="977"/>
      <c r="U1" s="977"/>
      <c r="V1" s="710"/>
      <c r="W1" s="710"/>
      <c r="X1" s="710"/>
      <c r="Y1" s="710"/>
      <c r="Z1" s="710"/>
      <c r="AA1" s="710"/>
      <c r="AB1" s="710"/>
      <c r="AC1" s="710"/>
      <c r="AD1" s="710"/>
      <c r="AE1" s="710"/>
    </row>
    <row r="2" spans="1:31" ht="35.25" customHeight="1">
      <c r="A2" s="978"/>
      <c r="B2" s="978"/>
      <c r="C2" s="978"/>
      <c r="D2" s="978"/>
      <c r="E2" s="978"/>
      <c r="F2" s="978"/>
      <c r="G2" s="978"/>
      <c r="H2" s="978"/>
      <c r="I2" s="978"/>
      <c r="J2" s="978"/>
      <c r="K2" s="978"/>
      <c r="L2" s="978"/>
      <c r="M2" s="978"/>
      <c r="N2" s="978"/>
      <c r="O2" s="978"/>
      <c r="P2" s="978"/>
      <c r="Q2" s="978"/>
      <c r="R2" s="978"/>
      <c r="S2" s="978"/>
      <c r="T2" s="978"/>
      <c r="U2" s="978"/>
    </row>
    <row r="3" spans="1:31">
      <c r="A3" s="711"/>
      <c r="B3" s="711"/>
      <c r="C3" s="711"/>
      <c r="D3" s="711"/>
      <c r="E3" s="711"/>
      <c r="F3" s="711"/>
      <c r="G3" s="711"/>
      <c r="H3" s="711"/>
      <c r="I3" s="711"/>
      <c r="J3" s="711"/>
      <c r="K3" s="711"/>
      <c r="L3" s="711"/>
      <c r="M3" s="711"/>
      <c r="N3" s="711"/>
      <c r="O3" s="711"/>
      <c r="P3" s="711"/>
      <c r="Q3" s="711"/>
      <c r="R3" s="711"/>
      <c r="S3" s="711"/>
      <c r="T3" s="711"/>
      <c r="U3" s="711"/>
    </row>
    <row r="4" spans="1:31" ht="30" customHeight="1">
      <c r="A4" s="982" t="s">
        <v>168</v>
      </c>
      <c r="B4" s="982"/>
      <c r="C4" s="982"/>
      <c r="D4" s="982"/>
      <c r="E4" s="982"/>
      <c r="F4" s="982"/>
      <c r="G4" s="982"/>
      <c r="H4" s="5"/>
      <c r="I4" s="5"/>
      <c r="J4" s="5"/>
      <c r="K4" s="5"/>
      <c r="L4" s="5"/>
      <c r="M4" s="86"/>
      <c r="N4" s="5"/>
      <c r="O4" s="982" t="s">
        <v>169</v>
      </c>
      <c r="P4" s="982"/>
      <c r="Q4" s="982"/>
      <c r="R4" s="982"/>
      <c r="S4" s="982"/>
      <c r="T4" s="982"/>
      <c r="U4" s="982"/>
    </row>
    <row r="5" spans="1:31" ht="15.6">
      <c r="A5" s="985" t="s">
        <v>170</v>
      </c>
      <c r="B5" s="985"/>
      <c r="C5" s="985"/>
      <c r="D5" s="985"/>
      <c r="E5" s="985"/>
      <c r="F5" s="985"/>
      <c r="G5" s="985"/>
      <c r="H5" s="5"/>
      <c r="I5" s="5"/>
      <c r="J5" s="5"/>
      <c r="K5" s="5"/>
      <c r="L5" s="5"/>
      <c r="M5" s="86"/>
      <c r="N5" s="5"/>
      <c r="O5" s="987"/>
      <c r="P5" s="987"/>
      <c r="Q5" s="987"/>
      <c r="R5" s="987"/>
      <c r="S5" s="987"/>
      <c r="T5" s="987"/>
      <c r="U5" s="987"/>
    </row>
    <row r="6" spans="1:31" ht="13.5" customHeight="1">
      <c r="A6" s="985"/>
      <c r="B6" s="985"/>
      <c r="C6" s="985"/>
      <c r="D6" s="985"/>
      <c r="E6" s="985"/>
      <c r="F6" s="985"/>
      <c r="G6" s="985"/>
      <c r="H6" s="5"/>
      <c r="I6" s="5"/>
      <c r="J6" s="5"/>
      <c r="K6" s="5"/>
      <c r="L6" s="5"/>
      <c r="M6" s="86"/>
      <c r="N6" s="5"/>
      <c r="O6" s="987" t="s">
        <v>171</v>
      </c>
      <c r="P6" s="987"/>
      <c r="Q6" s="987"/>
      <c r="R6" s="987"/>
      <c r="S6" s="987"/>
      <c r="T6" s="987"/>
      <c r="U6" s="987"/>
    </row>
    <row r="7" spans="1:31" ht="13.5" customHeight="1">
      <c r="A7" s="1026" t="s">
        <v>45</v>
      </c>
      <c r="B7" s="1026"/>
      <c r="C7" s="1026"/>
      <c r="D7" s="1026"/>
      <c r="E7" s="1026"/>
      <c r="F7" s="1026"/>
      <c r="G7" s="1026"/>
      <c r="H7" s="5"/>
      <c r="I7" s="5"/>
      <c r="J7" s="5"/>
      <c r="K7" s="5"/>
      <c r="L7" s="5"/>
      <c r="M7" s="86"/>
      <c r="N7" s="5"/>
      <c r="O7" s="987"/>
      <c r="P7" s="987"/>
      <c r="Q7" s="987"/>
      <c r="R7" s="987"/>
      <c r="S7" s="987"/>
      <c r="T7" s="987"/>
      <c r="U7" s="987"/>
    </row>
    <row r="8" spans="1:31" ht="13.5" customHeight="1">
      <c r="A8" s="985"/>
      <c r="B8" s="985"/>
      <c r="C8" s="985"/>
      <c r="D8" s="985"/>
      <c r="E8" s="985"/>
      <c r="F8" s="985"/>
      <c r="G8" s="985"/>
      <c r="H8" s="5"/>
      <c r="I8" s="5"/>
      <c r="J8" s="5"/>
      <c r="K8" s="5"/>
      <c r="L8" s="5"/>
      <c r="M8" s="86"/>
      <c r="N8" s="5"/>
      <c r="W8" s="5"/>
      <c r="X8" s="5"/>
      <c r="Y8" s="5"/>
      <c r="Z8" s="5"/>
      <c r="AA8" s="5"/>
      <c r="AB8" s="5"/>
      <c r="AC8" s="5"/>
      <c r="AD8" s="5"/>
      <c r="AE8" s="5"/>
    </row>
    <row r="9" spans="1:31" ht="13.5" customHeight="1">
      <c r="A9" s="964" t="s">
        <v>172</v>
      </c>
      <c r="B9" s="964"/>
      <c r="C9" s="964"/>
      <c r="D9" s="964"/>
      <c r="E9" s="964"/>
      <c r="F9" s="964"/>
      <c r="G9" s="964"/>
      <c r="H9" s="5"/>
      <c r="I9" s="5"/>
      <c r="J9" s="5"/>
      <c r="K9" s="5"/>
      <c r="L9" s="5"/>
      <c r="M9" s="86"/>
      <c r="N9" s="5"/>
      <c r="O9" s="5"/>
      <c r="P9" s="5"/>
      <c r="Q9" s="5"/>
      <c r="R9" s="5"/>
      <c r="S9" s="5"/>
      <c r="T9" s="5"/>
    </row>
    <row r="10" spans="1:31" ht="13.8" thickBot="1">
      <c r="A10" s="143"/>
      <c r="B10" s="1029" t="s">
        <v>51</v>
      </c>
      <c r="C10" s="1030"/>
      <c r="D10" s="1031"/>
      <c r="E10" s="1027" t="s">
        <v>52</v>
      </c>
      <c r="F10" s="1028"/>
      <c r="G10" s="1028"/>
      <c r="H10"/>
      <c r="I10" s="5"/>
      <c r="J10" s="5"/>
      <c r="K10" s="5"/>
      <c r="L10" s="5"/>
      <c r="M10" s="317"/>
      <c r="N10" s="39"/>
      <c r="O10"/>
    </row>
    <row r="11" spans="1:31" ht="29.25" customHeight="1" thickBot="1">
      <c r="A11" s="142"/>
      <c r="B11" s="347" t="s">
        <v>173</v>
      </c>
      <c r="C11" s="390" t="s">
        <v>174</v>
      </c>
      <c r="D11" s="391" t="s">
        <v>175</v>
      </c>
      <c r="E11" s="347" t="s">
        <v>176</v>
      </c>
      <c r="F11" s="347" t="s">
        <v>174</v>
      </c>
      <c r="G11" s="347" t="s">
        <v>57</v>
      </c>
      <c r="H11"/>
      <c r="I11" s="5"/>
      <c r="J11" s="5"/>
      <c r="K11" s="5"/>
      <c r="L11" s="5"/>
      <c r="M11" s="318"/>
      <c r="N11" s="28"/>
      <c r="O11" s="45"/>
    </row>
    <row r="12" spans="1:31" ht="13.35" customHeight="1">
      <c r="A12" s="140" t="s">
        <v>177</v>
      </c>
      <c r="B12" s="61">
        <v>64591701.492500171</v>
      </c>
      <c r="C12" s="60">
        <v>53934256.696106397</v>
      </c>
      <c r="D12" s="137">
        <f>C12/B12</f>
        <v>0.8350028788507573</v>
      </c>
      <c r="E12" s="335">
        <f>'MEEIA Targets'!E3</f>
        <v>58370690.221995525</v>
      </c>
      <c r="F12" s="61">
        <f>C12*D28</f>
        <v>51776886.428262137</v>
      </c>
      <c r="G12" s="138">
        <f>F12/E12</f>
        <v>0.88703570629958595</v>
      </c>
      <c r="H12"/>
      <c r="I12" s="5"/>
      <c r="J12" s="5"/>
      <c r="K12" s="5"/>
      <c r="L12" s="5"/>
      <c r="M12" s="87"/>
      <c r="N12" s="29"/>
      <c r="O12" s="45"/>
    </row>
    <row r="13" spans="1:31" ht="13.35" customHeight="1">
      <c r="A13" s="140" t="s">
        <v>178</v>
      </c>
      <c r="B13" s="61">
        <v>11023.933500000041</v>
      </c>
      <c r="C13" s="61">
        <v>8409.1230599481441</v>
      </c>
      <c r="D13" s="137">
        <f>C13/B13</f>
        <v>0.76280604014421105</v>
      </c>
      <c r="E13" s="61">
        <f>'MEEIA Targets'!K3</f>
        <v>10933.6198</v>
      </c>
      <c r="F13" s="61">
        <f>C13*D28</f>
        <v>8072.7581375502177</v>
      </c>
      <c r="G13" s="65">
        <f>F13/E13</f>
        <v>0.738342679297319</v>
      </c>
      <c r="H13"/>
      <c r="I13" s="5"/>
      <c r="J13" s="5"/>
      <c r="K13" s="5"/>
      <c r="L13" s="5"/>
      <c r="M13" s="318"/>
      <c r="N13" s="28"/>
      <c r="O13" s="45"/>
    </row>
    <row r="14" spans="1:31" ht="13.35" customHeight="1">
      <c r="A14" s="122"/>
      <c r="B14"/>
      <c r="C14"/>
      <c r="D14"/>
      <c r="E14"/>
      <c r="F14"/>
      <c r="G14"/>
      <c r="H14"/>
      <c r="I14" s="5"/>
      <c r="J14" s="5"/>
      <c r="K14" s="5"/>
      <c r="L14" s="5"/>
      <c r="M14" s="318"/>
      <c r="N14" s="28"/>
      <c r="O14" s="45"/>
    </row>
    <row r="15" spans="1:31">
      <c r="A15" s="327" t="s">
        <v>179</v>
      </c>
      <c r="B15" s="5"/>
      <c r="C15" s="5"/>
      <c r="D15" s="5"/>
      <c r="E15" s="5"/>
      <c r="F15" s="5"/>
      <c r="G15" s="5"/>
      <c r="H15" s="5"/>
      <c r="I15" s="5"/>
      <c r="J15" s="5"/>
      <c r="K15" s="5"/>
      <c r="L15" s="5"/>
      <c r="M15" s="317"/>
      <c r="N15" s="39"/>
      <c r="O15"/>
    </row>
    <row r="16" spans="1:31" ht="13.5" customHeight="1">
      <c r="A16" s="985"/>
      <c r="B16" s="985"/>
      <c r="C16" s="985"/>
      <c r="D16" s="985"/>
      <c r="E16" s="985"/>
      <c r="F16" s="985"/>
      <c r="G16" s="985"/>
      <c r="H16" s="5"/>
      <c r="I16" s="5"/>
      <c r="J16" s="5"/>
      <c r="K16" s="5"/>
      <c r="L16" s="5"/>
      <c r="M16" s="86"/>
      <c r="N16" s="5"/>
      <c r="O16" s="987" t="s">
        <v>180</v>
      </c>
      <c r="P16" s="987"/>
      <c r="Q16" s="987"/>
      <c r="R16" s="987"/>
      <c r="S16" s="987"/>
      <c r="T16" s="987"/>
      <c r="U16" s="987"/>
      <c r="W16" s="5"/>
      <c r="X16" s="5"/>
      <c r="Y16" s="5"/>
      <c r="Z16" s="5"/>
      <c r="AA16" s="5"/>
      <c r="AB16" s="5"/>
      <c r="AC16" s="5"/>
      <c r="AD16" s="5"/>
      <c r="AE16" s="5"/>
    </row>
    <row r="17" spans="1:21" ht="13.5" customHeight="1">
      <c r="A17" s="964" t="s">
        <v>181</v>
      </c>
      <c r="B17" s="964"/>
      <c r="C17" s="964"/>
      <c r="D17" s="964"/>
      <c r="E17" s="964"/>
      <c r="F17" s="964"/>
      <c r="G17" s="964"/>
      <c r="H17" s="5"/>
      <c r="I17" s="5"/>
      <c r="J17" s="5"/>
      <c r="K17" s="5"/>
      <c r="L17" s="5"/>
      <c r="M17" s="86"/>
      <c r="N17" s="5"/>
      <c r="O17" s="5"/>
      <c r="P17" s="5"/>
      <c r="Q17" s="5"/>
      <c r="R17" s="5"/>
      <c r="S17" s="5"/>
      <c r="T17" s="5"/>
    </row>
    <row r="18" spans="1:21" ht="13.8" thickBot="1">
      <c r="A18" s="143"/>
      <c r="B18" s="1029" t="s">
        <v>51</v>
      </c>
      <c r="C18" s="1030"/>
      <c r="D18" s="1031"/>
      <c r="E18" s="1027" t="s">
        <v>52</v>
      </c>
      <c r="F18" s="1028"/>
      <c r="G18" s="1028"/>
      <c r="H18"/>
      <c r="I18" s="5"/>
      <c r="J18" s="5"/>
      <c r="K18" s="5"/>
      <c r="L18" s="5"/>
      <c r="M18" s="317"/>
      <c r="N18" s="39"/>
      <c r="O18"/>
    </row>
    <row r="19" spans="1:21" ht="29.25" customHeight="1" thickBot="1">
      <c r="A19" s="142"/>
      <c r="B19" s="347" t="s">
        <v>173</v>
      </c>
      <c r="C19" s="390" t="s">
        <v>174</v>
      </c>
      <c r="D19" s="391" t="s">
        <v>175</v>
      </c>
      <c r="E19" s="347" t="s">
        <v>176</v>
      </c>
      <c r="F19" s="347" t="s">
        <v>174</v>
      </c>
      <c r="G19" s="347" t="s">
        <v>57</v>
      </c>
      <c r="H19"/>
      <c r="I19" s="5"/>
      <c r="J19" s="5"/>
      <c r="K19" s="5"/>
      <c r="L19" s="5"/>
      <c r="M19" s="318"/>
      <c r="N19" s="28"/>
      <c r="O19" s="45"/>
    </row>
    <row r="20" spans="1:21" ht="13.35" customHeight="1">
      <c r="A20" s="140" t="s">
        <v>177</v>
      </c>
      <c r="B20" s="61">
        <f>B12+'Overall Results PY 2016'!C11</f>
        <v>132721811.08520018</v>
      </c>
      <c r="C20" s="61">
        <f>C12+'Overall Results PY 2016'!D11</f>
        <v>96808340.996106386</v>
      </c>
      <c r="D20" s="137">
        <f>C20/B20</f>
        <v>0.72940792628244577</v>
      </c>
      <c r="E20" s="335">
        <f>E12</f>
        <v>58370690.221995525</v>
      </c>
      <c r="F20" s="61">
        <f>C20*D28</f>
        <v>92936007.356262133</v>
      </c>
      <c r="G20" s="138">
        <f>F20/E20</f>
        <v>1.5921690664065771</v>
      </c>
      <c r="H20"/>
      <c r="I20" s="5"/>
      <c r="J20" s="5"/>
      <c r="K20" s="5"/>
      <c r="L20" s="5"/>
      <c r="M20" s="87"/>
      <c r="N20" s="29"/>
      <c r="O20" s="45"/>
    </row>
    <row r="21" spans="1:21" ht="13.35" customHeight="1">
      <c r="A21" s="140" t="s">
        <v>178</v>
      </c>
      <c r="B21" s="61">
        <f>B13+'Overall Results PY 2016'!C33</f>
        <v>23249.26830000004</v>
      </c>
      <c r="C21" s="61">
        <f>C13+'Overall Results PY 2016'!D33</f>
        <v>15264.533059948144</v>
      </c>
      <c r="D21" s="137">
        <f>C21/B21</f>
        <v>0.65655971891158904</v>
      </c>
      <c r="E21" s="61">
        <f>E13</f>
        <v>10933.6198</v>
      </c>
      <c r="F21" s="61">
        <f>C21*D28</f>
        <v>14653.951737550218</v>
      </c>
      <c r="G21" s="65">
        <f>F21/E21</f>
        <v>1.3402653472137578</v>
      </c>
      <c r="H21"/>
      <c r="I21" s="5"/>
      <c r="J21" s="5"/>
      <c r="K21" s="5"/>
      <c r="L21" s="5"/>
      <c r="M21" s="318"/>
      <c r="N21" s="28"/>
      <c r="O21" s="45"/>
    </row>
    <row r="22" spans="1:21" ht="13.35" customHeight="1">
      <c r="A22" s="122"/>
      <c r="B22"/>
      <c r="C22"/>
      <c r="D22"/>
      <c r="E22"/>
      <c r="F22"/>
      <c r="G22"/>
      <c r="H22"/>
      <c r="I22" s="5"/>
      <c r="J22" s="5"/>
      <c r="K22" s="5"/>
      <c r="L22" s="5"/>
      <c r="M22" s="318"/>
      <c r="N22" s="28"/>
      <c r="O22" s="45"/>
    </row>
    <row r="23" spans="1:21">
      <c r="A23" s="327" t="s">
        <v>179</v>
      </c>
      <c r="B23" s="5"/>
      <c r="C23" s="5"/>
      <c r="D23" s="5"/>
      <c r="E23" s="5"/>
      <c r="F23" s="5"/>
      <c r="G23" s="5"/>
      <c r="H23" s="5"/>
      <c r="I23" s="5"/>
      <c r="J23" s="5"/>
      <c r="K23" s="5"/>
      <c r="L23" s="5"/>
      <c r="M23" s="317"/>
      <c r="N23" s="39"/>
      <c r="O23"/>
    </row>
    <row r="24" spans="1:21" ht="13.35" customHeight="1">
      <c r="A24" s="122"/>
      <c r="B24" s="61"/>
      <c r="C24" s="61"/>
      <c r="D24" s="65"/>
      <c r="E24" s="5"/>
      <c r="F24" s="5"/>
      <c r="G24" s="5"/>
      <c r="H24" s="5"/>
      <c r="I24" s="5"/>
      <c r="J24" s="5"/>
      <c r="K24" s="5"/>
      <c r="L24" s="5"/>
      <c r="M24" s="317"/>
      <c r="N24" s="315"/>
      <c r="O24" s="31"/>
    </row>
    <row r="25" spans="1:21" ht="13.35" customHeight="1">
      <c r="A25" s="122"/>
      <c r="B25" s="61"/>
      <c r="C25" s="61"/>
      <c r="D25" s="65"/>
      <c r="E25" s="5"/>
      <c r="F25" s="5"/>
      <c r="G25" s="5"/>
      <c r="H25" s="5"/>
      <c r="I25" s="5"/>
      <c r="J25" s="5"/>
      <c r="K25" s="5"/>
      <c r="L25" s="5"/>
      <c r="M25" s="317"/>
      <c r="N25" s="315"/>
      <c r="O25" s="31"/>
    </row>
    <row r="26" spans="1:21" ht="13.5" customHeight="1">
      <c r="A26" s="987" t="s">
        <v>182</v>
      </c>
      <c r="B26" s="987"/>
      <c r="C26" s="987"/>
      <c r="D26" s="987"/>
      <c r="E26" s="5"/>
      <c r="F26" s="5"/>
      <c r="G26" s="5"/>
      <c r="H26" s="5"/>
      <c r="I26" s="5"/>
      <c r="J26" s="5"/>
      <c r="K26" s="5"/>
      <c r="L26" s="5"/>
    </row>
    <row r="27" spans="1:21" ht="27" thickBot="1">
      <c r="A27" s="124" t="s">
        <v>104</v>
      </c>
      <c r="B27" s="109" t="s">
        <v>105</v>
      </c>
      <c r="C27" s="109" t="s">
        <v>106</v>
      </c>
      <c r="D27" s="109" t="s">
        <v>107</v>
      </c>
      <c r="E27"/>
      <c r="F27" s="5"/>
      <c r="G27" s="5"/>
      <c r="H27" s="5"/>
      <c r="I27" s="5"/>
      <c r="J27" s="5"/>
      <c r="K27" s="5"/>
      <c r="L27" s="5"/>
    </row>
    <row r="28" spans="1:21" ht="13.8" thickTop="1">
      <c r="A28" s="349">
        <v>0.05</v>
      </c>
      <c r="B28" s="350">
        <v>2E-3</v>
      </c>
      <c r="C28" s="350">
        <v>4.0000000000000001E-3</v>
      </c>
      <c r="D28" s="331">
        <v>0.96</v>
      </c>
      <c r="E28"/>
      <c r="F28" s="5"/>
      <c r="G28" s="5"/>
      <c r="H28" s="5"/>
      <c r="I28" s="5"/>
      <c r="J28" s="5"/>
      <c r="K28" s="5"/>
      <c r="L28" s="5"/>
      <c r="M28" s="89"/>
      <c r="N28" s="38"/>
      <c r="O28" s="987" t="s">
        <v>183</v>
      </c>
      <c r="P28" s="987"/>
      <c r="Q28" s="987"/>
      <c r="R28" s="987"/>
      <c r="S28" s="987"/>
      <c r="T28" s="987"/>
      <c r="U28" s="987"/>
    </row>
    <row r="29" spans="1:21">
      <c r="A29" s="241"/>
      <c r="B29" s="356"/>
      <c r="C29" s="356"/>
      <c r="D29" s="429"/>
      <c r="E29"/>
      <c r="F29" s="5"/>
      <c r="G29" s="5"/>
      <c r="H29" s="5"/>
      <c r="I29" s="5"/>
      <c r="J29" s="5"/>
      <c r="K29" s="5"/>
      <c r="L29" s="5"/>
      <c r="M29" s="89"/>
      <c r="N29" s="38"/>
      <c r="O29" s="38"/>
    </row>
    <row r="30" spans="1:21">
      <c r="A30" s="327" t="s">
        <v>184</v>
      </c>
      <c r="B30" s="356"/>
      <c r="C30" s="356"/>
      <c r="D30" s="429"/>
      <c r="E30"/>
      <c r="F30" s="5"/>
      <c r="G30" s="5"/>
      <c r="H30" s="5"/>
      <c r="I30" s="5"/>
      <c r="J30" s="5"/>
      <c r="K30" s="5"/>
      <c r="L30" s="5"/>
      <c r="M30" s="89"/>
      <c r="N30" s="38"/>
      <c r="O30" s="38"/>
    </row>
    <row r="31" spans="1:21">
      <c r="A31" s="241"/>
      <c r="B31" s="356"/>
      <c r="C31" s="356"/>
      <c r="D31" s="148"/>
      <c r="E31"/>
      <c r="F31" s="5"/>
      <c r="G31" s="5"/>
      <c r="H31" s="5"/>
      <c r="I31" s="5"/>
      <c r="J31" s="5"/>
      <c r="K31" s="5"/>
      <c r="L31" s="5"/>
      <c r="M31" s="89"/>
      <c r="N31" s="38"/>
      <c r="O31" s="38"/>
    </row>
    <row r="32" spans="1:21" ht="13.35" customHeight="1">
      <c r="A32" s="121"/>
      <c r="B32" s="5"/>
      <c r="C32" s="5"/>
      <c r="D32" s="5"/>
      <c r="E32" s="5"/>
      <c r="F32" s="387"/>
      <c r="G32" s="5"/>
      <c r="H32" s="5"/>
      <c r="I32" s="5"/>
      <c r="J32" s="5"/>
      <c r="K32" s="5"/>
      <c r="L32" s="5"/>
      <c r="M32" s="317"/>
      <c r="N32" s="39"/>
      <c r="O32"/>
    </row>
    <row r="33" spans="1:23" ht="13.5" customHeight="1">
      <c r="A33" s="987" t="s">
        <v>185</v>
      </c>
      <c r="B33" s="987"/>
      <c r="C33" s="987"/>
      <c r="D33" s="5"/>
      <c r="E33" s="5"/>
      <c r="F33" s="5"/>
      <c r="G33" s="5"/>
      <c r="H33" s="5"/>
      <c r="I33" s="5"/>
      <c r="J33" s="5"/>
      <c r="K33" s="5"/>
      <c r="L33" s="5"/>
      <c r="M33" s="317"/>
      <c r="N33" s="39"/>
      <c r="O33"/>
    </row>
    <row r="34" spans="1:23" ht="40.200000000000003" thickBot="1">
      <c r="A34" s="347" t="s">
        <v>186</v>
      </c>
      <c r="B34" s="351" t="s">
        <v>187</v>
      </c>
      <c r="C34" s="351" t="s">
        <v>188</v>
      </c>
      <c r="D34" s="351" t="s">
        <v>189</v>
      </c>
      <c r="E34" s="351" t="s">
        <v>190</v>
      </c>
      <c r="F34" s="351" t="s">
        <v>191</v>
      </c>
      <c r="G34" s="352" t="s">
        <v>189</v>
      </c>
      <c r="H34" s="351" t="s">
        <v>192</v>
      </c>
      <c r="I34" s="5"/>
      <c r="J34" s="5"/>
      <c r="K34" s="5"/>
      <c r="L34" s="5"/>
      <c r="M34" s="317"/>
      <c r="N34" s="39"/>
      <c r="O34"/>
    </row>
    <row r="35" spans="1:23">
      <c r="A35" s="81" t="s">
        <v>193</v>
      </c>
      <c r="B35" s="427">
        <v>15</v>
      </c>
      <c r="C35" s="62">
        <v>28632.342699999997</v>
      </c>
      <c r="D35" s="828">
        <f>C35/$C$40</f>
        <v>4.4328206315055095E-4</v>
      </c>
      <c r="E35" s="62">
        <v>43381.913200007417</v>
      </c>
      <c r="F35" s="62">
        <v>20.023400000000006</v>
      </c>
      <c r="G35" s="828">
        <f>F35/$F$40</f>
        <v>1.8163571106447559E-3</v>
      </c>
      <c r="H35" s="62">
        <v>29.33925034195839</v>
      </c>
      <c r="I35" s="5"/>
      <c r="J35" s="5"/>
      <c r="K35" s="5"/>
      <c r="L35" s="5"/>
      <c r="M35" s="317"/>
      <c r="N35" s="39"/>
      <c r="V35" s="5"/>
      <c r="W35" s="5"/>
    </row>
    <row r="36" spans="1:23">
      <c r="A36" s="81" t="s">
        <v>194</v>
      </c>
      <c r="B36" s="427">
        <v>986</v>
      </c>
      <c r="C36" s="62">
        <v>64470777.399800174</v>
      </c>
      <c r="D36" s="828">
        <f t="shared" ref="D36:D39" si="0">C36/$C$40</f>
        <v>0.99812786952648958</v>
      </c>
      <c r="E36" s="62">
        <v>53798582.942906387</v>
      </c>
      <c r="F36" s="62">
        <v>10981.294100000041</v>
      </c>
      <c r="G36" s="828">
        <f t="shared" ref="G36:G39" si="1">F36/$F$40</f>
        <v>0.99613210656613627</v>
      </c>
      <c r="H36" s="62">
        <v>8357.0935596061863</v>
      </c>
      <c r="I36" s="5"/>
      <c r="J36" s="5"/>
      <c r="K36" s="5"/>
      <c r="L36" s="5"/>
      <c r="M36" s="317"/>
      <c r="N36" s="39"/>
      <c r="O36" s="5"/>
    </row>
    <row r="37" spans="1:23">
      <c r="A37" s="81" t="s">
        <v>195</v>
      </c>
      <c r="B37" s="427">
        <v>0</v>
      </c>
      <c r="C37" s="62">
        <v>0</v>
      </c>
      <c r="D37" s="828">
        <f t="shared" si="0"/>
        <v>0</v>
      </c>
      <c r="E37" s="62">
        <v>0</v>
      </c>
      <c r="F37" s="62">
        <v>0</v>
      </c>
      <c r="G37" s="828">
        <f t="shared" si="1"/>
        <v>0</v>
      </c>
      <c r="H37" s="62">
        <v>0</v>
      </c>
      <c r="I37" s="5"/>
      <c r="J37" s="5"/>
      <c r="K37" s="5"/>
      <c r="L37" s="5"/>
      <c r="M37" s="317"/>
      <c r="N37" s="39"/>
      <c r="O37"/>
    </row>
    <row r="38" spans="1:23">
      <c r="A38" s="81" t="s">
        <v>196</v>
      </c>
      <c r="B38" s="427">
        <v>14</v>
      </c>
      <c r="C38" s="62">
        <v>85474.749999999985</v>
      </c>
      <c r="D38" s="828">
        <f t="shared" si="0"/>
        <v>1.3233085369321719E-3</v>
      </c>
      <c r="E38" s="62">
        <v>85474.840000000011</v>
      </c>
      <c r="F38" s="62">
        <v>21.902000000000001</v>
      </c>
      <c r="G38" s="828">
        <f t="shared" si="1"/>
        <v>1.9867681531279121E-3</v>
      </c>
      <c r="H38" s="62">
        <v>21.976250000000007</v>
      </c>
      <c r="I38" s="5"/>
      <c r="J38" s="5"/>
      <c r="K38" s="5"/>
      <c r="L38" s="5"/>
      <c r="M38" s="317"/>
      <c r="N38" s="39"/>
      <c r="O38"/>
    </row>
    <row r="39" spans="1:23">
      <c r="A39" s="81" t="s">
        <v>197</v>
      </c>
      <c r="B39" s="427">
        <v>2</v>
      </c>
      <c r="C39" s="62">
        <v>6817</v>
      </c>
      <c r="D39" s="828">
        <f t="shared" si="0"/>
        <v>1.0553987342772711E-4</v>
      </c>
      <c r="E39" s="62">
        <v>6817</v>
      </c>
      <c r="F39" s="62">
        <v>0.71399999999999997</v>
      </c>
      <c r="G39" s="828">
        <f t="shared" si="1"/>
        <v>6.4768170091011277E-5</v>
      </c>
      <c r="H39" s="62">
        <v>0.71400000000000008</v>
      </c>
      <c r="I39" s="5"/>
      <c r="J39" s="5"/>
      <c r="K39" s="5"/>
      <c r="L39" s="5"/>
      <c r="M39" s="317"/>
      <c r="N39" s="39"/>
      <c r="O39"/>
    </row>
    <row r="40" spans="1:23" ht="13.8" thickBot="1">
      <c r="A40" s="578" t="s">
        <v>34</v>
      </c>
      <c r="B40" s="579">
        <f>SUM(B35:B39)</f>
        <v>1017</v>
      </c>
      <c r="C40" s="579">
        <f t="shared" ref="C40:H40" si="2">SUM(C35:C39)</f>
        <v>64591701.492500171</v>
      </c>
      <c r="D40" s="580">
        <f t="shared" si="2"/>
        <v>1</v>
      </c>
      <c r="E40" s="579">
        <f t="shared" si="2"/>
        <v>53934256.696106397</v>
      </c>
      <c r="F40" s="579">
        <f t="shared" si="2"/>
        <v>11023.933500000041</v>
      </c>
      <c r="G40" s="580">
        <f t="shared" si="2"/>
        <v>1</v>
      </c>
      <c r="H40" s="579">
        <f t="shared" si="2"/>
        <v>8409.1230599481441</v>
      </c>
      <c r="I40" s="5"/>
      <c r="J40" s="5"/>
      <c r="K40" s="5"/>
      <c r="L40" s="5"/>
      <c r="M40" s="317"/>
      <c r="N40" s="39"/>
      <c r="O40"/>
    </row>
    <row r="41" spans="1:23" ht="13.8" thickTop="1">
      <c r="A41" s="270"/>
      <c r="B41"/>
      <c r="C41"/>
      <c r="D41" s="5"/>
      <c r="E41" s="5"/>
      <c r="F41" s="5"/>
      <c r="G41" s="5"/>
      <c r="H41" s="5"/>
      <c r="I41" s="5"/>
      <c r="J41" s="5"/>
      <c r="K41" s="5"/>
      <c r="L41" s="5"/>
      <c r="M41" s="317"/>
      <c r="N41" s="39"/>
      <c r="O41"/>
    </row>
    <row r="42" spans="1:23">
      <c r="A42" s="327" t="s">
        <v>179</v>
      </c>
      <c r="B42" s="5"/>
      <c r="C42" s="5"/>
      <c r="D42" s="5"/>
      <c r="E42" s="5"/>
      <c r="F42" s="5"/>
      <c r="G42" s="5"/>
      <c r="H42" s="5"/>
      <c r="I42" s="5"/>
      <c r="J42" s="5"/>
      <c r="K42" s="5"/>
      <c r="L42" s="5"/>
      <c r="M42" s="317"/>
      <c r="N42" s="39"/>
      <c r="O42"/>
    </row>
    <row r="43" spans="1:23">
      <c r="A43" s="327"/>
      <c r="B43" s="5"/>
      <c r="C43" s="5"/>
      <c r="D43" s="5"/>
      <c r="E43" s="5"/>
      <c r="F43" s="5"/>
      <c r="G43" s="5"/>
      <c r="H43" s="5"/>
      <c r="I43" s="5"/>
      <c r="J43" s="5"/>
      <c r="K43" s="5"/>
      <c r="L43" s="5"/>
      <c r="M43" s="317"/>
      <c r="N43"/>
      <c r="O43"/>
    </row>
    <row r="44" spans="1:23" ht="4.95" customHeight="1">
      <c r="A44" s="1020"/>
      <c r="B44" s="1020"/>
      <c r="C44" s="1020"/>
      <c r="D44" s="1020"/>
      <c r="E44" s="1020"/>
      <c r="F44" s="1020"/>
      <c r="G44" s="1020"/>
      <c r="H44" s="1020"/>
      <c r="I44" s="1020"/>
      <c r="J44" s="712"/>
      <c r="K44" s="712"/>
      <c r="L44" s="712"/>
      <c r="M44" s="154"/>
      <c r="N44"/>
      <c r="O44"/>
    </row>
    <row r="45" spans="1:23" ht="12.75" customHeight="1">
      <c r="A45" s="978"/>
      <c r="B45" s="978"/>
      <c r="C45" s="978"/>
      <c r="D45" s="978"/>
      <c r="E45"/>
      <c r="F45"/>
      <c r="G45"/>
      <c r="H45"/>
      <c r="I45"/>
      <c r="J45"/>
      <c r="K45"/>
      <c r="L45"/>
      <c r="M45" s="86"/>
      <c r="N45" s="5"/>
      <c r="O45" s="5"/>
    </row>
    <row r="46" spans="1:23" ht="15.6">
      <c r="A46" s="985" t="s">
        <v>198</v>
      </c>
      <c r="B46" s="985"/>
      <c r="C46" s="985"/>
      <c r="D46" s="985"/>
      <c r="E46" s="985"/>
      <c r="F46" s="5"/>
      <c r="G46" s="5"/>
      <c r="H46" s="5"/>
      <c r="I46" s="5"/>
      <c r="J46" s="5"/>
      <c r="K46" s="5"/>
      <c r="L46" s="5"/>
      <c r="M46" s="317"/>
      <c r="N46" s="39"/>
      <c r="O46"/>
    </row>
    <row r="47" spans="1:23" ht="12.75" customHeight="1"/>
    <row r="48" spans="1:23" ht="12.75" customHeight="1">
      <c r="A48" s="5" t="s">
        <v>199</v>
      </c>
    </row>
    <row r="49" spans="1:22" ht="12.75" customHeight="1" thickBot="1">
      <c r="A49" s="143"/>
      <c r="B49" s="1024" t="s">
        <v>51</v>
      </c>
      <c r="C49" s="1024"/>
      <c r="D49" s="1024"/>
      <c r="E49" s="1025" t="s">
        <v>52</v>
      </c>
      <c r="F49" s="1024"/>
      <c r="G49" s="1024"/>
    </row>
    <row r="50" spans="1:22" ht="27" thickBot="1">
      <c r="A50" s="142"/>
      <c r="B50" s="347" t="s">
        <v>200</v>
      </c>
      <c r="C50" s="347" t="s">
        <v>174</v>
      </c>
      <c r="D50" s="388" t="s">
        <v>175</v>
      </c>
      <c r="E50" s="380" t="s">
        <v>176</v>
      </c>
      <c r="F50" s="347" t="s">
        <v>174</v>
      </c>
      <c r="G50" s="347" t="s">
        <v>57</v>
      </c>
    </row>
    <row r="51" spans="1:22" ht="26.4">
      <c r="A51" s="140" t="s">
        <v>201</v>
      </c>
      <c r="B51" s="61">
        <v>30541581.725300208</v>
      </c>
      <c r="C51" s="61">
        <v>36880038.040124938</v>
      </c>
      <c r="D51" s="139">
        <f>C51/B51</f>
        <v>1.207535299639509</v>
      </c>
      <c r="E51" s="61">
        <v>58370690</v>
      </c>
      <c r="F51" s="61">
        <v>35404836.518519938</v>
      </c>
      <c r="G51" s="139">
        <f>F51/E51</f>
        <v>0.60655161894642562</v>
      </c>
    </row>
    <row r="52" spans="1:22" ht="26.4">
      <c r="A52" s="140" t="s">
        <v>202</v>
      </c>
      <c r="B52" s="61">
        <v>4873.452300000039</v>
      </c>
      <c r="C52" s="61">
        <v>5490.4013746279106</v>
      </c>
      <c r="D52" s="137">
        <f>C52/B52</f>
        <v>1.1265938469589343</v>
      </c>
      <c r="E52" s="61">
        <v>10934</v>
      </c>
      <c r="F52" s="61">
        <v>5270.7853196427941</v>
      </c>
      <c r="G52" s="137">
        <f>F52/E52</f>
        <v>0.48205462956308709</v>
      </c>
    </row>
    <row r="54" spans="1:22">
      <c r="A54" s="327" t="s">
        <v>179</v>
      </c>
      <c r="B54" s="3"/>
      <c r="C54" s="316"/>
      <c r="D54" s="316"/>
      <c r="E54" s="316"/>
      <c r="F54" s="316"/>
      <c r="G54" s="316"/>
    </row>
    <row r="56" spans="1:22">
      <c r="A56" s="987" t="s">
        <v>203</v>
      </c>
      <c r="B56" s="987"/>
      <c r="C56" s="987"/>
      <c r="D56" s="987"/>
      <c r="E56" s="987"/>
      <c r="M56" s="317"/>
      <c r="N56" s="39"/>
      <c r="O56"/>
    </row>
    <row r="57" spans="1:22" ht="13.5" customHeight="1" thickBot="1">
      <c r="A57" s="1021" t="s">
        <v>204</v>
      </c>
      <c r="B57" s="1022" t="s">
        <v>205</v>
      </c>
      <c r="C57" s="1022"/>
      <c r="D57" s="1022"/>
      <c r="E57" s="1022"/>
      <c r="F57" s="1023" t="s">
        <v>206</v>
      </c>
      <c r="G57" s="316"/>
      <c r="H57" s="33"/>
      <c r="I57"/>
      <c r="J57"/>
      <c r="K57"/>
      <c r="L57"/>
      <c r="M57" s="318"/>
      <c r="N57" s="28"/>
      <c r="O57" s="326"/>
      <c r="P57" s="326"/>
      <c r="Q57" s="326"/>
      <c r="R57" s="326"/>
      <c r="S57" s="326"/>
      <c r="T57" s="326"/>
      <c r="U57" s="326"/>
    </row>
    <row r="58" spans="1:22" ht="27" customHeight="1" thickBot="1">
      <c r="A58" s="1022"/>
      <c r="B58" s="714" t="s">
        <v>207</v>
      </c>
      <c r="C58" s="714" t="s">
        <v>208</v>
      </c>
      <c r="D58" s="714" t="s">
        <v>209</v>
      </c>
      <c r="E58" s="714" t="s">
        <v>210</v>
      </c>
      <c r="F58" s="1023"/>
      <c r="G58" s="316"/>
      <c r="H58" s="41"/>
      <c r="I58"/>
      <c r="J58"/>
      <c r="K58"/>
      <c r="L58"/>
      <c r="M58" s="87"/>
      <c r="N58" s="29"/>
      <c r="O58" s="45"/>
    </row>
    <row r="59" spans="1:22" ht="13.35" customHeight="1">
      <c r="A59" s="145" t="s">
        <v>211</v>
      </c>
      <c r="B59" s="353">
        <v>1.0199121060220016</v>
      </c>
      <c r="C59" s="353">
        <v>1.0398242120440035</v>
      </c>
      <c r="D59" s="353">
        <v>0.63952056927166234</v>
      </c>
      <c r="E59" s="354">
        <v>4584.1977696580998</v>
      </c>
      <c r="F59" s="2">
        <v>33</v>
      </c>
      <c r="G59" s="35"/>
      <c r="H59" s="40"/>
      <c r="I59"/>
      <c r="J59"/>
      <c r="K59"/>
      <c r="L59"/>
      <c r="M59" s="318"/>
      <c r="N59" s="28"/>
      <c r="O59" s="45"/>
    </row>
    <row r="60" spans="1:22" ht="13.2" customHeight="1">
      <c r="A60" s="145" t="s">
        <v>212</v>
      </c>
      <c r="B60" s="353">
        <v>1.2513298119593963</v>
      </c>
      <c r="C60" s="353">
        <v>1.3899883395706683</v>
      </c>
      <c r="D60" s="353">
        <v>0.69254248934399287</v>
      </c>
      <c r="E60" s="354">
        <v>3635.5782994511728</v>
      </c>
      <c r="F60" s="2">
        <v>29</v>
      </c>
      <c r="H60" s="40"/>
      <c r="I60"/>
      <c r="J60"/>
      <c r="K60"/>
      <c r="L60"/>
      <c r="M60" s="317"/>
      <c r="N60" s="315"/>
      <c r="O60" s="31"/>
    </row>
    <row r="61" spans="1:22" ht="13.2" customHeight="1">
      <c r="A61" s="145" t="s">
        <v>213</v>
      </c>
      <c r="B61" s="353">
        <v>1.0916533542788356</v>
      </c>
      <c r="C61" s="353">
        <v>1.3561421733493839</v>
      </c>
      <c r="D61" s="353">
        <v>0.73223684055419436</v>
      </c>
      <c r="E61" s="354">
        <v>4924.683119588185</v>
      </c>
      <c r="F61" s="2">
        <v>61</v>
      </c>
      <c r="G61" s="316"/>
      <c r="H61" s="37"/>
      <c r="I61"/>
      <c r="J61"/>
      <c r="K61"/>
      <c r="L61"/>
      <c r="O61" s="1019"/>
      <c r="P61" s="1019"/>
      <c r="Q61" s="1019"/>
      <c r="R61" s="1019"/>
      <c r="S61" s="1019"/>
      <c r="T61" s="1019"/>
    </row>
    <row r="62" spans="1:22">
      <c r="A62" s="145" t="s">
        <v>214</v>
      </c>
      <c r="B62" s="353">
        <v>1.122308006029245</v>
      </c>
      <c r="C62" s="353">
        <v>1.2909232024116974</v>
      </c>
      <c r="D62" s="353">
        <v>0.74488184874220065</v>
      </c>
      <c r="E62" s="354">
        <v>4920.8005957253117</v>
      </c>
      <c r="F62" s="2">
        <v>103</v>
      </c>
      <c r="G62" s="35"/>
      <c r="I62" s="5"/>
      <c r="J62" s="5"/>
      <c r="K62" s="5"/>
      <c r="L62" s="5"/>
    </row>
    <row r="63" spans="1:22">
      <c r="A63" s="145" t="s">
        <v>215</v>
      </c>
      <c r="B63" s="353">
        <v>1.1739333008597532</v>
      </c>
      <c r="C63" s="353">
        <v>1.3293330085975255</v>
      </c>
      <c r="D63" s="353">
        <v>0.62506777400492997</v>
      </c>
      <c r="E63" s="354">
        <v>3642.1242783490247</v>
      </c>
      <c r="F63" s="2">
        <v>45</v>
      </c>
      <c r="G63" s="316"/>
      <c r="H63" s="264"/>
      <c r="I63" s="264"/>
      <c r="J63" s="264"/>
      <c r="K63" s="264"/>
      <c r="L63" s="264"/>
      <c r="M63" s="90"/>
      <c r="N63" s="316"/>
      <c r="O63" s="38"/>
      <c r="V63" s="15"/>
    </row>
    <row r="64" spans="1:22">
      <c r="A64" s="145" t="s">
        <v>216</v>
      </c>
      <c r="B64" s="353">
        <v>1</v>
      </c>
      <c r="C64" s="353">
        <v>1.2199999999999998</v>
      </c>
      <c r="D64" s="353">
        <v>0.54653967921182101</v>
      </c>
      <c r="E64" s="354">
        <v>3611.4341564713682</v>
      </c>
      <c r="F64" s="2">
        <v>60</v>
      </c>
      <c r="G64" s="36"/>
      <c r="I64"/>
      <c r="J64"/>
      <c r="K64"/>
      <c r="L64"/>
      <c r="M64" s="90"/>
      <c r="N64" s="316"/>
      <c r="O64" s="41"/>
      <c r="S64" s="16"/>
      <c r="V64" s="15"/>
    </row>
    <row r="65" spans="1:32">
      <c r="A65" s="145" t="s">
        <v>217</v>
      </c>
      <c r="B65" s="753">
        <v>1</v>
      </c>
      <c r="C65" s="753">
        <v>1</v>
      </c>
      <c r="D65" s="753">
        <v>0</v>
      </c>
      <c r="E65" s="61">
        <v>5391.9547223676482</v>
      </c>
      <c r="F65" s="2">
        <v>18</v>
      </c>
      <c r="G65" s="36"/>
      <c r="I65"/>
      <c r="J65"/>
      <c r="K65"/>
      <c r="L65"/>
      <c r="M65" s="89"/>
      <c r="N65" s="38"/>
      <c r="O65" s="371"/>
      <c r="P65" s="371"/>
      <c r="Q65" s="371"/>
      <c r="R65" s="371"/>
      <c r="S65" s="371"/>
      <c r="T65" s="371"/>
      <c r="U65" s="371"/>
    </row>
    <row r="66" spans="1:32">
      <c r="A66" s="327"/>
      <c r="B66" s="3"/>
      <c r="C66" s="316"/>
      <c r="D66" s="316"/>
      <c r="E66" s="316"/>
      <c r="F66" s="316"/>
      <c r="G66" s="316"/>
      <c r="H66" s="316"/>
      <c r="I66" s="316"/>
      <c r="J66" s="316"/>
      <c r="K66" s="316"/>
      <c r="L66" s="316"/>
      <c r="O66" s="695"/>
      <c r="S66" s="16"/>
    </row>
    <row r="67" spans="1:32">
      <c r="A67" s="327" t="s">
        <v>218</v>
      </c>
      <c r="B67" s="3"/>
      <c r="C67" s="316"/>
      <c r="D67" s="316"/>
      <c r="E67" s="316"/>
      <c r="F67" s="316"/>
      <c r="G67" s="316"/>
      <c r="H67" s="316"/>
      <c r="I67" s="316"/>
      <c r="J67" s="316"/>
      <c r="K67" s="316"/>
      <c r="L67" s="316"/>
      <c r="O67" s="40"/>
      <c r="Q67" s="1"/>
      <c r="S67" s="14"/>
      <c r="T67" s="23"/>
      <c r="U67" s="24"/>
    </row>
    <row r="68" spans="1:32">
      <c r="A68" s="327"/>
      <c r="B68" s="3"/>
      <c r="C68" s="316"/>
      <c r="D68" s="316"/>
      <c r="E68" s="316"/>
      <c r="F68" s="316"/>
      <c r="G68" s="316"/>
      <c r="H68" s="316"/>
      <c r="I68" s="316"/>
      <c r="J68" s="316"/>
      <c r="K68" s="316"/>
      <c r="L68" s="316"/>
      <c r="O68" s="40"/>
      <c r="Q68" s="1"/>
      <c r="S68" s="14"/>
      <c r="T68" s="23"/>
      <c r="U68" s="24"/>
    </row>
    <row r="69" spans="1:32">
      <c r="A69" s="327"/>
      <c r="B69" s="3"/>
      <c r="C69" s="316"/>
      <c r="D69" s="316"/>
      <c r="E69" s="316"/>
      <c r="F69" s="316"/>
      <c r="G69" s="316"/>
      <c r="H69" s="316"/>
      <c r="I69" s="316"/>
      <c r="J69" s="316"/>
      <c r="K69" s="316"/>
      <c r="L69" s="316"/>
      <c r="O69" s="40"/>
      <c r="Q69" s="1"/>
      <c r="S69" s="14"/>
      <c r="T69" s="23"/>
      <c r="U69" s="24"/>
    </row>
    <row r="70" spans="1:32" ht="13.5" customHeight="1">
      <c r="A70" s="987" t="s">
        <v>219</v>
      </c>
      <c r="B70" s="987"/>
      <c r="C70" s="987"/>
      <c r="D70" s="987"/>
      <c r="E70" s="987"/>
      <c r="F70" s="987"/>
      <c r="G70" s="987"/>
      <c r="H70" s="5"/>
      <c r="M70" s="90"/>
      <c r="N70"/>
      <c r="O70" s="14"/>
      <c r="P70" s="23"/>
      <c r="Q70" s="24"/>
      <c r="R70" s="15"/>
    </row>
    <row r="71" spans="1:32" ht="27.75" customHeight="1" thickBot="1">
      <c r="A71" s="348" t="s">
        <v>220</v>
      </c>
      <c r="B71" s="714" t="s">
        <v>221</v>
      </c>
      <c r="C71" s="714" t="s">
        <v>222</v>
      </c>
      <c r="D71" s="714" t="s">
        <v>223</v>
      </c>
      <c r="E71" s="719" t="s">
        <v>224</v>
      </c>
      <c r="F71" s="719" t="s">
        <v>105</v>
      </c>
      <c r="G71" s="719" t="s">
        <v>225</v>
      </c>
      <c r="H71" s="102"/>
      <c r="I71"/>
      <c r="J71"/>
      <c r="K71"/>
      <c r="L71"/>
      <c r="M71" s="90"/>
      <c r="N71"/>
      <c r="O71" s="14"/>
      <c r="P71" s="23"/>
      <c r="Q71" s="24"/>
      <c r="R71" s="15"/>
    </row>
    <row r="72" spans="1:32" ht="26.4">
      <c r="A72" s="1" t="s">
        <v>226</v>
      </c>
      <c r="B72" s="153" t="s">
        <v>227</v>
      </c>
      <c r="C72" s="83">
        <v>56</v>
      </c>
      <c r="D72" s="83">
        <v>2017</v>
      </c>
      <c r="E72" s="554">
        <v>0.08</v>
      </c>
      <c r="F72" s="84">
        <v>5.0000000000000001E-3</v>
      </c>
      <c r="G72" s="130" t="s">
        <v>228</v>
      </c>
      <c r="H72" s="129"/>
      <c r="I72"/>
      <c r="J72"/>
      <c r="K72"/>
      <c r="L72"/>
      <c r="M72" s="90"/>
      <c r="N72"/>
      <c r="O72" s="14"/>
      <c r="P72" s="23"/>
      <c r="Q72" s="24"/>
      <c r="R72" s="15"/>
    </row>
    <row r="73" spans="1:32" ht="12.75" customHeight="1">
      <c r="A73" s="1" t="s">
        <v>229</v>
      </c>
      <c r="B73" s="819" t="s">
        <v>230</v>
      </c>
      <c r="C73" s="83">
        <v>19</v>
      </c>
      <c r="D73" s="83">
        <v>2017</v>
      </c>
      <c r="E73" s="84">
        <v>0.05</v>
      </c>
      <c r="F73" s="226" t="s">
        <v>228</v>
      </c>
      <c r="G73" s="84">
        <v>4.0000000000000001E-3</v>
      </c>
      <c r="H73" s="129"/>
      <c r="I73"/>
      <c r="J73"/>
      <c r="K73"/>
      <c r="L73"/>
      <c r="M73" s="90"/>
      <c r="N73"/>
      <c r="O73" s="16"/>
    </row>
    <row r="74" spans="1:32" ht="13.35" customHeight="1">
      <c r="A74" s="327"/>
      <c r="B74" s="3"/>
      <c r="C74" s="316"/>
      <c r="D74" s="316"/>
      <c r="E74" s="316"/>
      <c r="F74" s="316"/>
      <c r="G74" s="316"/>
      <c r="H74" s="316"/>
      <c r="I74" s="316"/>
      <c r="J74" s="316"/>
      <c r="K74" s="316"/>
      <c r="L74" s="316"/>
      <c r="O74" s="40"/>
      <c r="S74" s="14"/>
      <c r="T74" s="23"/>
      <c r="U74" s="24"/>
    </row>
    <row r="75" spans="1:32" ht="12.75" customHeight="1">
      <c r="H75" s="102"/>
      <c r="M75" s="90"/>
      <c r="N75"/>
      <c r="O75" s="14"/>
      <c r="P75" s="23"/>
      <c r="Q75" s="24"/>
    </row>
    <row r="76" spans="1:32" ht="12.75" customHeight="1">
      <c r="A76" s="397" t="s">
        <v>231</v>
      </c>
      <c r="B76" s="82"/>
      <c r="C76" s="83"/>
      <c r="D76" s="83"/>
      <c r="E76" s="84"/>
      <c r="F76" s="226"/>
      <c r="G76" s="84"/>
      <c r="H76" s="129"/>
      <c r="I76"/>
      <c r="J76"/>
      <c r="K76"/>
      <c r="L76"/>
      <c r="M76" s="90"/>
      <c r="N76"/>
      <c r="O76" s="987" t="s">
        <v>232</v>
      </c>
      <c r="P76" s="987"/>
      <c r="Q76" s="987"/>
      <c r="R76" s="987"/>
      <c r="S76" s="987"/>
      <c r="T76" s="987"/>
      <c r="U76" s="987"/>
      <c r="Z76" s="987" t="s">
        <v>233</v>
      </c>
      <c r="AA76" s="987"/>
      <c r="AB76" s="987"/>
      <c r="AC76" s="987"/>
      <c r="AD76" s="987"/>
      <c r="AE76" s="987"/>
      <c r="AF76" s="987"/>
    </row>
    <row r="77" spans="1:32" ht="53.4" thickBot="1">
      <c r="A77" s="716" t="s">
        <v>234</v>
      </c>
      <c r="B77" s="716" t="s">
        <v>235</v>
      </c>
      <c r="C77" s="716" t="s">
        <v>188</v>
      </c>
      <c r="D77" s="716" t="s">
        <v>191</v>
      </c>
      <c r="E77" s="716" t="s">
        <v>190</v>
      </c>
      <c r="F77" s="716" t="s">
        <v>192</v>
      </c>
      <c r="G77" s="716" t="s">
        <v>236</v>
      </c>
      <c r="H77" s="716" t="s">
        <v>237</v>
      </c>
      <c r="I77" s="716" t="s">
        <v>238</v>
      </c>
      <c r="J77" s="716" t="s">
        <v>239</v>
      </c>
      <c r="K77" s="716" t="s">
        <v>240</v>
      </c>
      <c r="L77" s="716" t="s">
        <v>241</v>
      </c>
      <c r="M77" s="90"/>
      <c r="N77"/>
      <c r="O77" s="716" t="s">
        <v>242</v>
      </c>
      <c r="P77" s="716" t="s">
        <v>243</v>
      </c>
      <c r="Q77" s="24"/>
      <c r="R77" s="15"/>
    </row>
    <row r="78" spans="1:32">
      <c r="A78" s="258" t="s">
        <v>244</v>
      </c>
      <c r="B78" s="3">
        <v>223</v>
      </c>
      <c r="C78" s="398">
        <v>34050119.767199963</v>
      </c>
      <c r="D78" s="85">
        <v>6150.481200000002</v>
      </c>
      <c r="E78" s="85">
        <v>17054218.655981455</v>
      </c>
      <c r="F78" s="406">
        <v>2918.7216853202335</v>
      </c>
      <c r="G78" s="825">
        <f>E78/C78</f>
        <v>0.50085634859967698</v>
      </c>
      <c r="H78" s="238">
        <f>F78/D78</f>
        <v>0.47455176114028813</v>
      </c>
      <c r="I78" s="135">
        <f t="shared" ref="I78:I87" si="3">C78/$C$87</f>
        <v>0.52715935608467723</v>
      </c>
      <c r="J78" s="135">
        <f t="shared" ref="J78:J87" si="4">D78/$D$87</f>
        <v>0.5579207458027573</v>
      </c>
      <c r="K78" s="65">
        <v>-0.37253242078875737</v>
      </c>
      <c r="L78" s="65">
        <v>-0.36378780681472833</v>
      </c>
      <c r="M78" s="90"/>
      <c r="N78" s="5"/>
      <c r="O78" s="65">
        <f>E78/$E$87</f>
        <v>0.31620383223363541</v>
      </c>
      <c r="P78" s="23">
        <f>F78/$F$87</f>
        <v>0.3470899003989884</v>
      </c>
      <c r="Q78" s="5"/>
      <c r="R78" s="15"/>
    </row>
    <row r="79" spans="1:32" ht="26.4">
      <c r="A79" s="258" t="s">
        <v>245</v>
      </c>
      <c r="B79" s="3">
        <v>166.1</v>
      </c>
      <c r="C79" s="398">
        <v>4231280.9088000013</v>
      </c>
      <c r="D79" s="85">
        <v>962.89720000000045</v>
      </c>
      <c r="E79" s="85">
        <v>5363661.453415582</v>
      </c>
      <c r="F79" s="406">
        <v>987.94307273404218</v>
      </c>
      <c r="G79" s="825">
        <f t="shared" ref="G79:H87" si="5">E79/C79</f>
        <v>1.2676212166061851</v>
      </c>
      <c r="H79" s="238">
        <f t="shared" si="5"/>
        <v>1.026010951879434</v>
      </c>
      <c r="I79" s="135">
        <f t="shared" si="3"/>
        <v>6.5508119635017112E-2</v>
      </c>
      <c r="J79" s="135">
        <f t="shared" si="4"/>
        <v>8.7346063907225144E-2</v>
      </c>
      <c r="K79" s="65">
        <v>3.0326656037841571E-2</v>
      </c>
      <c r="L79" s="65">
        <v>2.5190175741249599E-2</v>
      </c>
      <c r="M79" s="90"/>
      <c r="N79" s="264"/>
      <c r="O79" s="65">
        <f t="shared" ref="O79:O87" si="6">E79/$E$87</f>
        <v>9.9448138937692873E-2</v>
      </c>
      <c r="P79" s="23">
        <f t="shared" ref="P79:P87" si="7">F79/$F$87</f>
        <v>0.11748467297850865</v>
      </c>
      <c r="Q79" s="264"/>
      <c r="R79" s="15"/>
    </row>
    <row r="80" spans="1:32" s="5" customFormat="1" ht="26.4">
      <c r="A80" s="258" t="s">
        <v>246</v>
      </c>
      <c r="B80" s="3">
        <v>149.1</v>
      </c>
      <c r="C80" s="398">
        <v>4210809.3999999976</v>
      </c>
      <c r="D80" s="85">
        <v>0</v>
      </c>
      <c r="E80" s="85">
        <v>7112257.5584137216</v>
      </c>
      <c r="F80" s="406">
        <v>0</v>
      </c>
      <c r="G80" s="825">
        <f t="shared" si="5"/>
        <v>1.6890476112297379</v>
      </c>
      <c r="H80" s="238">
        <v>0</v>
      </c>
      <c r="I80" s="135">
        <f t="shared" si="3"/>
        <v>6.5191182500261804E-2</v>
      </c>
      <c r="J80" s="135">
        <f t="shared" si="4"/>
        <v>0</v>
      </c>
      <c r="K80" s="65">
        <v>5.9558901210215343E-2</v>
      </c>
      <c r="L80" s="65">
        <v>0</v>
      </c>
      <c r="M80" s="90"/>
      <c r="N80"/>
      <c r="O80" s="65">
        <f t="shared" si="6"/>
        <v>0.13186901969351078</v>
      </c>
      <c r="P80" s="23">
        <f t="shared" si="7"/>
        <v>0</v>
      </c>
      <c r="Q80"/>
    </row>
    <row r="81" spans="1:32" s="5" customFormat="1" ht="12.75" customHeight="1">
      <c r="A81" s="258" t="s">
        <v>247</v>
      </c>
      <c r="B81" s="3">
        <v>221.1</v>
      </c>
      <c r="C81" s="398">
        <v>2532924.6367000006</v>
      </c>
      <c r="D81" s="85">
        <v>457.57799999999997</v>
      </c>
      <c r="E81" s="85">
        <v>2168662.4363765027</v>
      </c>
      <c r="F81" s="406">
        <v>353.26493893669863</v>
      </c>
      <c r="G81" s="825">
        <f t="shared" si="5"/>
        <v>0.85618908867416055</v>
      </c>
      <c r="H81" s="238">
        <f t="shared" si="5"/>
        <v>0.77203217579669181</v>
      </c>
      <c r="I81" s="135">
        <f t="shared" si="3"/>
        <v>3.9214397177540057E-2</v>
      </c>
      <c r="J81" s="135">
        <f t="shared" si="4"/>
        <v>4.1507688702947985E-2</v>
      </c>
      <c r="K81" s="65">
        <v>8.647136720835169E-4</v>
      </c>
      <c r="L81" s="65">
        <v>3.9953952898807987E-4</v>
      </c>
      <c r="M81" s="90"/>
      <c r="N81"/>
      <c r="O81" s="65">
        <f t="shared" si="6"/>
        <v>4.0209369132421208E-2</v>
      </c>
      <c r="P81" s="23">
        <f t="shared" si="7"/>
        <v>4.2009724012634156E-2</v>
      </c>
      <c r="Q81"/>
    </row>
    <row r="82" spans="1:32" ht="12.75" customHeight="1">
      <c r="A82" s="258" t="s">
        <v>248</v>
      </c>
      <c r="B82" s="3">
        <v>169.1</v>
      </c>
      <c r="C82" s="398">
        <v>1609626.4126000004</v>
      </c>
      <c r="D82" s="85">
        <v>365.78120000000001</v>
      </c>
      <c r="E82" s="85">
        <v>1921008.2925731107</v>
      </c>
      <c r="F82" s="406">
        <v>350.82686102454403</v>
      </c>
      <c r="G82" s="825">
        <f t="shared" si="5"/>
        <v>1.193449782841312</v>
      </c>
      <c r="H82" s="238">
        <v>0</v>
      </c>
      <c r="I82" s="135">
        <f t="shared" si="3"/>
        <v>2.4920018754838059E-2</v>
      </c>
      <c r="J82" s="135">
        <f t="shared" si="4"/>
        <v>3.3180642825902378E-2</v>
      </c>
      <c r="K82" s="65">
        <v>9.1607906447340737E-3</v>
      </c>
      <c r="L82" s="65">
        <v>6.7372608564943981E-3</v>
      </c>
      <c r="M82" s="90"/>
      <c r="O82" s="65">
        <f t="shared" si="6"/>
        <v>3.5617590938484024E-2</v>
      </c>
      <c r="P82" s="23">
        <f t="shared" si="7"/>
        <v>4.1719791531592589E-2</v>
      </c>
    </row>
    <row r="83" spans="1:32" ht="12.75" customHeight="1">
      <c r="A83" s="258" t="s">
        <v>249</v>
      </c>
      <c r="B83" s="3">
        <v>223.1</v>
      </c>
      <c r="C83" s="398">
        <v>1600301.8373999998</v>
      </c>
      <c r="D83" s="85">
        <v>289.06290000000001</v>
      </c>
      <c r="E83" s="85">
        <v>1420629.2541193329</v>
      </c>
      <c r="F83" s="406">
        <v>237.21375824183752</v>
      </c>
      <c r="G83" s="825">
        <f t="shared" si="5"/>
        <v>0.88772581579198839</v>
      </c>
      <c r="H83" s="238">
        <f t="shared" si="5"/>
        <v>0.82063024428882958</v>
      </c>
      <c r="I83" s="135">
        <f t="shared" si="3"/>
        <v>2.4775656940788565E-2</v>
      </c>
      <c r="J83" s="135">
        <f t="shared" si="4"/>
        <v>2.6221393661346012E-2</v>
      </c>
      <c r="K83" s="65">
        <v>1.3394306734274553E-3</v>
      </c>
      <c r="L83" s="65">
        <v>1.5570594898679513E-3</v>
      </c>
      <c r="M83" s="90"/>
      <c r="O83" s="65">
        <f t="shared" si="6"/>
        <v>2.6340017294090017E-2</v>
      </c>
      <c r="P83" s="23">
        <f t="shared" si="7"/>
        <v>2.8209095829702449E-2</v>
      </c>
    </row>
    <row r="84" spans="1:32" ht="12.75" customHeight="1">
      <c r="A84" s="258" t="s">
        <v>250</v>
      </c>
      <c r="B84" s="3">
        <v>115.1</v>
      </c>
      <c r="C84" s="398">
        <v>1483086.7295999997</v>
      </c>
      <c r="D84" s="85">
        <v>301.36759999999998</v>
      </c>
      <c r="E84" s="85">
        <v>1610276.7409590953</v>
      </c>
      <c r="F84" s="406">
        <v>746.4257963721999</v>
      </c>
      <c r="G84" s="825">
        <f t="shared" si="5"/>
        <v>1.0857603327038061</v>
      </c>
      <c r="H84" s="238">
        <f t="shared" si="5"/>
        <v>2.4767951046237218</v>
      </c>
      <c r="I84" s="135">
        <f t="shared" si="3"/>
        <v>2.2960948470636088E-2</v>
      </c>
      <c r="J84" s="135">
        <f t="shared" si="4"/>
        <v>2.7337574197086722E-2</v>
      </c>
      <c r="K84" s="65">
        <v>5.8929363852296968E-3</v>
      </c>
      <c r="L84" s="65">
        <v>4.8173242823197349E-2</v>
      </c>
      <c r="M84" s="90"/>
      <c r="O84" s="65">
        <f t="shared" si="6"/>
        <v>2.9856288741165568E-2</v>
      </c>
      <c r="P84" s="23">
        <f t="shared" si="7"/>
        <v>8.8763809383092071E-2</v>
      </c>
    </row>
    <row r="85" spans="1:32" ht="12.75" customHeight="1">
      <c r="A85" s="258" t="s">
        <v>251</v>
      </c>
      <c r="B85" s="3">
        <v>172.1</v>
      </c>
      <c r="C85" s="398">
        <v>1416223.6876000005</v>
      </c>
      <c r="D85" s="85">
        <v>321.83120000000008</v>
      </c>
      <c r="E85" s="85">
        <v>1297745.2666077653</v>
      </c>
      <c r="F85" s="406">
        <v>249.08715250246317</v>
      </c>
      <c r="G85" s="825">
        <f t="shared" si="5"/>
        <v>0.91634201430918427</v>
      </c>
      <c r="H85" s="238">
        <f t="shared" si="5"/>
        <v>0.77396831787117937</v>
      </c>
      <c r="I85" s="135">
        <f t="shared" si="3"/>
        <v>2.1925783883622336E-2</v>
      </c>
      <c r="J85" s="135">
        <f t="shared" si="4"/>
        <v>2.9193862608115333E-2</v>
      </c>
      <c r="K85" s="65">
        <v>1.8234038644056039E-3</v>
      </c>
      <c r="L85" s="65">
        <v>3.3566949136731861E-4</v>
      </c>
      <c r="M85" s="90"/>
      <c r="O85" s="65">
        <f t="shared" si="6"/>
        <v>2.4061614011294079E-2</v>
      </c>
      <c r="P85" s="23">
        <f t="shared" si="7"/>
        <v>2.9621061640641464E-2</v>
      </c>
    </row>
    <row r="86" spans="1:32">
      <c r="A86" s="896" t="s">
        <v>252</v>
      </c>
      <c r="B86" s="897"/>
      <c r="C86" s="898">
        <v>13457328.112600001</v>
      </c>
      <c r="D86" s="899">
        <v>2174.9341999999997</v>
      </c>
      <c r="E86" s="899">
        <v>15985797.037659829</v>
      </c>
      <c r="F86" s="900">
        <v>2565.639794816113</v>
      </c>
      <c r="G86" s="901">
        <f t="shared" si="5"/>
        <v>1.187887885611739</v>
      </c>
      <c r="H86" s="240">
        <f t="shared" si="5"/>
        <v>1.1796401908692746</v>
      </c>
      <c r="I86" s="902">
        <f t="shared" si="3"/>
        <v>0.20834453655261881</v>
      </c>
      <c r="J86" s="902">
        <f t="shared" si="4"/>
        <v>0.19729202829461909</v>
      </c>
      <c r="K86" s="903">
        <v>9.2870783547457592E-2</v>
      </c>
      <c r="L86" s="903">
        <v>0.10245077656858803</v>
      </c>
      <c r="M86" s="90"/>
      <c r="N86" s="42"/>
      <c r="O86" s="65">
        <f t="shared" si="6"/>
        <v>0.2963941290177059</v>
      </c>
      <c r="P86" s="23">
        <f t="shared" si="7"/>
        <v>0.30510194422484027</v>
      </c>
    </row>
    <row r="87" spans="1:32" ht="12.75" customHeight="1">
      <c r="A87" s="5" t="s">
        <v>253</v>
      </c>
      <c r="B87"/>
      <c r="C87" s="401">
        <f>SUM(C78:C86)</f>
        <v>64591701.492499962</v>
      </c>
      <c r="D87" s="401">
        <f>SUM(D78:D86)</f>
        <v>11023.933500000003</v>
      </c>
      <c r="E87" s="401">
        <f>SUM(E78:E86)</f>
        <v>53934256.696106404</v>
      </c>
      <c r="F87" s="401">
        <f>SUM(F78:F86)</f>
        <v>8409.1230599481314</v>
      </c>
      <c r="G87" s="826">
        <f t="shared" si="5"/>
        <v>0.83500287885076008</v>
      </c>
      <c r="H87" s="442">
        <f t="shared" si="5"/>
        <v>0.76280604014421249</v>
      </c>
      <c r="I87" s="135">
        <f t="shared" si="3"/>
        <v>1</v>
      </c>
      <c r="J87" s="135">
        <f t="shared" si="4"/>
        <v>1</v>
      </c>
      <c r="K87" s="827"/>
      <c r="L87" s="827"/>
      <c r="M87" s="90"/>
      <c r="N87" s="42"/>
      <c r="O87" s="65">
        <f t="shared" si="6"/>
        <v>1</v>
      </c>
      <c r="P87" s="23">
        <f t="shared" si="7"/>
        <v>1</v>
      </c>
    </row>
    <row r="88" spans="1:32" ht="39.75" customHeight="1">
      <c r="A88" s="5"/>
      <c r="B88" s="401"/>
      <c r="C88" s="402"/>
      <c r="D88" s="402"/>
      <c r="E88" s="403"/>
      <c r="F88" s="400"/>
      <c r="G88" s="399"/>
      <c r="H88" s="404"/>
      <c r="I88" s="404"/>
      <c r="J88" s="405"/>
      <c r="K88" s="405"/>
      <c r="L88" s="405"/>
      <c r="M88" s="90"/>
      <c r="N88" s="32"/>
      <c r="O88" s="33"/>
    </row>
    <row r="89" spans="1:32" ht="13.35" customHeight="1">
      <c r="A89" s="327" t="s">
        <v>179</v>
      </c>
      <c r="B89" s="401"/>
      <c r="C89" s="402"/>
      <c r="D89" s="402"/>
      <c r="E89" s="403"/>
      <c r="F89" s="400"/>
      <c r="G89" s="399"/>
      <c r="H89" s="404"/>
      <c r="I89" s="404"/>
      <c r="J89" s="405"/>
      <c r="K89" s="405"/>
      <c r="L89" s="405"/>
      <c r="M89" s="90"/>
      <c r="N89" s="32"/>
      <c r="O89" s="33"/>
    </row>
    <row r="90" spans="1:32" ht="12.75" customHeight="1"/>
    <row r="91" spans="1:32" ht="12.75" customHeight="1">
      <c r="A91" s="625" t="s">
        <v>254</v>
      </c>
      <c r="B91" s="401"/>
      <c r="C91" s="402"/>
      <c r="D91" s="402"/>
      <c r="E91" s="403"/>
      <c r="F91" s="400"/>
      <c r="G91" s="399"/>
      <c r="H91" s="404"/>
      <c r="I91" s="404"/>
      <c r="J91" s="405"/>
      <c r="K91" s="405"/>
      <c r="L91" s="405"/>
      <c r="O91" s="987" t="s">
        <v>255</v>
      </c>
      <c r="P91" s="987"/>
      <c r="Q91" s="987"/>
      <c r="R91" s="987"/>
      <c r="S91" s="987"/>
      <c r="T91" s="987"/>
      <c r="U91" s="987"/>
      <c r="Z91" s="987" t="s">
        <v>256</v>
      </c>
      <c r="AA91" s="987"/>
      <c r="AB91" s="987"/>
      <c r="AC91" s="987"/>
      <c r="AD91" s="987"/>
      <c r="AE91" s="987"/>
      <c r="AF91" s="987"/>
    </row>
    <row r="92" spans="1:32" ht="40.200000000000003" thickBot="1">
      <c r="A92" s="895" t="s">
        <v>50</v>
      </c>
      <c r="B92" s="716" t="s">
        <v>204</v>
      </c>
      <c r="C92" s="716" t="s">
        <v>187</v>
      </c>
      <c r="D92" s="716" t="s">
        <v>188</v>
      </c>
      <c r="E92" s="716" t="s">
        <v>190</v>
      </c>
      <c r="F92" s="716" t="s">
        <v>236</v>
      </c>
      <c r="G92" s="716" t="s">
        <v>257</v>
      </c>
      <c r="H92" s="716" t="s">
        <v>191</v>
      </c>
      <c r="I92" s="716" t="s">
        <v>192</v>
      </c>
      <c r="J92" s="716" t="s">
        <v>258</v>
      </c>
      <c r="K92" s="716" t="s">
        <v>259</v>
      </c>
    </row>
    <row r="93" spans="1:32" ht="12.75" customHeight="1" thickBot="1">
      <c r="A93" s="1017" t="s">
        <v>260</v>
      </c>
      <c r="B93" s="452" t="s">
        <v>211</v>
      </c>
      <c r="C93" s="451">
        <v>108</v>
      </c>
      <c r="D93" s="452">
        <v>13880628.558600008</v>
      </c>
      <c r="E93" s="452">
        <v>9435436.987412639</v>
      </c>
      <c r="F93" s="821">
        <f t="shared" ref="F93:F100" si="8">E93/D93</f>
        <v>0.67975574359467561</v>
      </c>
      <c r="G93" s="453">
        <f>E93/$E$100</f>
        <v>0.17494330255771925</v>
      </c>
      <c r="H93" s="452">
        <v>2498.6994000000032</v>
      </c>
      <c r="I93" s="452">
        <v>1341.2757650213468</v>
      </c>
      <c r="J93" s="821">
        <f t="shared" ref="J93:J100" si="9">I93/H93</f>
        <v>0.53678956541204803</v>
      </c>
      <c r="K93" s="453">
        <f>I93/$I$100</f>
        <v>0.15950245411554495</v>
      </c>
    </row>
    <row r="94" spans="1:32" ht="12.75" customHeight="1" thickBot="1">
      <c r="A94" s="1017"/>
      <c r="B94" s="822" t="s">
        <v>212</v>
      </c>
      <c r="C94" s="823">
        <v>123</v>
      </c>
      <c r="D94" s="455">
        <v>4397359.6844999986</v>
      </c>
      <c r="E94" s="455">
        <v>5177546.8026505206</v>
      </c>
      <c r="F94" s="821">
        <f t="shared" si="8"/>
        <v>1.1774217198789898</v>
      </c>
      <c r="G94" s="453">
        <f t="shared" ref="G94:G99" si="10">E94/$E$100</f>
        <v>9.5997370128293541E-2</v>
      </c>
      <c r="H94" s="455">
        <v>851.82200000000057</v>
      </c>
      <c r="I94" s="455">
        <v>1014.7275258001865</v>
      </c>
      <c r="J94" s="821">
        <f t="shared" si="9"/>
        <v>1.1912436234332828</v>
      </c>
      <c r="K94" s="453">
        <f t="shared" ref="K94:K99" si="11">I94/$I$100</f>
        <v>0.12066983900297995</v>
      </c>
    </row>
    <row r="95" spans="1:32" ht="12.75" customHeight="1" thickBot="1">
      <c r="A95" s="1017"/>
      <c r="B95" s="452" t="s">
        <v>213</v>
      </c>
      <c r="C95" s="451">
        <v>481</v>
      </c>
      <c r="D95" s="452">
        <v>13700019.517599972</v>
      </c>
      <c r="E95" s="452">
        <v>17120833.802798014</v>
      </c>
      <c r="F95" s="821">
        <f t="shared" si="8"/>
        <v>1.2496941176473093</v>
      </c>
      <c r="G95" s="453">
        <f t="shared" si="10"/>
        <v>0.31743894978039056</v>
      </c>
      <c r="H95" s="452">
        <v>1792.9052000000029</v>
      </c>
      <c r="I95" s="452">
        <v>1892.9608657497358</v>
      </c>
      <c r="J95" s="821">
        <f t="shared" si="9"/>
        <v>1.0558064451760933</v>
      </c>
      <c r="K95" s="453">
        <f t="shared" si="11"/>
        <v>0.22510799904519568</v>
      </c>
      <c r="L95"/>
    </row>
    <row r="96" spans="1:32" ht="12.75" customHeight="1" thickBot="1">
      <c r="A96" s="1017"/>
      <c r="B96" s="455" t="s">
        <v>214</v>
      </c>
      <c r="C96" s="454">
        <v>158</v>
      </c>
      <c r="D96" s="455">
        <v>6847377.0278999954</v>
      </c>
      <c r="E96" s="455">
        <v>8645940.2162368875</v>
      </c>
      <c r="F96" s="821">
        <f t="shared" si="8"/>
        <v>1.2626645474622695</v>
      </c>
      <c r="G96" s="453">
        <f t="shared" si="10"/>
        <v>0.16030517051440241</v>
      </c>
      <c r="H96" s="455">
        <v>1251.0999999999988</v>
      </c>
      <c r="I96" s="455">
        <v>1540.5599271395952</v>
      </c>
      <c r="J96" s="821">
        <f t="shared" si="9"/>
        <v>1.2313643410915167</v>
      </c>
      <c r="K96" s="453">
        <f t="shared" si="11"/>
        <v>0.18320102062450952</v>
      </c>
    </row>
    <row r="97" spans="1:15" ht="12.75" customHeight="1" thickBot="1">
      <c r="A97" s="1017"/>
      <c r="B97" s="452" t="s">
        <v>215</v>
      </c>
      <c r="C97" s="451">
        <v>31</v>
      </c>
      <c r="D97" s="452">
        <v>1402811.6248999995</v>
      </c>
      <c r="E97" s="452">
        <v>1210315.0033419174</v>
      </c>
      <c r="F97" s="821">
        <f t="shared" si="8"/>
        <v>0.86277799660249865</v>
      </c>
      <c r="G97" s="453">
        <f t="shared" si="10"/>
        <v>2.2440561481387615E-2</v>
      </c>
      <c r="H97" s="452">
        <v>295.97249999999985</v>
      </c>
      <c r="I97" s="452">
        <v>248.42438169804487</v>
      </c>
      <c r="J97" s="821">
        <f t="shared" si="9"/>
        <v>0.83934953989997374</v>
      </c>
      <c r="K97" s="453">
        <f t="shared" si="11"/>
        <v>2.9542245954428611E-2</v>
      </c>
    </row>
    <row r="98" spans="1:15" ht="13.8" thickBot="1">
      <c r="A98" s="1017"/>
      <c r="B98" s="455" t="s">
        <v>216</v>
      </c>
      <c r="C98" s="454">
        <v>115</v>
      </c>
      <c r="D98" s="455">
        <v>23708546.158999983</v>
      </c>
      <c r="E98" s="455">
        <v>11694039.379074419</v>
      </c>
      <c r="F98" s="821">
        <f t="shared" si="8"/>
        <v>0.49324152146019523</v>
      </c>
      <c r="G98" s="453">
        <f t="shared" si="10"/>
        <v>0.21682025664995638</v>
      </c>
      <c r="H98" s="455">
        <v>4258.6673999999985</v>
      </c>
      <c r="I98" s="455">
        <v>2296.9571853392167</v>
      </c>
      <c r="J98" s="821">
        <f t="shared" si="9"/>
        <v>0.53936054863998484</v>
      </c>
      <c r="K98" s="453">
        <f t="shared" si="11"/>
        <v>0.27315062093447184</v>
      </c>
    </row>
    <row r="99" spans="1:15">
      <c r="A99" s="1017"/>
      <c r="B99" s="904" t="s">
        <v>261</v>
      </c>
      <c r="C99" s="905">
        <v>7</v>
      </c>
      <c r="D99" s="904">
        <v>654958.91999999993</v>
      </c>
      <c r="E99" s="904">
        <v>650144.50459199981</v>
      </c>
      <c r="F99" s="907">
        <f t="shared" si="8"/>
        <v>0.99264928644990424</v>
      </c>
      <c r="G99" s="906">
        <f t="shared" si="10"/>
        <v>1.2054388887850098E-2</v>
      </c>
      <c r="H99" s="904">
        <v>74.766999999999996</v>
      </c>
      <c r="I99" s="904">
        <v>74.217409199999992</v>
      </c>
      <c r="J99" s="907">
        <f t="shared" si="9"/>
        <v>0.99264928644990436</v>
      </c>
      <c r="K99" s="906">
        <f t="shared" si="11"/>
        <v>8.8258203228694133E-3</v>
      </c>
    </row>
    <row r="100" spans="1:15" ht="13.8" thickBot="1">
      <c r="A100" s="1018"/>
      <c r="B100" s="456" t="s">
        <v>34</v>
      </c>
      <c r="C100" s="456">
        <f>SUM(C93:C99)</f>
        <v>1023</v>
      </c>
      <c r="D100" s="456">
        <f>SUM(D93:D99)</f>
        <v>64591701.492499962</v>
      </c>
      <c r="E100" s="456">
        <f>SUM(E93:E99)</f>
        <v>53934256.696106404</v>
      </c>
      <c r="F100" s="824">
        <f t="shared" si="8"/>
        <v>0.83500287885076008</v>
      </c>
      <c r="G100" s="824">
        <f>SUM(G93:G99)</f>
        <v>0.99999999999999978</v>
      </c>
      <c r="H100" s="456">
        <f>SUM(H93:H99)</f>
        <v>11023.933500000003</v>
      </c>
      <c r="I100" s="456">
        <f>SUM(I93:I99)</f>
        <v>8409.123059948126</v>
      </c>
      <c r="J100" s="824">
        <f t="shared" si="9"/>
        <v>0.76280604014421205</v>
      </c>
      <c r="K100" s="824">
        <f>SUM(K93:K98)</f>
        <v>0.9911741796771304</v>
      </c>
    </row>
    <row r="101" spans="1:15">
      <c r="A101" s="457"/>
      <c r="B101" s="458"/>
      <c r="C101" s="459"/>
      <c r="D101" s="459"/>
      <c r="E101" s="460"/>
      <c r="F101" s="458"/>
      <c r="G101" s="459"/>
      <c r="H101" s="460"/>
      <c r="I101" s="461"/>
      <c r="J101" s="405"/>
      <c r="K101" s="405"/>
      <c r="L101" s="405"/>
    </row>
    <row r="102" spans="1:15">
      <c r="A102" s="575" t="s">
        <v>262</v>
      </c>
      <c r="B102" s="401"/>
      <c r="C102" s="402"/>
      <c r="D102" s="402"/>
      <c r="E102" s="403"/>
      <c r="F102" s="400"/>
      <c r="G102" s="399"/>
      <c r="H102" s="404"/>
      <c r="I102" s="404"/>
      <c r="J102" s="405"/>
      <c r="K102" s="405"/>
      <c r="L102" s="405"/>
    </row>
    <row r="103" spans="1:15">
      <c r="A103" s="327" t="s">
        <v>263</v>
      </c>
      <c r="B103" s="401"/>
      <c r="C103" s="402"/>
      <c r="D103" s="402"/>
      <c r="E103" s="403"/>
      <c r="F103" s="400"/>
      <c r="G103" s="399"/>
      <c r="H103" s="404"/>
      <c r="I103" s="404"/>
      <c r="J103" s="405"/>
      <c r="K103" s="405"/>
      <c r="L103" s="405"/>
    </row>
    <row r="104" spans="1:15">
      <c r="B104" s="401"/>
      <c r="C104" s="402"/>
      <c r="D104" s="402"/>
      <c r="E104" s="403"/>
      <c r="F104" s="400"/>
      <c r="G104" s="399"/>
      <c r="H104" s="404"/>
      <c r="I104" s="404"/>
      <c r="J104" s="405"/>
      <c r="K104" s="405"/>
      <c r="L104" s="405"/>
    </row>
    <row r="105" spans="1:15" ht="27" customHeight="1"/>
    <row r="106" spans="1:15">
      <c r="O106" s="327" t="s">
        <v>263</v>
      </c>
    </row>
  </sheetData>
  <mergeCells count="38">
    <mergeCell ref="A17:G17"/>
    <mergeCell ref="B18:D18"/>
    <mergeCell ref="E18:G18"/>
    <mergeCell ref="A2:U2"/>
    <mergeCell ref="B10:D10"/>
    <mergeCell ref="A1:U1"/>
    <mergeCell ref="O4:U4"/>
    <mergeCell ref="A33:C33"/>
    <mergeCell ref="A9:G9"/>
    <mergeCell ref="A4:G4"/>
    <mergeCell ref="A26:D26"/>
    <mergeCell ref="A8:G8"/>
    <mergeCell ref="A5:G5"/>
    <mergeCell ref="A7:G7"/>
    <mergeCell ref="A6:G6"/>
    <mergeCell ref="O6:U6"/>
    <mergeCell ref="O5:U5"/>
    <mergeCell ref="O7:U7"/>
    <mergeCell ref="A16:G16"/>
    <mergeCell ref="E10:G10"/>
    <mergeCell ref="O16:U16"/>
    <mergeCell ref="O28:U28"/>
    <mergeCell ref="A44:I44"/>
    <mergeCell ref="A57:A58"/>
    <mergeCell ref="A56:E56"/>
    <mergeCell ref="A46:E46"/>
    <mergeCell ref="A45:D45"/>
    <mergeCell ref="F57:F58"/>
    <mergeCell ref="B57:E57"/>
    <mergeCell ref="B49:D49"/>
    <mergeCell ref="E49:G49"/>
    <mergeCell ref="Z76:AF76"/>
    <mergeCell ref="O91:U91"/>
    <mergeCell ref="Z91:AF91"/>
    <mergeCell ref="A93:A100"/>
    <mergeCell ref="O61:T61"/>
    <mergeCell ref="A70:G70"/>
    <mergeCell ref="O76:U76"/>
  </mergeCells>
  <pageMargins left="0.7" right="0.7" top="0.75" bottom="0.75" header="0.3" footer="0.3"/>
  <pageSetup scale="27" orientation="landscape" verticalDpi="200" r:id="rId1"/>
  <headerFooter alignWithMargins="0">
    <oddFooter>&amp;R&amp;1#&amp;"Calibri"&amp;10 Internal Use Only</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86"/>
  <sheetViews>
    <sheetView zoomScaleNormal="100" zoomScaleSheetLayoutView="100" workbookViewId="0">
      <selection sqref="A1:S1"/>
    </sheetView>
  </sheetViews>
  <sheetFormatPr defaultColWidth="9.109375" defaultRowHeight="13.2"/>
  <cols>
    <col min="1" max="1" width="35.109375" style="332" customWidth="1"/>
    <col min="2" max="2" width="17.88671875" style="230" customWidth="1"/>
    <col min="3" max="3" width="21.109375" style="231" customWidth="1"/>
    <col min="4" max="4" width="17.33203125" style="231" customWidth="1"/>
    <col min="5" max="5" width="21.33203125" style="231" customWidth="1"/>
    <col min="6" max="6" width="17.88671875" style="231" customWidth="1"/>
    <col min="7" max="7" width="17.44140625" style="231" customWidth="1"/>
    <col min="8" max="8" width="22" style="231" customWidth="1"/>
    <col min="9" max="9" width="15.33203125" style="231" customWidth="1"/>
    <col min="10" max="10" width="0.5546875" style="232" customWidth="1"/>
    <col min="11" max="11" width="11.6640625" style="231" customWidth="1"/>
    <col min="12" max="12" width="12.6640625" style="231" customWidth="1"/>
    <col min="13" max="16" width="12.6640625" style="332" customWidth="1"/>
    <col min="17" max="17" width="5.6640625" style="332" customWidth="1"/>
    <col min="18" max="18" width="9.109375" style="332"/>
    <col min="19" max="19" width="3.44140625" style="332" customWidth="1"/>
    <col min="20" max="16384" width="9.109375" style="332"/>
  </cols>
  <sheetData>
    <row r="1" spans="1:19">
      <c r="A1" s="1034" t="str">
        <f>Cover!B8</f>
        <v>KCP&amp;L-MO Evaluation, Measurement, and Verification Report – Appendix Databook</v>
      </c>
      <c r="B1" s="1034"/>
      <c r="C1" s="1034"/>
      <c r="D1" s="1034"/>
      <c r="E1" s="1034"/>
      <c r="F1" s="1034"/>
      <c r="G1" s="1034"/>
      <c r="H1" s="1034"/>
      <c r="I1" s="1034"/>
      <c r="J1" s="1034"/>
      <c r="K1" s="1034"/>
      <c r="L1" s="1034"/>
      <c r="M1" s="1034"/>
      <c r="N1" s="1034"/>
      <c r="O1" s="1034"/>
      <c r="P1" s="1034"/>
      <c r="Q1" s="1034"/>
      <c r="R1" s="1034"/>
      <c r="S1" s="1034"/>
    </row>
    <row r="2" spans="1:19" ht="34.950000000000003" customHeight="1">
      <c r="A2" s="1035"/>
      <c r="B2" s="1035"/>
      <c r="C2" s="1035"/>
      <c r="D2" s="1035"/>
      <c r="E2" s="1035"/>
      <c r="F2" s="1035"/>
      <c r="G2" s="1035"/>
      <c r="H2" s="1035"/>
      <c r="I2" s="1035"/>
      <c r="J2" s="1035"/>
      <c r="K2" s="1035"/>
      <c r="L2" s="1035"/>
      <c r="M2" s="1035"/>
      <c r="N2" s="1035"/>
      <c r="O2" s="1035"/>
      <c r="P2" s="1035"/>
      <c r="Q2" s="1035"/>
      <c r="R2" s="1035"/>
      <c r="S2" s="1035"/>
    </row>
    <row r="3" spans="1:19">
      <c r="A3" s="1036"/>
      <c r="B3" s="1036"/>
      <c r="C3" s="1036"/>
      <c r="D3" s="1036"/>
      <c r="E3" s="1036"/>
      <c r="F3" s="1036"/>
      <c r="G3" s="1036"/>
      <c r="H3" s="1036"/>
      <c r="I3" s="1036"/>
      <c r="J3" s="1036"/>
      <c r="K3" s="1036"/>
      <c r="L3" s="1036"/>
      <c r="M3" s="1036"/>
      <c r="N3" s="1036"/>
      <c r="O3" s="1036"/>
      <c r="P3" s="1036"/>
      <c r="Q3" s="1036"/>
      <c r="R3" s="1036"/>
      <c r="S3" s="1036"/>
    </row>
    <row r="4" spans="1:19" ht="30" customHeight="1">
      <c r="A4" s="982" t="s">
        <v>264</v>
      </c>
      <c r="B4" s="982"/>
      <c r="C4" s="982"/>
      <c r="D4" s="982"/>
      <c r="E4" s="982"/>
      <c r="F4" s="982"/>
      <c r="G4" s="982"/>
      <c r="H4" s="625"/>
      <c r="I4" s="625"/>
      <c r="J4" s="265"/>
      <c r="K4" s="625"/>
      <c r="L4" s="982" t="s">
        <v>265</v>
      </c>
      <c r="M4" s="982"/>
      <c r="N4" s="982"/>
      <c r="O4" s="982"/>
      <c r="P4" s="982"/>
      <c r="Q4" s="982"/>
      <c r="R4" s="982"/>
      <c r="S4" s="982"/>
    </row>
    <row r="5" spans="1:19" ht="15.6">
      <c r="A5" s="985" t="s">
        <v>170</v>
      </c>
      <c r="B5" s="985"/>
      <c r="C5" s="985"/>
      <c r="D5" s="985"/>
      <c r="E5" s="985"/>
      <c r="F5" s="985"/>
      <c r="G5" s="985"/>
      <c r="H5" s="625"/>
      <c r="I5" s="625"/>
      <c r="J5" s="265"/>
      <c r="K5" s="625"/>
      <c r="L5" s="1039"/>
      <c r="M5" s="1039"/>
      <c r="N5" s="1039"/>
      <c r="O5" s="1039"/>
      <c r="P5" s="1039"/>
      <c r="Q5" s="1039"/>
      <c r="R5" s="1039"/>
      <c r="S5" s="1039"/>
    </row>
    <row r="6" spans="1:19" ht="15.6">
      <c r="A6" s="985"/>
      <c r="B6" s="985"/>
      <c r="C6" s="985"/>
      <c r="D6" s="985"/>
      <c r="E6" s="985"/>
      <c r="F6" s="985"/>
      <c r="G6" s="985"/>
      <c r="H6" s="625"/>
      <c r="I6" s="625"/>
      <c r="J6" s="265"/>
      <c r="K6" s="625"/>
      <c r="L6" s="1039"/>
      <c r="M6" s="1039"/>
      <c r="N6" s="1039"/>
      <c r="O6" s="1039"/>
      <c r="P6" s="1039"/>
      <c r="Q6" s="1039"/>
      <c r="R6" s="1039"/>
      <c r="S6" s="1039"/>
    </row>
    <row r="7" spans="1:19">
      <c r="A7" s="1026" t="s">
        <v>45</v>
      </c>
      <c r="B7" s="1026"/>
      <c r="C7" s="1026"/>
      <c r="D7" s="1026"/>
      <c r="E7" s="1026"/>
      <c r="F7" s="1026"/>
      <c r="G7" s="1026"/>
      <c r="H7" s="625"/>
      <c r="I7" s="625"/>
      <c r="J7" s="265"/>
      <c r="K7" s="625"/>
      <c r="L7" s="1039"/>
      <c r="M7" s="1039"/>
      <c r="N7" s="1039"/>
      <c r="O7" s="1039"/>
      <c r="P7" s="1039"/>
      <c r="Q7" s="1039"/>
      <c r="R7" s="1039"/>
      <c r="S7" s="1039"/>
    </row>
    <row r="8" spans="1:19" ht="15.6">
      <c r="A8" s="985"/>
      <c r="B8" s="985"/>
      <c r="C8" s="985"/>
      <c r="D8" s="985"/>
      <c r="E8" s="985"/>
      <c r="F8" s="985"/>
      <c r="G8" s="985"/>
      <c r="H8" s="625"/>
      <c r="I8" s="625"/>
      <c r="J8" s="265"/>
      <c r="K8" s="625"/>
      <c r="L8" s="1039"/>
      <c r="M8" s="1039"/>
      <c r="N8" s="1039"/>
      <c r="O8" s="1039"/>
      <c r="P8" s="1039"/>
      <c r="Q8" s="1039"/>
      <c r="R8" s="1039"/>
      <c r="S8" s="1039"/>
    </row>
    <row r="9" spans="1:19">
      <c r="A9" s="1039" t="s">
        <v>172</v>
      </c>
      <c r="B9" s="1039"/>
      <c r="C9" s="1039"/>
      <c r="D9" s="1039"/>
      <c r="E9" s="1039"/>
      <c r="F9" s="1039"/>
      <c r="G9" s="1039"/>
      <c r="H9" s="625"/>
      <c r="I9" s="625"/>
      <c r="J9" s="265"/>
      <c r="K9" s="625"/>
      <c r="L9" s="1039" t="s">
        <v>180</v>
      </c>
      <c r="M9" s="1039"/>
      <c r="N9" s="1039"/>
      <c r="O9" s="1039"/>
      <c r="P9" s="1039"/>
      <c r="Q9" s="1039"/>
      <c r="R9" s="1039"/>
      <c r="S9" s="1039"/>
    </row>
    <row r="10" spans="1:19" ht="13.8" thickBot="1">
      <c r="A10" s="546"/>
      <c r="B10" s="1025" t="s">
        <v>51</v>
      </c>
      <c r="C10" s="1040"/>
      <c r="D10" s="1041"/>
      <c r="E10" s="1037" t="s">
        <v>52</v>
      </c>
      <c r="F10" s="1038"/>
      <c r="G10" s="1038"/>
      <c r="H10" s="625"/>
      <c r="I10" s="625"/>
      <c r="J10" s="484"/>
      <c r="K10" s="252"/>
      <c r="L10" s="717"/>
      <c r="M10" s="717"/>
      <c r="N10" s="717"/>
      <c r="O10" s="717"/>
      <c r="P10" s="717"/>
      <c r="Q10" s="717"/>
      <c r="R10" s="717"/>
      <c r="S10" s="717"/>
    </row>
    <row r="11" spans="1:19" ht="27" thickBot="1">
      <c r="A11" s="547"/>
      <c r="B11" s="548" t="s">
        <v>173</v>
      </c>
      <c r="C11" s="390" t="s">
        <v>174</v>
      </c>
      <c r="D11" s="391" t="s">
        <v>175</v>
      </c>
      <c r="E11" s="347" t="s">
        <v>176</v>
      </c>
      <c r="F11" s="347" t="s">
        <v>174</v>
      </c>
      <c r="G11" s="347" t="s">
        <v>57</v>
      </c>
      <c r="H11" s="625"/>
      <c r="I11" s="625"/>
      <c r="J11" s="491"/>
      <c r="K11" s="492"/>
      <c r="L11" s="549"/>
      <c r="M11" s="717"/>
      <c r="N11" s="717"/>
      <c r="O11" s="717"/>
      <c r="P11" s="717"/>
      <c r="Q11" s="717"/>
      <c r="R11" s="717"/>
      <c r="S11" s="717"/>
    </row>
    <row r="12" spans="1:19">
      <c r="A12" s="140" t="s">
        <v>177</v>
      </c>
      <c r="B12" s="406">
        <v>8241135.9800000004</v>
      </c>
      <c r="C12" s="406">
        <v>8186228.3336586319</v>
      </c>
      <c r="D12" s="426">
        <f>C12/B12</f>
        <v>0.99333736920800464</v>
      </c>
      <c r="E12" s="406">
        <f>'MEEIA Targets'!E4</f>
        <v>44361460.039999917</v>
      </c>
      <c r="F12" s="406">
        <f>C12*D28</f>
        <v>4993599.2835317655</v>
      </c>
      <c r="G12" s="238">
        <f>F12/E12</f>
        <v>0.11256616168694918</v>
      </c>
      <c r="H12" s="625"/>
      <c r="I12" s="625"/>
      <c r="J12" s="550"/>
      <c r="K12" s="551"/>
      <c r="L12" s="549"/>
      <c r="M12" s="717"/>
      <c r="N12" s="717"/>
      <c r="O12" s="717"/>
      <c r="P12" s="717"/>
      <c r="Q12" s="717"/>
      <c r="R12" s="717"/>
      <c r="S12" s="717"/>
    </row>
    <row r="13" spans="1:19">
      <c r="A13" s="140" t="s">
        <v>178</v>
      </c>
      <c r="B13" s="566">
        <v>1113.1700000000003</v>
      </c>
      <c r="C13" s="566">
        <v>1523.6373516486351</v>
      </c>
      <c r="D13" s="426">
        <f>C13/B13</f>
        <v>1.3687373461812973</v>
      </c>
      <c r="E13" s="566">
        <f>'MEEIA Targets'!K4</f>
        <v>12127.82</v>
      </c>
      <c r="F13" s="566">
        <f>C13*D28</f>
        <v>929.41878450566742</v>
      </c>
      <c r="G13" s="238">
        <f>F13/E13</f>
        <v>7.6635272003185026E-2</v>
      </c>
      <c r="H13" s="625"/>
      <c r="I13" s="625"/>
      <c r="J13" s="491"/>
      <c r="K13" s="492"/>
      <c r="L13" s="549"/>
      <c r="M13" s="717"/>
      <c r="N13" s="717"/>
      <c r="O13" s="717"/>
      <c r="P13" s="717"/>
      <c r="Q13" s="717"/>
      <c r="R13" s="717"/>
      <c r="S13" s="717"/>
    </row>
    <row r="14" spans="1:19">
      <c r="A14" s="122"/>
      <c r="B14" s="406"/>
      <c r="C14" s="406"/>
      <c r="D14" s="238"/>
      <c r="E14" s="625"/>
      <c r="F14" s="625"/>
      <c r="G14" s="625"/>
      <c r="H14" s="625"/>
      <c r="I14" s="625"/>
      <c r="J14" s="484"/>
      <c r="K14" s="504"/>
      <c r="L14" s="552"/>
      <c r="M14" s="717"/>
      <c r="N14" s="717"/>
      <c r="O14" s="717"/>
      <c r="P14" s="717"/>
      <c r="Q14" s="717"/>
      <c r="R14" s="717"/>
      <c r="S14" s="717"/>
    </row>
    <row r="15" spans="1:19">
      <c r="A15" s="355" t="s">
        <v>179</v>
      </c>
      <c r="B15" s="406"/>
      <c r="C15" s="406"/>
      <c r="D15" s="238"/>
      <c r="E15" s="625"/>
      <c r="F15" s="625"/>
      <c r="G15" s="625"/>
      <c r="H15" s="625"/>
      <c r="I15" s="625"/>
      <c r="J15" s="484"/>
      <c r="K15" s="504"/>
      <c r="L15" s="552"/>
      <c r="M15" s="717"/>
      <c r="N15" s="717"/>
      <c r="O15" s="717"/>
      <c r="P15" s="717"/>
      <c r="Q15" s="717"/>
      <c r="R15" s="717"/>
      <c r="S15" s="717"/>
    </row>
    <row r="16" spans="1:19" ht="15.6">
      <c r="A16" s="985"/>
      <c r="B16" s="985"/>
      <c r="C16" s="985"/>
      <c r="D16" s="985"/>
      <c r="E16" s="985"/>
      <c r="F16" s="985"/>
      <c r="G16" s="985"/>
      <c r="H16" s="625"/>
      <c r="I16" s="625"/>
      <c r="J16" s="265"/>
      <c r="K16" s="625"/>
      <c r="L16" s="1039"/>
      <c r="M16" s="1039"/>
      <c r="N16" s="1039"/>
      <c r="O16" s="1039"/>
      <c r="P16" s="1039"/>
      <c r="Q16" s="1039"/>
      <c r="R16" s="1039"/>
      <c r="S16" s="1039"/>
    </row>
    <row r="17" spans="1:19">
      <c r="A17" s="1039" t="s">
        <v>181</v>
      </c>
      <c r="B17" s="1039"/>
      <c r="C17" s="1039"/>
      <c r="D17" s="1039"/>
      <c r="E17" s="1039"/>
      <c r="F17" s="1039"/>
      <c r="G17" s="1039"/>
      <c r="H17" s="625"/>
      <c r="I17" s="625"/>
      <c r="J17" s="265"/>
      <c r="K17" s="625"/>
      <c r="L17" s="1039" t="s">
        <v>180</v>
      </c>
      <c r="M17" s="1039"/>
      <c r="N17" s="1039"/>
      <c r="O17" s="1039"/>
      <c r="P17" s="1039"/>
      <c r="Q17" s="1039"/>
      <c r="R17" s="1039"/>
      <c r="S17" s="1039"/>
    </row>
    <row r="18" spans="1:19" ht="13.8" thickBot="1">
      <c r="A18" s="546"/>
      <c r="B18" s="1025" t="s">
        <v>51</v>
      </c>
      <c r="C18" s="1040"/>
      <c r="D18" s="1041"/>
      <c r="E18" s="1037" t="s">
        <v>52</v>
      </c>
      <c r="F18" s="1038"/>
      <c r="G18" s="1038"/>
      <c r="H18" s="625"/>
      <c r="I18" s="625"/>
      <c r="J18" s="484"/>
      <c r="K18" s="252"/>
      <c r="L18" s="717"/>
      <c r="M18" s="717"/>
      <c r="N18" s="717"/>
      <c r="O18" s="717"/>
      <c r="P18" s="717"/>
      <c r="Q18" s="717"/>
      <c r="R18" s="717"/>
      <c r="S18" s="717"/>
    </row>
    <row r="19" spans="1:19" ht="27" thickBot="1">
      <c r="A19" s="547"/>
      <c r="B19" s="548" t="s">
        <v>173</v>
      </c>
      <c r="C19" s="390" t="s">
        <v>174</v>
      </c>
      <c r="D19" s="391" t="s">
        <v>175</v>
      </c>
      <c r="E19" s="347" t="s">
        <v>176</v>
      </c>
      <c r="F19" s="347" t="s">
        <v>174</v>
      </c>
      <c r="G19" s="347" t="s">
        <v>57</v>
      </c>
      <c r="H19" s="625"/>
      <c r="I19" s="625"/>
      <c r="J19" s="491"/>
      <c r="K19" s="492"/>
      <c r="L19" s="549"/>
      <c r="M19" s="717"/>
      <c r="N19" s="717"/>
      <c r="O19" s="717"/>
      <c r="P19" s="717"/>
      <c r="Q19" s="717"/>
      <c r="R19" s="717"/>
      <c r="S19" s="717"/>
    </row>
    <row r="20" spans="1:19">
      <c r="A20" s="140" t="s">
        <v>177</v>
      </c>
      <c r="B20" s="406">
        <f>B12+3070840.48</f>
        <v>11311976.460000001</v>
      </c>
      <c r="C20" s="406">
        <f>C12+3040293.68</f>
        <v>11226522.013658632</v>
      </c>
      <c r="D20" s="426">
        <f>C20/B20</f>
        <v>0.99244566618012842</v>
      </c>
      <c r="E20" s="406">
        <f>E12</f>
        <v>44361460.039999917</v>
      </c>
      <c r="F20" s="406">
        <f>F12+2797070.1856</f>
        <v>7790669.4691317659</v>
      </c>
      <c r="G20" s="238">
        <f>F20/E20</f>
        <v>0.17561796798633458</v>
      </c>
      <c r="H20" s="625"/>
      <c r="I20" s="625"/>
      <c r="J20" s="550"/>
      <c r="K20" s="551"/>
      <c r="L20" s="549"/>
      <c r="M20" s="717"/>
      <c r="N20" s="717"/>
      <c r="O20" s="717"/>
      <c r="P20" s="717"/>
      <c r="Q20" s="717"/>
      <c r="R20" s="717"/>
      <c r="S20" s="717"/>
    </row>
    <row r="21" spans="1:19">
      <c r="A21" s="140" t="s">
        <v>178</v>
      </c>
      <c r="B21" s="566">
        <f>B13+437.93</f>
        <v>1551.1000000000004</v>
      </c>
      <c r="C21" s="566">
        <f>C13+525.86</f>
        <v>2049.4973516486352</v>
      </c>
      <c r="D21" s="426">
        <f>C21/B21</f>
        <v>1.3213186458955803</v>
      </c>
      <c r="E21" s="566">
        <f>E13</f>
        <v>12127.82</v>
      </c>
      <c r="F21" s="566">
        <f>F13+483.7912</f>
        <v>1413.2099845056673</v>
      </c>
      <c r="G21" s="238">
        <f>F21/E21</f>
        <v>0.11652629940959441</v>
      </c>
      <c r="H21" s="625"/>
      <c r="I21" s="625"/>
      <c r="J21" s="491"/>
      <c r="K21" s="492"/>
      <c r="L21" s="549"/>
      <c r="M21" s="717"/>
      <c r="N21" s="717"/>
      <c r="O21" s="717"/>
      <c r="P21" s="717"/>
      <c r="Q21" s="717"/>
      <c r="R21" s="717"/>
      <c r="S21" s="717"/>
    </row>
    <row r="22" spans="1:19">
      <c r="A22" s="122"/>
      <c r="B22" s="406"/>
      <c r="C22" s="406"/>
      <c r="D22" s="238"/>
      <c r="E22" s="625"/>
      <c r="F22" s="625"/>
      <c r="G22" s="625"/>
      <c r="H22" s="625"/>
      <c r="I22" s="625"/>
      <c r="J22" s="484"/>
      <c r="K22" s="504"/>
      <c r="L22" s="552"/>
      <c r="M22" s="717"/>
      <c r="N22" s="717"/>
      <c r="O22" s="717"/>
      <c r="P22" s="717"/>
      <c r="Q22" s="717"/>
      <c r="R22" s="717"/>
      <c r="S22" s="717"/>
    </row>
    <row r="23" spans="1:19">
      <c r="A23" s="355" t="s">
        <v>179</v>
      </c>
      <c r="B23" s="406"/>
      <c r="C23" s="406"/>
      <c r="D23" s="238"/>
      <c r="E23" s="625"/>
      <c r="F23" s="625"/>
      <c r="G23" s="625"/>
      <c r="H23" s="625"/>
      <c r="I23" s="625"/>
      <c r="J23" s="484"/>
      <c r="K23" s="504"/>
      <c r="L23" s="552"/>
      <c r="M23" s="717"/>
      <c r="N23" s="717"/>
      <c r="O23" s="717"/>
      <c r="P23" s="717"/>
      <c r="Q23" s="717"/>
      <c r="R23" s="717"/>
      <c r="S23" s="717"/>
    </row>
    <row r="24" spans="1:19">
      <c r="A24" s="355"/>
      <c r="B24" s="406"/>
      <c r="C24" s="406"/>
      <c r="D24" s="238"/>
      <c r="E24" s="625"/>
      <c r="F24" s="625"/>
      <c r="G24" s="625"/>
      <c r="H24" s="625"/>
      <c r="I24" s="625"/>
      <c r="J24" s="484"/>
      <c r="K24" s="504"/>
      <c r="L24" s="552"/>
      <c r="M24" s="717"/>
      <c r="N24" s="717"/>
      <c r="O24" s="717"/>
      <c r="P24" s="717"/>
      <c r="Q24" s="717"/>
      <c r="R24" s="717"/>
      <c r="S24" s="717"/>
    </row>
    <row r="25" spans="1:19">
      <c r="A25" s="122"/>
      <c r="B25" s="406"/>
      <c r="C25" s="406"/>
      <c r="D25" s="238"/>
      <c r="E25" s="625"/>
      <c r="F25" s="625"/>
      <c r="G25" s="625"/>
      <c r="H25" s="625"/>
      <c r="I25" s="625"/>
      <c r="J25" s="484"/>
      <c r="K25" s="504"/>
      <c r="L25" s="552"/>
      <c r="M25" s="717"/>
      <c r="N25" s="717"/>
      <c r="O25" s="717"/>
      <c r="P25" s="717"/>
      <c r="Q25" s="717"/>
      <c r="R25" s="717"/>
      <c r="S25" s="717"/>
    </row>
    <row r="26" spans="1:19">
      <c r="A26" s="1039" t="s">
        <v>182</v>
      </c>
      <c r="B26" s="1039"/>
      <c r="C26" s="1039"/>
      <c r="D26" s="1039"/>
      <c r="E26" s="625"/>
      <c r="F26" s="625"/>
      <c r="G26" s="625"/>
      <c r="H26" s="625"/>
      <c r="I26" s="625"/>
      <c r="J26" s="553"/>
      <c r="K26" s="554"/>
      <c r="L26" s="554"/>
      <c r="M26" s="717"/>
      <c r="N26" s="717"/>
      <c r="O26" s="717"/>
      <c r="P26" s="717"/>
      <c r="Q26" s="717"/>
      <c r="R26" s="717"/>
      <c r="S26" s="717"/>
    </row>
    <row r="27" spans="1:19" ht="27" thickBot="1">
      <c r="A27" s="124" t="s">
        <v>104</v>
      </c>
      <c r="B27" s="109" t="s">
        <v>105</v>
      </c>
      <c r="C27" s="109" t="s">
        <v>106</v>
      </c>
      <c r="D27" s="109" t="s">
        <v>107</v>
      </c>
      <c r="E27" s="625"/>
      <c r="F27" s="625"/>
      <c r="G27" s="625"/>
      <c r="H27" s="625"/>
      <c r="I27" s="625"/>
      <c r="J27" s="553"/>
      <c r="K27" s="554"/>
      <c r="L27" s="554"/>
      <c r="M27" s="717"/>
      <c r="N27" s="717"/>
      <c r="O27" s="717"/>
      <c r="P27" s="717"/>
      <c r="Q27" s="717"/>
      <c r="R27" s="717"/>
      <c r="S27" s="717"/>
    </row>
    <row r="28" spans="1:19" ht="13.8" thickTop="1">
      <c r="A28" s="218">
        <v>0.41</v>
      </c>
      <c r="B28" s="718">
        <v>0.02</v>
      </c>
      <c r="C28" s="718">
        <v>0</v>
      </c>
      <c r="D28" s="331">
        <v>0.61</v>
      </c>
      <c r="E28" s="625"/>
      <c r="F28" s="625"/>
      <c r="G28" s="625"/>
      <c r="H28" s="625"/>
      <c r="I28" s="625"/>
      <c r="J28" s="555"/>
      <c r="K28" s="84"/>
      <c r="L28" s="1019" t="s">
        <v>266</v>
      </c>
      <c r="M28" s="1019"/>
      <c r="N28" s="1019"/>
      <c r="O28" s="1019"/>
      <c r="P28" s="1019"/>
      <c r="Q28" s="1019"/>
      <c r="R28" s="1019"/>
      <c r="S28" s="1019"/>
    </row>
    <row r="29" spans="1:19">
      <c r="A29" s="110"/>
      <c r="B29" s="110"/>
      <c r="C29" s="110"/>
      <c r="D29" s="429"/>
      <c r="E29" s="625"/>
      <c r="F29" s="625"/>
      <c r="G29" s="625"/>
      <c r="H29" s="625"/>
      <c r="I29" s="625"/>
      <c r="J29" s="555"/>
      <c r="K29" s="84"/>
      <c r="L29" s="84"/>
      <c r="M29" s="717"/>
      <c r="N29" s="717"/>
      <c r="O29" s="717"/>
      <c r="P29" s="717"/>
      <c r="Q29" s="717"/>
      <c r="R29" s="717"/>
      <c r="S29" s="717"/>
    </row>
    <row r="30" spans="1:19">
      <c r="A30" s="355" t="s">
        <v>267</v>
      </c>
      <c r="B30" s="110"/>
      <c r="C30" s="110"/>
      <c r="D30" s="110"/>
      <c r="E30" s="556"/>
      <c r="F30" s="387"/>
      <c r="G30" s="625"/>
      <c r="H30" s="625"/>
      <c r="I30" s="625"/>
      <c r="J30" s="484"/>
      <c r="K30" s="504"/>
      <c r="L30" s="252"/>
      <c r="M30" s="717"/>
      <c r="N30" s="717"/>
      <c r="O30" s="717"/>
      <c r="P30" s="717"/>
      <c r="Q30" s="717"/>
      <c r="R30" s="717"/>
      <c r="S30" s="717"/>
    </row>
    <row r="31" spans="1:19" ht="15.6">
      <c r="A31" s="121"/>
      <c r="B31" s="625"/>
      <c r="C31" s="625"/>
      <c r="D31" s="625"/>
      <c r="E31" s="625"/>
      <c r="F31" s="625"/>
      <c r="G31" s="625"/>
      <c r="H31" s="625"/>
      <c r="I31" s="625"/>
      <c r="J31" s="484"/>
      <c r="K31" s="252"/>
      <c r="L31" s="717"/>
      <c r="M31" s="717"/>
      <c r="N31" s="717"/>
      <c r="O31" s="717"/>
      <c r="P31" s="717"/>
      <c r="Q31" s="717"/>
      <c r="R31" s="717"/>
      <c r="S31" s="717"/>
    </row>
    <row r="32" spans="1:19" ht="15.6">
      <c r="A32" s="121"/>
      <c r="B32" s="625"/>
      <c r="C32" s="625"/>
      <c r="D32" s="625"/>
      <c r="E32" s="625"/>
      <c r="F32" s="625"/>
      <c r="G32" s="625"/>
      <c r="H32" s="625"/>
      <c r="I32" s="625"/>
      <c r="J32" s="484"/>
      <c r="K32" s="252"/>
      <c r="L32" s="717"/>
      <c r="M32" s="717"/>
      <c r="N32" s="717"/>
      <c r="O32" s="717"/>
      <c r="P32" s="717"/>
      <c r="Q32" s="717"/>
      <c r="R32" s="717"/>
      <c r="S32" s="717"/>
    </row>
    <row r="33" spans="1:19">
      <c r="A33" s="1039" t="s">
        <v>268</v>
      </c>
      <c r="B33" s="1039"/>
      <c r="C33" s="1039"/>
      <c r="D33" s="1039"/>
      <c r="E33" s="1039"/>
      <c r="F33" s="1039"/>
      <c r="G33" s="625"/>
      <c r="H33" s="625"/>
      <c r="I33" s="625"/>
      <c r="J33" s="484"/>
      <c r="K33" s="252"/>
      <c r="L33" s="717"/>
      <c r="M33" s="717"/>
      <c r="N33" s="717"/>
      <c r="O33" s="717"/>
      <c r="P33" s="717"/>
      <c r="Q33" s="717"/>
      <c r="R33" s="717"/>
      <c r="S33" s="717"/>
    </row>
    <row r="34" spans="1:19" s="230" customFormat="1" ht="27" thickBot="1">
      <c r="A34" s="547" t="s">
        <v>186</v>
      </c>
      <c r="B34" s="716" t="s">
        <v>187</v>
      </c>
      <c r="C34" s="716" t="s">
        <v>188</v>
      </c>
      <c r="D34" s="716" t="s">
        <v>190</v>
      </c>
      <c r="E34" s="716" t="s">
        <v>269</v>
      </c>
      <c r="F34" s="716" t="s">
        <v>191</v>
      </c>
      <c r="G34" s="716" t="s">
        <v>192</v>
      </c>
      <c r="H34" s="716" t="s">
        <v>270</v>
      </c>
      <c r="I34" s="387"/>
      <c r="J34" s="144"/>
      <c r="K34" s="557"/>
      <c r="L34" s="244"/>
      <c r="M34" s="244"/>
      <c r="N34" s="244"/>
      <c r="O34" s="244"/>
      <c r="P34" s="244"/>
      <c r="Q34" s="244"/>
      <c r="R34" s="244"/>
      <c r="S34" s="244"/>
    </row>
    <row r="35" spans="1:19">
      <c r="A35" s="558" t="s">
        <v>271</v>
      </c>
      <c r="B35" s="516">
        <v>7</v>
      </c>
      <c r="C35" s="559">
        <v>1195687.29</v>
      </c>
      <c r="D35" s="559">
        <f>C35*$D$12</f>
        <v>1187720.8670440486</v>
      </c>
      <c r="E35" s="517">
        <f>D35/$D$43</f>
        <v>0.14508767879837847</v>
      </c>
      <c r="F35" s="637">
        <v>92.71</v>
      </c>
      <c r="G35" s="637">
        <f>F35*$D$13</f>
        <v>126.89563936446807</v>
      </c>
      <c r="H35" s="517">
        <f>G35/$G$43</f>
        <v>8.3284673500004486E-2</v>
      </c>
      <c r="I35" s="625"/>
      <c r="J35" s="484"/>
      <c r="K35" s="252"/>
      <c r="L35" s="717"/>
      <c r="M35" s="717"/>
      <c r="N35" s="717"/>
      <c r="O35" s="717"/>
      <c r="P35" s="717"/>
      <c r="Q35" s="717"/>
      <c r="R35" s="717"/>
      <c r="S35" s="717"/>
    </row>
    <row r="36" spans="1:19">
      <c r="A36" s="558" t="s">
        <v>272</v>
      </c>
      <c r="B36" s="516">
        <v>1</v>
      </c>
      <c r="C36" s="559">
        <v>23350</v>
      </c>
      <c r="D36" s="559">
        <f t="shared" ref="D36:D42" si="0">C36*$D$12</f>
        <v>23194.427571006909</v>
      </c>
      <c r="E36" s="517">
        <f t="shared" ref="E36:E42" si="1">D36/$D$43</f>
        <v>2.8333472541488144E-3</v>
      </c>
      <c r="F36" s="637">
        <v>0</v>
      </c>
      <c r="G36" s="637">
        <f t="shared" ref="G36:G42" si="2">F36*$D$13</f>
        <v>0</v>
      </c>
      <c r="H36" s="517">
        <f t="shared" ref="H36:H42" si="3">G36/$G$43</f>
        <v>0</v>
      </c>
      <c r="I36" s="625"/>
      <c r="J36" s="484"/>
      <c r="K36" s="252"/>
      <c r="L36" s="717"/>
      <c r="M36" s="717"/>
      <c r="N36" s="717"/>
      <c r="O36" s="717"/>
      <c r="P36" s="717"/>
      <c r="Q36" s="717"/>
      <c r="R36" s="717"/>
      <c r="S36" s="717"/>
    </row>
    <row r="37" spans="1:19">
      <c r="A37" s="558" t="s">
        <v>193</v>
      </c>
      <c r="B37" s="516">
        <v>6</v>
      </c>
      <c r="C37" s="559">
        <v>110266.63</v>
      </c>
      <c r="D37" s="559">
        <f t="shared" si="0"/>
        <v>109531.96415563245</v>
      </c>
      <c r="E37" s="517">
        <f t="shared" si="1"/>
        <v>1.338002798007466E-2</v>
      </c>
      <c r="F37" s="637">
        <v>12.46</v>
      </c>
      <c r="G37" s="637">
        <f t="shared" si="2"/>
        <v>17.054467333418966</v>
      </c>
      <c r="H37" s="517">
        <f t="shared" si="3"/>
        <v>1.119325889127447E-2</v>
      </c>
      <c r="I37" s="625"/>
      <c r="J37" s="484"/>
      <c r="K37" s="252"/>
      <c r="L37" s="717"/>
      <c r="M37" s="717"/>
      <c r="N37" s="717"/>
      <c r="O37" s="717"/>
      <c r="P37" s="717"/>
      <c r="Q37" s="717"/>
      <c r="R37" s="717"/>
      <c r="S37" s="717"/>
    </row>
    <row r="38" spans="1:19">
      <c r="A38" s="558" t="s">
        <v>194</v>
      </c>
      <c r="B38" s="516">
        <v>40</v>
      </c>
      <c r="C38" s="559">
        <v>5281959.1900000004</v>
      </c>
      <c r="D38" s="559">
        <f t="shared" si="0"/>
        <v>5246767.446058644</v>
      </c>
      <c r="E38" s="517">
        <f t="shared" si="1"/>
        <v>0.6409261056750577</v>
      </c>
      <c r="F38" s="637">
        <v>770.87</v>
      </c>
      <c r="G38" s="637">
        <f t="shared" si="2"/>
        <v>1055.1185580507765</v>
      </c>
      <c r="H38" s="517">
        <f t="shared" si="3"/>
        <v>0.69249979787453841</v>
      </c>
      <c r="I38" s="625"/>
      <c r="J38" s="484"/>
      <c r="K38" s="252"/>
      <c r="L38" s="717"/>
      <c r="M38" s="717"/>
      <c r="N38" s="717"/>
      <c r="O38" s="717"/>
      <c r="P38" s="717"/>
      <c r="Q38" s="717"/>
      <c r="R38" s="717"/>
      <c r="S38" s="717"/>
    </row>
    <row r="39" spans="1:19">
      <c r="A39" s="558" t="s">
        <v>273</v>
      </c>
      <c r="B39" s="516">
        <v>3</v>
      </c>
      <c r="C39" s="559">
        <v>408756.39</v>
      </c>
      <c r="D39" s="559">
        <f t="shared" si="0"/>
        <v>406032.99708956113</v>
      </c>
      <c r="E39" s="517">
        <f t="shared" si="1"/>
        <v>4.9599520137999224E-2</v>
      </c>
      <c r="F39" s="637">
        <v>101.27</v>
      </c>
      <c r="G39" s="637">
        <f t="shared" si="2"/>
        <v>138.61203104777996</v>
      </c>
      <c r="H39" s="517">
        <f t="shared" si="3"/>
        <v>9.097442439160236E-2</v>
      </c>
      <c r="I39" s="625"/>
      <c r="J39" s="484"/>
      <c r="K39" s="252"/>
      <c r="L39" s="717"/>
      <c r="M39" s="717"/>
      <c r="N39" s="717"/>
      <c r="O39" s="717"/>
      <c r="P39" s="717"/>
      <c r="Q39" s="717"/>
      <c r="R39" s="717"/>
      <c r="S39" s="717"/>
    </row>
    <row r="40" spans="1:19">
      <c r="A40" s="558" t="s">
        <v>274</v>
      </c>
      <c r="B40" s="516">
        <v>7</v>
      </c>
      <c r="C40" s="559">
        <v>910200.91</v>
      </c>
      <c r="D40" s="559">
        <f t="shared" si="0"/>
        <v>904136.57739013189</v>
      </c>
      <c r="E40" s="517">
        <f t="shared" si="1"/>
        <v>0.1104460492108031</v>
      </c>
      <c r="F40" s="637">
        <v>79.63</v>
      </c>
      <c r="G40" s="637">
        <f t="shared" si="2"/>
        <v>108.99255487641669</v>
      </c>
      <c r="H40" s="517">
        <f t="shared" si="3"/>
        <v>7.1534446670319898E-2</v>
      </c>
      <c r="I40" s="625"/>
      <c r="J40" s="484"/>
      <c r="K40" s="252"/>
      <c r="L40" s="717"/>
      <c r="M40" s="717"/>
      <c r="N40" s="717"/>
      <c r="O40" s="717"/>
      <c r="P40" s="717"/>
      <c r="Q40" s="717"/>
      <c r="R40" s="717"/>
      <c r="S40" s="717"/>
    </row>
    <row r="41" spans="1:19">
      <c r="A41" s="558" t="s">
        <v>275</v>
      </c>
      <c r="B41" s="516">
        <v>2</v>
      </c>
      <c r="C41" s="559">
        <v>305855.54000000004</v>
      </c>
      <c r="D41" s="559">
        <f t="shared" si="0"/>
        <v>303817.73746129364</v>
      </c>
      <c r="E41" s="517">
        <f t="shared" si="1"/>
        <v>3.7113274279451942E-2</v>
      </c>
      <c r="F41" s="637">
        <v>55.650000000000006</v>
      </c>
      <c r="G41" s="637">
        <f t="shared" si="2"/>
        <v>76.170233314989204</v>
      </c>
      <c r="H41" s="517">
        <f t="shared" si="3"/>
        <v>4.9992364149231486E-2</v>
      </c>
      <c r="I41" s="625"/>
      <c r="J41" s="484"/>
      <c r="K41" s="252"/>
      <c r="L41" s="717"/>
      <c r="M41" s="717"/>
      <c r="N41" s="717"/>
      <c r="O41" s="717"/>
      <c r="P41" s="717"/>
      <c r="Q41" s="717"/>
      <c r="R41" s="717"/>
      <c r="S41" s="717"/>
    </row>
    <row r="42" spans="1:19">
      <c r="A42" s="558" t="s">
        <v>276</v>
      </c>
      <c r="B42" s="516">
        <v>1</v>
      </c>
      <c r="C42" s="559">
        <v>5060.03</v>
      </c>
      <c r="D42" s="559">
        <f t="shared" si="0"/>
        <v>5026.3168883135795</v>
      </c>
      <c r="E42" s="517">
        <f t="shared" si="1"/>
        <v>6.1399666408610805E-4</v>
      </c>
      <c r="F42" s="637">
        <v>0.57999999999999996</v>
      </c>
      <c r="G42" s="637">
        <f t="shared" si="2"/>
        <v>0.79386766078515236</v>
      </c>
      <c r="H42" s="517">
        <f t="shared" si="3"/>
        <v>5.2103452302882758E-4</v>
      </c>
      <c r="I42" s="625"/>
      <c r="J42" s="484"/>
      <c r="K42" s="252"/>
      <c r="L42" s="554"/>
      <c r="M42" s="717"/>
      <c r="N42" s="717"/>
      <c r="O42" s="717"/>
      <c r="P42" s="717"/>
      <c r="Q42" s="717"/>
      <c r="R42" s="717"/>
      <c r="S42" s="717"/>
    </row>
    <row r="43" spans="1:19" ht="13.8" thickBot="1">
      <c r="A43" s="582" t="s">
        <v>34</v>
      </c>
      <c r="B43" s="583">
        <f t="shared" ref="B43:H43" si="4">SUM(B35:B42)</f>
        <v>67</v>
      </c>
      <c r="C43" s="583">
        <f t="shared" si="4"/>
        <v>8241135.9800000004</v>
      </c>
      <c r="D43" s="583">
        <f t="shared" si="4"/>
        <v>8186228.3336586319</v>
      </c>
      <c r="E43" s="584">
        <f t="shared" si="4"/>
        <v>1</v>
      </c>
      <c r="F43" s="638">
        <f t="shared" si="4"/>
        <v>1113.17</v>
      </c>
      <c r="G43" s="638">
        <f t="shared" si="4"/>
        <v>1523.6373516486346</v>
      </c>
      <c r="H43" s="584">
        <f t="shared" si="4"/>
        <v>1</v>
      </c>
      <c r="I43" s="504"/>
      <c r="J43" s="553"/>
      <c r="K43" s="554"/>
      <c r="L43" s="717"/>
      <c r="M43" s="717"/>
      <c r="N43" s="717"/>
      <c r="O43" s="717"/>
      <c r="P43" s="717"/>
      <c r="Q43" s="717"/>
      <c r="R43" s="717"/>
      <c r="S43" s="717"/>
    </row>
    <row r="44" spans="1:19" ht="13.8" thickTop="1">
      <c r="A44" s="715"/>
      <c r="B44" s="560"/>
      <c r="C44" s="560"/>
      <c r="D44" s="404"/>
      <c r="E44" s="561"/>
      <c r="F44" s="404"/>
      <c r="G44" s="504"/>
      <c r="H44" s="504"/>
      <c r="I44" s="504"/>
      <c r="J44" s="553"/>
      <c r="K44" s="554"/>
      <c r="L44" s="717"/>
      <c r="M44" s="717"/>
      <c r="N44" s="717"/>
      <c r="O44" s="717"/>
      <c r="P44" s="717"/>
      <c r="Q44" s="717"/>
      <c r="R44" s="717"/>
      <c r="S44" s="717"/>
    </row>
    <row r="45" spans="1:19">
      <c r="A45" s="355" t="s">
        <v>179</v>
      </c>
      <c r="B45" s="402"/>
      <c r="C45" s="387"/>
      <c r="D45" s="387"/>
      <c r="E45" s="387"/>
      <c r="F45" s="387"/>
      <c r="G45" s="504"/>
      <c r="H45" s="504"/>
      <c r="I45" s="504"/>
      <c r="J45" s="553"/>
      <c r="K45" s="554"/>
      <c r="L45" s="717"/>
      <c r="M45" s="717"/>
      <c r="N45" s="717"/>
      <c r="O45" s="717"/>
      <c r="P45" s="717"/>
      <c r="Q45" s="717"/>
      <c r="R45" s="717"/>
      <c r="S45" s="717"/>
    </row>
    <row r="46" spans="1:19">
      <c r="A46" s="715"/>
      <c r="B46" s="402"/>
      <c r="C46" s="387"/>
      <c r="D46" s="387"/>
      <c r="E46" s="387"/>
      <c r="F46" s="387"/>
      <c r="G46" s="504"/>
      <c r="H46" s="504"/>
      <c r="I46" s="504"/>
      <c r="J46" s="553"/>
      <c r="K46" s="554"/>
      <c r="L46" s="717"/>
      <c r="M46" s="717"/>
      <c r="N46" s="717"/>
      <c r="O46" s="717"/>
      <c r="P46" s="717"/>
      <c r="Q46" s="717"/>
      <c r="R46" s="717"/>
      <c r="S46" s="717"/>
    </row>
    <row r="47" spans="1:19">
      <c r="A47" s="1048"/>
      <c r="B47" s="1048"/>
      <c r="C47" s="1048"/>
      <c r="D47" s="1048"/>
      <c r="E47" s="1048"/>
      <c r="F47" s="1048"/>
      <c r="G47" s="1048"/>
      <c r="H47" s="1048"/>
      <c r="I47" s="1048"/>
      <c r="J47" s="562"/>
      <c r="K47" s="717"/>
      <c r="L47" s="563"/>
      <c r="M47" s="717"/>
      <c r="N47" s="717"/>
      <c r="O47" s="717"/>
      <c r="P47" s="564"/>
      <c r="Q47" s="717"/>
      <c r="R47" s="717"/>
      <c r="S47" s="717"/>
    </row>
    <row r="48" spans="1:19">
      <c r="A48" s="1035"/>
      <c r="B48" s="1035"/>
      <c r="C48" s="1035"/>
      <c r="D48" s="1035"/>
      <c r="E48" s="1035"/>
      <c r="F48" s="717"/>
      <c r="G48" s="717"/>
      <c r="H48" s="717"/>
      <c r="I48" s="717"/>
      <c r="J48" s="265"/>
      <c r="K48" s="625"/>
      <c r="L48" s="563"/>
      <c r="M48" s="717"/>
      <c r="N48" s="717"/>
      <c r="O48" s="717"/>
      <c r="P48" s="564"/>
      <c r="Q48" s="717"/>
      <c r="R48" s="717"/>
      <c r="S48" s="717"/>
    </row>
    <row r="49" spans="1:19" ht="15.6">
      <c r="A49" s="985" t="s">
        <v>198</v>
      </c>
      <c r="B49" s="985"/>
      <c r="C49" s="985"/>
      <c r="D49" s="985"/>
      <c r="E49" s="985"/>
      <c r="F49" s="625"/>
      <c r="G49" s="625"/>
      <c r="H49" s="625"/>
      <c r="I49" s="625"/>
      <c r="J49" s="484"/>
      <c r="K49" s="252"/>
      <c r="L49" s="717"/>
      <c r="M49" s="717"/>
      <c r="N49" s="717"/>
      <c r="O49" s="717"/>
      <c r="P49" s="717"/>
      <c r="Q49" s="717"/>
      <c r="R49" s="717"/>
      <c r="S49" s="717"/>
    </row>
    <row r="50" spans="1:19">
      <c r="A50" s="1035"/>
      <c r="B50" s="1035"/>
      <c r="C50" s="1035"/>
      <c r="D50" s="1035"/>
      <c r="E50" s="1035"/>
      <c r="F50" s="504"/>
      <c r="G50" s="504"/>
      <c r="H50" s="504"/>
      <c r="I50" s="504"/>
      <c r="J50" s="553"/>
      <c r="K50" s="554"/>
      <c r="L50" s="625"/>
      <c r="M50" s="717"/>
      <c r="N50" s="717"/>
      <c r="O50" s="717"/>
      <c r="P50" s="717"/>
      <c r="Q50" s="717"/>
      <c r="R50" s="717"/>
      <c r="S50" s="717"/>
    </row>
    <row r="51" spans="1:19">
      <c r="A51" s="1039" t="s">
        <v>277</v>
      </c>
      <c r="B51" s="1039"/>
      <c r="C51" s="1039"/>
      <c r="D51" s="1039"/>
      <c r="E51" s="1039"/>
      <c r="F51" s="625"/>
      <c r="G51" s="625"/>
      <c r="H51" s="625"/>
      <c r="I51" s="625"/>
      <c r="J51" s="553"/>
      <c r="K51" s="554"/>
      <c r="L51" s="717"/>
      <c r="M51" s="717"/>
      <c r="N51" s="717"/>
      <c r="O51" s="717"/>
      <c r="P51" s="717"/>
      <c r="Q51" s="717"/>
      <c r="R51" s="717"/>
      <c r="S51" s="717"/>
    </row>
    <row r="52" spans="1:19" ht="27" thickBot="1">
      <c r="A52" s="547" t="s">
        <v>278</v>
      </c>
      <c r="B52" s="716" t="s">
        <v>188</v>
      </c>
      <c r="C52" s="716" t="s">
        <v>279</v>
      </c>
      <c r="D52" s="716" t="s">
        <v>187</v>
      </c>
      <c r="E52" s="716" t="s">
        <v>280</v>
      </c>
      <c r="F52" s="504"/>
      <c r="G52" s="504"/>
      <c r="H52" s="504"/>
      <c r="I52" s="504"/>
      <c r="J52" s="521"/>
      <c r="K52" s="522"/>
      <c r="L52" s="563"/>
      <c r="M52" s="717"/>
      <c r="N52" s="717"/>
      <c r="O52" s="717"/>
      <c r="P52" s="564"/>
      <c r="Q52" s="717"/>
      <c r="R52" s="717"/>
      <c r="S52" s="717"/>
    </row>
    <row r="53" spans="1:19">
      <c r="A53" s="565" t="s">
        <v>281</v>
      </c>
      <c r="B53" s="313">
        <v>1428571.43</v>
      </c>
      <c r="C53" s="646">
        <v>108.36</v>
      </c>
      <c r="D53" s="334">
        <v>1</v>
      </c>
      <c r="E53" s="334">
        <v>1</v>
      </c>
      <c r="F53" s="492"/>
      <c r="G53" s="492"/>
      <c r="H53" s="492"/>
      <c r="I53" s="492"/>
      <c r="J53" s="521"/>
      <c r="K53" s="522"/>
      <c r="L53" s="1019" t="s">
        <v>282</v>
      </c>
      <c r="M53" s="1019"/>
      <c r="N53" s="1019"/>
      <c r="O53" s="1019"/>
      <c r="P53" s="1019"/>
      <c r="Q53" s="1019"/>
      <c r="R53" s="1019"/>
      <c r="S53" s="1019"/>
    </row>
    <row r="54" spans="1:19">
      <c r="A54" s="565" t="s">
        <v>283</v>
      </c>
      <c r="B54" s="313">
        <v>1836789.29</v>
      </c>
      <c r="C54" s="646">
        <v>325.18999999999994</v>
      </c>
      <c r="D54" s="334">
        <v>5</v>
      </c>
      <c r="E54" s="334">
        <v>3</v>
      </c>
      <c r="F54" s="492"/>
      <c r="G54" s="492"/>
      <c r="H54" s="492"/>
      <c r="I54" s="492"/>
      <c r="J54" s="521"/>
      <c r="K54" s="522"/>
      <c r="L54" s="563"/>
      <c r="M54" s="717"/>
      <c r="N54" s="717"/>
      <c r="O54" s="717"/>
      <c r="P54" s="564"/>
      <c r="Q54" s="717"/>
      <c r="R54" s="717"/>
      <c r="S54" s="717"/>
    </row>
    <row r="55" spans="1:19">
      <c r="A55" s="565" t="s">
        <v>284</v>
      </c>
      <c r="B55" s="313">
        <v>1890266.8699999999</v>
      </c>
      <c r="C55" s="646">
        <v>312.02999999999992</v>
      </c>
      <c r="D55" s="334">
        <v>24</v>
      </c>
      <c r="E55" s="334">
        <v>2</v>
      </c>
      <c r="F55" s="492"/>
      <c r="G55" s="492"/>
      <c r="H55" s="492"/>
      <c r="I55" s="492"/>
      <c r="J55" s="521"/>
      <c r="K55" s="522"/>
      <c r="L55" s="563"/>
      <c r="M55" s="717"/>
      <c r="N55" s="717"/>
      <c r="O55" s="717"/>
      <c r="P55" s="564"/>
      <c r="Q55" s="717"/>
      <c r="R55" s="717"/>
      <c r="S55" s="717"/>
    </row>
    <row r="56" spans="1:19">
      <c r="A56" s="565" t="s">
        <v>285</v>
      </c>
      <c r="B56" s="313">
        <v>1848877.42</v>
      </c>
      <c r="C56" s="646">
        <v>159.81</v>
      </c>
      <c r="D56" s="334">
        <v>7</v>
      </c>
      <c r="E56" s="334">
        <v>6</v>
      </c>
      <c r="F56" s="492"/>
      <c r="G56" s="492"/>
      <c r="H56" s="492"/>
      <c r="I56" s="492"/>
      <c r="J56" s="521"/>
      <c r="K56" s="522"/>
      <c r="L56" s="563"/>
      <c r="M56" s="717"/>
      <c r="N56" s="717"/>
      <c r="O56" s="717"/>
      <c r="P56" s="564"/>
      <c r="Q56" s="717"/>
      <c r="R56" s="717"/>
      <c r="S56" s="717"/>
    </row>
    <row r="57" spans="1:19">
      <c r="A57" s="565" t="s">
        <v>286</v>
      </c>
      <c r="B57" s="313">
        <v>1086995.8400000001</v>
      </c>
      <c r="C57" s="646">
        <v>181.14</v>
      </c>
      <c r="D57" s="334">
        <v>14</v>
      </c>
      <c r="E57" s="334">
        <v>2</v>
      </c>
      <c r="F57" s="492"/>
      <c r="G57" s="492"/>
      <c r="H57" s="492"/>
      <c r="I57" s="492"/>
      <c r="J57" s="521"/>
      <c r="K57" s="522"/>
      <c r="L57" s="523"/>
      <c r="M57" s="717"/>
      <c r="N57" s="717"/>
      <c r="O57" s="717"/>
      <c r="P57" s="524"/>
      <c r="Q57" s="517"/>
      <c r="R57" s="567"/>
      <c r="S57" s="717"/>
    </row>
    <row r="58" spans="1:19" ht="13.8" thickBot="1">
      <c r="A58" s="582" t="s">
        <v>34</v>
      </c>
      <c r="B58" s="645">
        <f>SUM(B53:B57)</f>
        <v>8091500.8499999996</v>
      </c>
      <c r="C58" s="647">
        <f>SUM(C53:C57)</f>
        <v>1086.5299999999997</v>
      </c>
      <c r="D58" s="579">
        <f>SUM(D53:D57)</f>
        <v>51</v>
      </c>
      <c r="E58" s="579">
        <f>SUM(E53:E57)</f>
        <v>14</v>
      </c>
      <c r="F58" s="554"/>
      <c r="G58" s="554"/>
      <c r="H58" s="554"/>
      <c r="I58" s="554"/>
      <c r="J58" s="568"/>
      <c r="K58" s="569"/>
      <c r="L58" s="523"/>
      <c r="M58" s="717"/>
      <c r="N58" s="717"/>
      <c r="O58" s="717"/>
      <c r="P58" s="524"/>
      <c r="Q58" s="517"/>
      <c r="R58" s="567"/>
      <c r="S58" s="717"/>
    </row>
    <row r="59" spans="1:19" ht="13.8" thickTop="1">
      <c r="A59" s="715"/>
      <c r="B59" s="81"/>
      <c r="C59" s="81"/>
      <c r="D59" s="81"/>
      <c r="E59" s="81"/>
      <c r="F59" s="554"/>
      <c r="G59" s="554"/>
      <c r="H59" s="554"/>
      <c r="I59" s="554"/>
      <c r="J59" s="568"/>
      <c r="K59" s="569"/>
      <c r="L59" s="523"/>
      <c r="M59" s="717"/>
      <c r="N59" s="717"/>
      <c r="O59" s="717"/>
      <c r="P59" s="524"/>
      <c r="Q59" s="517"/>
      <c r="R59" s="567"/>
      <c r="S59" s="717"/>
    </row>
    <row r="60" spans="1:19">
      <c r="A60" s="355" t="s">
        <v>287</v>
      </c>
      <c r="B60" s="355"/>
      <c r="C60" s="355"/>
      <c r="D60" s="355"/>
      <c r="E60" s="355"/>
      <c r="F60" s="84"/>
      <c r="G60" s="84"/>
      <c r="H60" s="84"/>
      <c r="I60" s="84"/>
      <c r="J60" s="568"/>
      <c r="K60" s="569"/>
      <c r="L60" s="235"/>
      <c r="M60" s="717"/>
      <c r="N60" s="717"/>
      <c r="O60" s="717"/>
      <c r="P60" s="564"/>
      <c r="Q60" s="717"/>
      <c r="R60" s="717"/>
      <c r="S60" s="717"/>
    </row>
    <row r="61" spans="1:19">
      <c r="A61" s="355" t="s">
        <v>288</v>
      </c>
      <c r="B61" s="355"/>
      <c r="C61" s="355"/>
      <c r="D61" s="355"/>
      <c r="E61" s="355"/>
      <c r="F61" s="84"/>
      <c r="G61" s="84"/>
      <c r="H61" s="84"/>
      <c r="I61" s="84"/>
      <c r="J61" s="568"/>
      <c r="K61" s="569"/>
      <c r="L61" s="235"/>
      <c r="M61" s="717"/>
      <c r="N61" s="717"/>
      <c r="O61" s="717"/>
      <c r="P61" s="564"/>
      <c r="Q61" s="717"/>
      <c r="R61" s="717"/>
      <c r="S61" s="717"/>
    </row>
    <row r="62" spans="1:19" s="333" customFormat="1">
      <c r="A62" s="625"/>
      <c r="B62" s="244"/>
      <c r="C62" s="554"/>
      <c r="D62" s="554"/>
      <c r="E62" s="554"/>
      <c r="F62" s="554"/>
      <c r="G62" s="554"/>
      <c r="H62" s="554"/>
      <c r="I62" s="554"/>
      <c r="J62" s="570"/>
      <c r="K62" s="571"/>
      <c r="L62" s="235"/>
      <c r="M62" s="717"/>
      <c r="N62" s="717"/>
      <c r="O62" s="717"/>
      <c r="P62" s="524"/>
      <c r="Q62" s="517"/>
      <c r="R62" s="567"/>
      <c r="S62" s="717"/>
    </row>
    <row r="63" spans="1:19">
      <c r="A63" s="625"/>
      <c r="B63" s="244"/>
      <c r="C63" s="554"/>
      <c r="D63" s="554"/>
      <c r="E63" s="554"/>
      <c r="F63" s="554"/>
      <c r="G63" s="554"/>
      <c r="H63" s="554"/>
      <c r="I63" s="554"/>
      <c r="J63" s="553"/>
      <c r="K63" s="554"/>
      <c r="L63" s="235"/>
      <c r="M63" s="717"/>
      <c r="N63" s="717"/>
      <c r="O63" s="717"/>
      <c r="P63" s="524"/>
      <c r="Q63" s="517"/>
      <c r="R63" s="567"/>
      <c r="S63" s="717"/>
    </row>
    <row r="64" spans="1:19">
      <c r="A64" s="1039" t="s">
        <v>289</v>
      </c>
      <c r="B64" s="1039"/>
      <c r="C64" s="1039"/>
      <c r="D64" s="1039"/>
      <c r="E64" s="1039"/>
      <c r="F64" s="522"/>
      <c r="G64" s="522"/>
      <c r="H64" s="522"/>
      <c r="I64" s="522"/>
      <c r="J64" s="553"/>
      <c r="K64" s="554"/>
      <c r="L64" s="399"/>
      <c r="M64" s="625"/>
      <c r="N64" s="625"/>
      <c r="O64" s="625"/>
      <c r="P64" s="625"/>
      <c r="Q64" s="625"/>
      <c r="R64" s="625"/>
      <c r="S64" s="625"/>
    </row>
    <row r="65" spans="1:19" ht="40.200000000000003" thickBot="1">
      <c r="A65" s="547" t="s">
        <v>278</v>
      </c>
      <c r="B65" s="716" t="s">
        <v>290</v>
      </c>
      <c r="C65" s="716" t="s">
        <v>291</v>
      </c>
      <c r="D65" s="716" t="s">
        <v>292</v>
      </c>
      <c r="E65" s="716" t="s">
        <v>293</v>
      </c>
      <c r="F65" s="522"/>
      <c r="G65" s="522"/>
      <c r="H65" s="522"/>
      <c r="I65" s="522"/>
      <c r="J65" s="555"/>
      <c r="K65" s="84"/>
      <c r="L65" s="554"/>
      <c r="M65" s="717"/>
      <c r="N65" s="717"/>
      <c r="O65" s="717"/>
      <c r="P65" s="717"/>
      <c r="Q65" s="717"/>
      <c r="R65" s="717"/>
      <c r="S65" s="717"/>
    </row>
    <row r="66" spans="1:19">
      <c r="A66" s="565" t="s">
        <v>281</v>
      </c>
      <c r="B66" s="406">
        <v>1428571.43</v>
      </c>
      <c r="C66" s="572">
        <v>1428571.4285714284</v>
      </c>
      <c r="D66" s="238">
        <f>C66/B66</f>
        <v>0.99999999899999992</v>
      </c>
      <c r="E66" s="573" t="s">
        <v>162</v>
      </c>
      <c r="F66" s="522"/>
      <c r="G66" s="522"/>
      <c r="H66" s="522"/>
      <c r="I66" s="522"/>
      <c r="J66" s="484"/>
      <c r="K66" s="504"/>
      <c r="L66" s="554"/>
      <c r="M66" s="717"/>
      <c r="N66" s="717"/>
      <c r="O66" s="717"/>
      <c r="P66" s="717"/>
      <c r="Q66" s="717"/>
      <c r="R66" s="717"/>
      <c r="S66" s="717"/>
    </row>
    <row r="67" spans="1:19">
      <c r="A67" s="565" t="s">
        <v>283</v>
      </c>
      <c r="B67" s="406">
        <v>1836789.29</v>
      </c>
      <c r="C67" s="572">
        <v>2085261.728858134</v>
      </c>
      <c r="D67" s="238">
        <f t="shared" ref="D67:D70" si="5">C67/B67</f>
        <v>1.1352754179321973</v>
      </c>
      <c r="E67" s="573">
        <v>5.9012377866726418E-2</v>
      </c>
      <c r="F67" s="522"/>
      <c r="G67" s="522"/>
      <c r="H67" s="522"/>
      <c r="I67" s="522"/>
      <c r="J67" s="484"/>
      <c r="K67" s="504"/>
      <c r="L67" s="554"/>
      <c r="M67" s="717"/>
      <c r="N67" s="717"/>
      <c r="O67" s="717"/>
      <c r="P67" s="717"/>
      <c r="Q67" s="717"/>
      <c r="R67" s="717"/>
      <c r="S67" s="717"/>
    </row>
    <row r="68" spans="1:19">
      <c r="A68" s="565" t="s">
        <v>284</v>
      </c>
      <c r="B68" s="406">
        <v>1890266.8699999999</v>
      </c>
      <c r="C68" s="572">
        <v>1810870.4789073661</v>
      </c>
      <c r="D68" s="238">
        <f t="shared" si="5"/>
        <v>0.95799725829579085</v>
      </c>
      <c r="E68" s="573">
        <v>8.453553862058176E-2</v>
      </c>
      <c r="F68" s="522"/>
      <c r="G68" s="522"/>
      <c r="H68" s="522"/>
      <c r="I68" s="522"/>
      <c r="J68" s="484"/>
      <c r="K68" s="504"/>
      <c r="L68" s="554"/>
      <c r="M68" s="717"/>
      <c r="N68" s="717"/>
      <c r="O68" s="717"/>
      <c r="P68" s="717"/>
      <c r="Q68" s="717"/>
      <c r="R68" s="717"/>
      <c r="S68" s="717"/>
    </row>
    <row r="69" spans="1:19">
      <c r="A69" s="565" t="s">
        <v>285</v>
      </c>
      <c r="B69" s="406">
        <v>1848877.42</v>
      </c>
      <c r="C69" s="572">
        <v>1625890.1138296365</v>
      </c>
      <c r="D69" s="238">
        <f t="shared" si="5"/>
        <v>0.87939313674436925</v>
      </c>
      <c r="E69" s="573">
        <v>7.2972785545741048E-2</v>
      </c>
      <c r="F69" s="522"/>
      <c r="G69" s="522"/>
      <c r="H69" s="522"/>
      <c r="I69" s="522"/>
      <c r="J69" s="484"/>
      <c r="K69" s="504"/>
      <c r="L69" s="554"/>
      <c r="M69" s="717"/>
      <c r="N69" s="717"/>
      <c r="O69" s="717"/>
      <c r="P69" s="717"/>
      <c r="Q69" s="717"/>
      <c r="R69" s="717"/>
      <c r="S69" s="717"/>
    </row>
    <row r="70" spans="1:19">
      <c r="A70" s="565" t="s">
        <v>286</v>
      </c>
      <c r="B70" s="406">
        <v>1086995.8400000001</v>
      </c>
      <c r="C70" s="572">
        <v>1086996.4171167675</v>
      </c>
      <c r="D70" s="238">
        <f t="shared" si="5"/>
        <v>1.0000005309282209</v>
      </c>
      <c r="E70" s="573">
        <v>1.5508364035897523E-6</v>
      </c>
      <c r="F70" s="522"/>
      <c r="G70" s="522"/>
      <c r="H70" s="522"/>
      <c r="I70" s="522"/>
      <c r="J70" s="539"/>
      <c r="K70" s="540"/>
      <c r="L70" s="717"/>
      <c r="M70" s="717"/>
      <c r="N70" s="717"/>
      <c r="O70" s="717"/>
      <c r="P70" s="717"/>
      <c r="Q70" s="717"/>
      <c r="R70" s="717"/>
      <c r="S70" s="717"/>
    </row>
    <row r="71" spans="1:19" ht="15.6" thickBot="1">
      <c r="A71" s="582" t="s">
        <v>34</v>
      </c>
      <c r="B71" s="579">
        <f>SUM(B66:B70)</f>
        <v>8091500.8499999996</v>
      </c>
      <c r="C71" s="579">
        <f>SUM(C66:C70)</f>
        <v>8037590.1672833329</v>
      </c>
      <c r="D71" s="580">
        <f>C71/B71</f>
        <v>0.99333736920800464</v>
      </c>
      <c r="E71" s="586">
        <v>2.3292519726219967E-2</v>
      </c>
      <c r="F71" s="554"/>
      <c r="G71" s="554"/>
      <c r="H71" s="554"/>
      <c r="I71" s="554"/>
      <c r="J71" s="261"/>
      <c r="K71" s="262"/>
      <c r="L71" s="252"/>
      <c r="M71" s="717"/>
      <c r="N71" s="717"/>
      <c r="O71" s="717"/>
      <c r="P71" s="717"/>
      <c r="Q71" s="717"/>
      <c r="R71" s="717"/>
      <c r="S71" s="717"/>
    </row>
    <row r="72" spans="1:19" ht="15.6" thickTop="1">
      <c r="A72" s="715"/>
      <c r="B72" s="81"/>
      <c r="C72" s="81"/>
      <c r="D72" s="81"/>
      <c r="E72" s="81"/>
      <c r="F72" s="554"/>
      <c r="G72" s="554"/>
      <c r="H72" s="554"/>
      <c r="I72" s="554"/>
      <c r="J72" s="261"/>
      <c r="K72" s="262"/>
      <c r="L72" s="1019" t="s">
        <v>294</v>
      </c>
      <c r="M72" s="1019"/>
      <c r="N72" s="1019"/>
      <c r="O72" s="1019"/>
      <c r="P72" s="1019"/>
      <c r="Q72" s="1019"/>
      <c r="R72" s="1019"/>
      <c r="S72" s="1019"/>
    </row>
    <row r="73" spans="1:19">
      <c r="A73" s="355" t="s">
        <v>287</v>
      </c>
      <c r="B73" s="355"/>
      <c r="C73" s="355"/>
      <c r="D73" s="355"/>
      <c r="E73" s="355"/>
      <c r="F73" s="522"/>
      <c r="G73" s="522"/>
      <c r="H73" s="522"/>
      <c r="I73" s="522"/>
      <c r="J73" s="553"/>
      <c r="K73" s="554"/>
      <c r="L73" s="235"/>
      <c r="M73" s="717"/>
      <c r="N73" s="717"/>
      <c r="O73" s="717"/>
      <c r="P73" s="717"/>
      <c r="Q73" s="717"/>
      <c r="R73" s="717"/>
      <c r="S73" s="717"/>
    </row>
    <row r="74" spans="1:19">
      <c r="A74" s="625"/>
      <c r="B74" s="387"/>
      <c r="C74" s="571"/>
      <c r="D74" s="571"/>
      <c r="E74" s="571"/>
      <c r="F74" s="571"/>
      <c r="G74" s="571"/>
      <c r="H74" s="571"/>
      <c r="I74" s="571"/>
      <c r="J74" s="538"/>
      <c r="K74" s="263"/>
      <c r="L74" s="554"/>
      <c r="M74" s="717"/>
      <c r="N74" s="717"/>
      <c r="O74" s="717"/>
      <c r="P74" s="717"/>
      <c r="Q74" s="717"/>
      <c r="R74" s="717"/>
      <c r="S74" s="717"/>
    </row>
    <row r="75" spans="1:19">
      <c r="A75" s="1039" t="s">
        <v>295</v>
      </c>
      <c r="B75" s="1039"/>
      <c r="C75" s="1039"/>
      <c r="D75" s="1039"/>
      <c r="E75" s="1039"/>
      <c r="F75" s="554"/>
      <c r="G75" s="554"/>
      <c r="H75" s="554"/>
      <c r="I75" s="554"/>
      <c r="J75" s="538"/>
      <c r="K75" s="263"/>
      <c r="L75" s="235"/>
      <c r="M75" s="717"/>
      <c r="N75" s="717"/>
      <c r="O75" s="717"/>
      <c r="P75" s="717"/>
      <c r="Q75" s="717"/>
      <c r="R75" s="717"/>
      <c r="S75" s="717"/>
    </row>
    <row r="76" spans="1:19" ht="53.4" thickBot="1">
      <c r="A76" s="547" t="s">
        <v>278</v>
      </c>
      <c r="B76" s="716" t="s">
        <v>296</v>
      </c>
      <c r="C76" s="716" t="s">
        <v>297</v>
      </c>
      <c r="D76" s="716" t="s">
        <v>298</v>
      </c>
      <c r="E76" s="716" t="s">
        <v>293</v>
      </c>
      <c r="F76" s="554"/>
      <c r="G76" s="554"/>
      <c r="H76" s="554"/>
      <c r="I76" s="554"/>
      <c r="J76" s="538"/>
      <c r="K76" s="263"/>
      <c r="L76" s="235"/>
      <c r="M76" s="717"/>
      <c r="N76" s="717"/>
      <c r="O76" s="717"/>
      <c r="P76" s="717"/>
      <c r="Q76" s="717"/>
      <c r="R76" s="717"/>
      <c r="S76" s="717"/>
    </row>
    <row r="77" spans="1:19">
      <c r="A77" s="565" t="s">
        <v>281</v>
      </c>
      <c r="B77" s="566">
        <v>108.36</v>
      </c>
      <c r="C77" s="574">
        <v>274.78823881640324</v>
      </c>
      <c r="D77" s="238">
        <f>C77/B77</f>
        <v>2.5358826025877006</v>
      </c>
      <c r="E77" s="573" t="s">
        <v>162</v>
      </c>
      <c r="F77" s="84"/>
      <c r="G77" s="84"/>
      <c r="H77" s="84"/>
      <c r="I77" s="84"/>
      <c r="J77" s="538"/>
      <c r="K77" s="263"/>
      <c r="L77" s="235"/>
      <c r="M77" s="717"/>
      <c r="N77" s="717"/>
      <c r="O77" s="717"/>
      <c r="P77" s="717"/>
      <c r="Q77" s="717"/>
      <c r="R77" s="717"/>
      <c r="S77" s="717"/>
    </row>
    <row r="78" spans="1:19">
      <c r="A78" s="565" t="s">
        <v>283</v>
      </c>
      <c r="B78" s="566">
        <v>325.18999999999994</v>
      </c>
      <c r="C78" s="574">
        <v>605.13689525194582</v>
      </c>
      <c r="D78" s="238">
        <f t="shared" ref="D78:D81" si="6">C78/B78</f>
        <v>1.8608717834249082</v>
      </c>
      <c r="E78" s="573">
        <v>0.19468279274145164</v>
      </c>
      <c r="F78" s="84"/>
      <c r="G78" s="84"/>
      <c r="H78" s="84"/>
      <c r="I78" s="84"/>
      <c r="J78" s="538"/>
      <c r="K78" s="263"/>
      <c r="L78" s="235"/>
      <c r="M78" s="717"/>
      <c r="N78" s="717"/>
      <c r="O78" s="717"/>
      <c r="P78" s="717"/>
      <c r="Q78" s="717"/>
      <c r="R78" s="717"/>
      <c r="S78" s="717"/>
    </row>
    <row r="79" spans="1:19">
      <c r="A79" s="565" t="s">
        <v>284</v>
      </c>
      <c r="B79" s="566">
        <v>312.02999999999992</v>
      </c>
      <c r="C79" s="574">
        <v>309.18721142157119</v>
      </c>
      <c r="D79" s="238">
        <f t="shared" si="6"/>
        <v>0.99088937416777645</v>
      </c>
      <c r="E79" s="573">
        <v>1.2158266116379882E-2</v>
      </c>
      <c r="F79" s="84"/>
      <c r="G79" s="84"/>
      <c r="H79" s="84"/>
      <c r="I79" s="84"/>
      <c r="J79" s="538"/>
      <c r="K79" s="263"/>
      <c r="L79" s="235"/>
      <c r="M79" s="717"/>
      <c r="N79" s="717"/>
      <c r="O79" s="717"/>
      <c r="P79" s="717"/>
      <c r="Q79" s="717"/>
      <c r="R79" s="717"/>
      <c r="S79" s="717"/>
    </row>
    <row r="80" spans="1:19">
      <c r="A80" s="565" t="s">
        <v>285</v>
      </c>
      <c r="B80" s="566">
        <v>159.81</v>
      </c>
      <c r="C80" s="574">
        <v>116.85262917616971</v>
      </c>
      <c r="D80" s="238">
        <f t="shared" si="6"/>
        <v>0.73119722906057016</v>
      </c>
      <c r="E80" s="573">
        <v>0.24459454975866649</v>
      </c>
      <c r="F80" s="84"/>
      <c r="G80" s="84"/>
      <c r="H80" s="84"/>
      <c r="I80" s="84"/>
      <c r="J80" s="538"/>
      <c r="K80" s="263"/>
      <c r="L80" s="235"/>
      <c r="M80" s="717"/>
      <c r="N80" s="717"/>
      <c r="O80" s="717"/>
      <c r="P80" s="717"/>
      <c r="Q80" s="717"/>
      <c r="R80" s="717"/>
      <c r="S80" s="717"/>
    </row>
    <row r="81" spans="1:19">
      <c r="A81" s="565" t="s">
        <v>286</v>
      </c>
      <c r="B81" s="566">
        <v>181.14</v>
      </c>
      <c r="C81" s="574">
        <v>181.20921408027459</v>
      </c>
      <c r="D81" s="238">
        <f t="shared" si="6"/>
        <v>1.0003821026845237</v>
      </c>
      <c r="E81" s="573">
        <v>2.4354820422963722E-3</v>
      </c>
      <c r="F81" s="554"/>
      <c r="G81" s="554"/>
      <c r="H81" s="554"/>
      <c r="I81" s="554"/>
      <c r="J81" s="568"/>
      <c r="K81" s="569"/>
      <c r="L81" s="235"/>
      <c r="M81" s="717"/>
      <c r="N81" s="717"/>
      <c r="O81" s="717"/>
      <c r="P81" s="717"/>
      <c r="Q81" s="717"/>
      <c r="R81" s="717"/>
      <c r="S81" s="717"/>
    </row>
    <row r="82" spans="1:19" ht="13.8" thickBot="1">
      <c r="A82" s="582" t="s">
        <v>34</v>
      </c>
      <c r="B82" s="585">
        <f>SUM(B77:B81)</f>
        <v>1086.5299999999997</v>
      </c>
      <c r="C82" s="585">
        <f>SUM(C77:C81)</f>
        <v>1487.1741887463645</v>
      </c>
      <c r="D82" s="581">
        <f>C82/B82</f>
        <v>1.3687373461812973</v>
      </c>
      <c r="E82" s="586">
        <v>6.3305364549216286E-2</v>
      </c>
      <c r="F82" s="263"/>
      <c r="G82" s="263"/>
      <c r="H82" s="263"/>
      <c r="I82" s="263"/>
      <c r="J82" s="539"/>
      <c r="K82" s="540"/>
      <c r="L82" s="235"/>
      <c r="M82" s="717"/>
      <c r="N82" s="717"/>
      <c r="O82" s="717"/>
      <c r="P82" s="717"/>
      <c r="Q82" s="717"/>
      <c r="R82" s="717"/>
      <c r="S82" s="717"/>
    </row>
    <row r="83" spans="1:19" ht="13.8" thickTop="1">
      <c r="A83" s="715"/>
      <c r="B83" s="81"/>
      <c r="C83" s="81"/>
      <c r="D83" s="81"/>
      <c r="E83" s="81"/>
      <c r="F83" s="263"/>
      <c r="G83" s="263"/>
      <c r="H83" s="263"/>
      <c r="I83" s="263"/>
      <c r="J83" s="539"/>
      <c r="K83" s="540"/>
      <c r="L83" s="235"/>
      <c r="M83" s="717"/>
      <c r="N83" s="717"/>
      <c r="O83" s="717"/>
      <c r="P83" s="717"/>
      <c r="Q83" s="717"/>
      <c r="R83" s="717"/>
      <c r="S83" s="717"/>
    </row>
    <row r="84" spans="1:19" ht="15">
      <c r="A84" s="355" t="s">
        <v>287</v>
      </c>
      <c r="B84" s="244"/>
      <c r="C84" s="554"/>
      <c r="D84" s="554"/>
      <c r="E84" s="554"/>
      <c r="F84" s="554"/>
      <c r="G84" s="554"/>
      <c r="H84" s="554"/>
      <c r="I84" s="554"/>
      <c r="J84" s="261"/>
      <c r="K84" s="262"/>
      <c r="L84" s="235"/>
      <c r="M84" s="717"/>
      <c r="N84" s="717"/>
      <c r="O84" s="717"/>
      <c r="P84" s="717"/>
      <c r="Q84" s="717"/>
      <c r="R84" s="717"/>
      <c r="S84" s="717"/>
    </row>
    <row r="85" spans="1:19">
      <c r="A85" s="267"/>
      <c r="B85" s="244"/>
      <c r="C85" s="540"/>
      <c r="D85" s="540"/>
      <c r="E85" s="540"/>
      <c r="F85" s="540"/>
      <c r="G85" s="540"/>
      <c r="H85" s="540"/>
      <c r="I85" s="540"/>
      <c r="J85" s="568"/>
      <c r="K85" s="569"/>
      <c r="L85" s="235"/>
      <c r="M85" s="717"/>
      <c r="N85" s="717"/>
      <c r="O85" s="717"/>
      <c r="P85" s="717"/>
      <c r="Q85" s="717"/>
      <c r="R85" s="717"/>
      <c r="S85" s="717"/>
    </row>
    <row r="86" spans="1:19">
      <c r="A86" s="1039" t="s">
        <v>299</v>
      </c>
      <c r="B86" s="1039"/>
      <c r="C86" s="1039"/>
      <c r="D86" s="1039"/>
      <c r="E86" s="1039"/>
      <c r="F86" s="1039"/>
      <c r="G86" s="1039"/>
      <c r="H86" s="1039"/>
      <c r="I86" s="625"/>
      <c r="J86" s="553"/>
      <c r="K86" s="554"/>
      <c r="L86" s="235"/>
      <c r="M86" s="717"/>
      <c r="N86" s="717"/>
      <c r="O86" s="717"/>
      <c r="P86" s="717"/>
      <c r="Q86" s="717"/>
      <c r="R86" s="717"/>
      <c r="S86" s="717"/>
    </row>
    <row r="87" spans="1:19">
      <c r="A87" s="1042" t="s">
        <v>300</v>
      </c>
      <c r="B87" s="1042" t="s">
        <v>301</v>
      </c>
      <c r="C87" s="1044" t="s">
        <v>302</v>
      </c>
      <c r="D87" s="1044" t="s">
        <v>303</v>
      </c>
      <c r="E87" s="1044" t="s">
        <v>304</v>
      </c>
      <c r="F87" s="1044" t="s">
        <v>305</v>
      </c>
      <c r="G87" s="1044" t="s">
        <v>306</v>
      </c>
      <c r="H87" s="1044" t="s">
        <v>307</v>
      </c>
      <c r="I87" s="541"/>
      <c r="J87" s="539"/>
      <c r="K87" s="540"/>
      <c r="L87" s="235"/>
      <c r="M87" s="717"/>
      <c r="N87" s="717"/>
      <c r="O87" s="717"/>
      <c r="P87" s="717"/>
      <c r="Q87" s="717"/>
      <c r="R87" s="717"/>
      <c r="S87" s="717"/>
    </row>
    <row r="88" spans="1:19" ht="15.6" thickBot="1">
      <c r="A88" s="1043"/>
      <c r="B88" s="1043"/>
      <c r="C88" s="1045"/>
      <c r="D88" s="1045"/>
      <c r="E88" s="1045"/>
      <c r="F88" s="1045"/>
      <c r="G88" s="1045"/>
      <c r="H88" s="1045"/>
      <c r="I88" s="541"/>
      <c r="J88" s="261"/>
      <c r="K88" s="262"/>
      <c r="L88" s="717"/>
      <c r="M88" s="717"/>
      <c r="N88" s="717"/>
      <c r="O88" s="717"/>
      <c r="P88" s="717"/>
      <c r="Q88" s="717"/>
      <c r="R88" s="717"/>
      <c r="S88" s="717"/>
    </row>
    <row r="89" spans="1:19">
      <c r="A89" s="244" t="s">
        <v>308</v>
      </c>
      <c r="B89" s="565" t="s">
        <v>271</v>
      </c>
      <c r="C89" s="639">
        <v>225678.4</v>
      </c>
      <c r="D89" s="639">
        <v>247840.06755638917</v>
      </c>
      <c r="E89" s="73">
        <f>D89/C89</f>
        <v>1.0982002156891806</v>
      </c>
      <c r="F89" s="642">
        <v>0</v>
      </c>
      <c r="G89" s="642">
        <v>0</v>
      </c>
      <c r="H89" s="73">
        <f>IFERROR(G89/F89,1)</f>
        <v>1</v>
      </c>
      <c r="I89" s="73"/>
      <c r="J89" s="568"/>
      <c r="K89" s="569"/>
      <c r="L89" s="235"/>
      <c r="M89" s="717"/>
      <c r="N89" s="717"/>
      <c r="O89" s="717"/>
      <c r="P89" s="717"/>
      <c r="Q89" s="717"/>
      <c r="R89" s="717"/>
      <c r="S89" s="717"/>
    </row>
    <row r="90" spans="1:19" s="333" customFormat="1">
      <c r="A90" s="244" t="s">
        <v>309</v>
      </c>
      <c r="B90" s="565" t="s">
        <v>194</v>
      </c>
      <c r="C90" s="639">
        <v>246998.46</v>
      </c>
      <c r="D90" s="639">
        <v>297380.93</v>
      </c>
      <c r="E90" s="73">
        <f t="shared" ref="E90:E102" si="7">D90/C90</f>
        <v>1.2039788831072065</v>
      </c>
      <c r="F90" s="642">
        <v>40.47</v>
      </c>
      <c r="G90" s="642">
        <v>117.64400999999999</v>
      </c>
      <c r="H90" s="73">
        <f t="shared" ref="H90:H102" si="8">IFERROR(G90/F90,1)</f>
        <v>2.9069436619718307</v>
      </c>
      <c r="I90" s="73"/>
      <c r="J90" s="543"/>
      <c r="K90" s="544"/>
      <c r="L90" s="625"/>
      <c r="M90" s="625"/>
      <c r="N90" s="625"/>
      <c r="O90" s="625"/>
      <c r="P90" s="625"/>
      <c r="Q90" s="625"/>
      <c r="R90" s="625"/>
      <c r="S90" s="625"/>
    </row>
    <row r="91" spans="1:19">
      <c r="A91" s="244" t="s">
        <v>310</v>
      </c>
      <c r="B91" s="565" t="s">
        <v>274</v>
      </c>
      <c r="C91" s="640">
        <v>295426</v>
      </c>
      <c r="D91" s="640">
        <v>215376.44446986914</v>
      </c>
      <c r="E91" s="73">
        <f t="shared" si="7"/>
        <v>0.72903686361345699</v>
      </c>
      <c r="F91" s="643">
        <v>0</v>
      </c>
      <c r="G91" s="643">
        <v>0</v>
      </c>
      <c r="H91" s="73">
        <f t="shared" si="8"/>
        <v>1</v>
      </c>
      <c r="I91" s="74"/>
      <c r="J91" s="553"/>
      <c r="K91" s="554"/>
      <c r="L91" s="235"/>
      <c r="M91" s="717"/>
      <c r="N91" s="717"/>
      <c r="O91" s="717"/>
      <c r="P91" s="717"/>
      <c r="Q91" s="717"/>
      <c r="R91" s="717"/>
      <c r="S91" s="717"/>
    </row>
    <row r="92" spans="1:19">
      <c r="A92" s="244" t="s">
        <v>311</v>
      </c>
      <c r="B92" s="565" t="s">
        <v>273</v>
      </c>
      <c r="C92" s="640">
        <v>366852.86</v>
      </c>
      <c r="D92" s="640">
        <v>166945.2103575514</v>
      </c>
      <c r="E92" s="73">
        <f t="shared" si="7"/>
        <v>0.45507403256322276</v>
      </c>
      <c r="F92" s="643">
        <v>95.94</v>
      </c>
      <c r="G92" s="643">
        <v>33.26652378296879</v>
      </c>
      <c r="H92" s="73">
        <f t="shared" si="8"/>
        <v>0.34674300378328948</v>
      </c>
      <c r="I92" s="74"/>
      <c r="J92" s="553"/>
      <c r="K92" s="554"/>
      <c r="L92" s="399"/>
      <c r="M92" s="625"/>
      <c r="N92" s="625"/>
      <c r="O92" s="625"/>
      <c r="P92" s="625"/>
      <c r="Q92" s="625"/>
      <c r="R92" s="625"/>
      <c r="S92" s="625"/>
    </row>
    <row r="93" spans="1:19">
      <c r="A93" s="244" t="s">
        <v>312</v>
      </c>
      <c r="B93" s="565" t="s">
        <v>271</v>
      </c>
      <c r="C93" s="641">
        <v>332443</v>
      </c>
      <c r="D93" s="641">
        <v>359524.68713144737</v>
      </c>
      <c r="E93" s="73">
        <f t="shared" si="7"/>
        <v>1.0814626481274907</v>
      </c>
      <c r="F93" s="644">
        <v>21</v>
      </c>
      <c r="G93" s="644">
        <v>49.286005529088015</v>
      </c>
      <c r="H93" s="73">
        <f t="shared" si="8"/>
        <v>2.3469526442422866</v>
      </c>
      <c r="I93" s="75"/>
      <c r="J93" s="553"/>
      <c r="K93" s="554"/>
      <c r="L93" s="554"/>
      <c r="M93" s="717"/>
      <c r="N93" s="717"/>
      <c r="O93" s="717"/>
      <c r="P93" s="717"/>
      <c r="Q93" s="717"/>
      <c r="R93" s="717"/>
      <c r="S93" s="717"/>
    </row>
    <row r="94" spans="1:19">
      <c r="A94" s="244" t="s">
        <v>313</v>
      </c>
      <c r="B94" s="565" t="s">
        <v>194</v>
      </c>
      <c r="C94" s="641">
        <v>461306.4</v>
      </c>
      <c r="D94" s="641">
        <v>554851.68000000005</v>
      </c>
      <c r="E94" s="73">
        <f t="shared" si="7"/>
        <v>1.2027833994932653</v>
      </c>
      <c r="F94" s="644">
        <v>100.57</v>
      </c>
      <c r="G94" s="644">
        <v>157.95550799999998</v>
      </c>
      <c r="H94" s="73">
        <f t="shared" si="8"/>
        <v>1.5706026449239334</v>
      </c>
      <c r="I94" s="75"/>
      <c r="J94" s="553"/>
      <c r="K94" s="554"/>
      <c r="L94" s="554"/>
      <c r="M94" s="717"/>
      <c r="N94" s="717"/>
      <c r="O94" s="717"/>
      <c r="P94" s="717"/>
      <c r="Q94" s="717"/>
      <c r="R94" s="717"/>
      <c r="S94" s="717"/>
    </row>
    <row r="95" spans="1:19">
      <c r="A95" s="244" t="s">
        <v>314</v>
      </c>
      <c r="B95" s="565" t="s">
        <v>274</v>
      </c>
      <c r="C95" s="641">
        <v>28103.5</v>
      </c>
      <c r="D95" s="641">
        <v>28103.541490837659</v>
      </c>
      <c r="E95" s="73">
        <f t="shared" si="7"/>
        <v>1.0000014763583773</v>
      </c>
      <c r="F95" s="644">
        <v>7.6</v>
      </c>
      <c r="G95" s="644">
        <v>7.5955517542804483</v>
      </c>
      <c r="H95" s="73">
        <f t="shared" si="8"/>
        <v>0.99941470451058534</v>
      </c>
      <c r="I95" s="75"/>
      <c r="J95" s="553"/>
      <c r="K95" s="554"/>
      <c r="L95" s="554"/>
      <c r="M95" s="717"/>
      <c r="N95" s="717"/>
      <c r="O95" s="717"/>
      <c r="P95" s="717"/>
      <c r="Q95" s="717"/>
      <c r="R95" s="717"/>
      <c r="S95" s="717"/>
    </row>
    <row r="96" spans="1:19">
      <c r="A96" s="244" t="s">
        <v>315</v>
      </c>
      <c r="B96" s="565" t="s">
        <v>273</v>
      </c>
      <c r="C96" s="641">
        <v>40934.660000000003</v>
      </c>
      <c r="D96" s="641">
        <v>40934.655163469812</v>
      </c>
      <c r="E96" s="73">
        <f t="shared" si="7"/>
        <v>0.99999988184755428</v>
      </c>
      <c r="F96" s="644">
        <v>4.5599999999999996</v>
      </c>
      <c r="G96" s="644">
        <v>4.56909461436336</v>
      </c>
      <c r="H96" s="73">
        <f t="shared" si="8"/>
        <v>1.001994432974421</v>
      </c>
      <c r="I96" s="75"/>
      <c r="J96" s="553"/>
      <c r="K96" s="554"/>
      <c r="L96" s="554"/>
      <c r="M96" s="717"/>
      <c r="N96" s="717"/>
      <c r="O96" s="717"/>
      <c r="P96" s="717"/>
      <c r="Q96" s="717"/>
      <c r="R96" s="717"/>
      <c r="S96" s="717"/>
    </row>
    <row r="97" spans="1:19">
      <c r="A97" s="244" t="s">
        <v>316</v>
      </c>
      <c r="B97" s="565" t="s">
        <v>194</v>
      </c>
      <c r="C97" s="641">
        <v>22748.38</v>
      </c>
      <c r="D97" s="641">
        <v>22748.3802</v>
      </c>
      <c r="E97" s="73">
        <f t="shared" si="7"/>
        <v>1.0000000087918348</v>
      </c>
      <c r="F97" s="644">
        <v>6.61</v>
      </c>
      <c r="G97" s="644">
        <v>6.6149136000000004</v>
      </c>
      <c r="H97" s="73">
        <f t="shared" si="8"/>
        <v>1.0007433585476551</v>
      </c>
      <c r="I97" s="75"/>
      <c r="J97" s="553"/>
      <c r="K97" s="554"/>
      <c r="L97" s="554"/>
      <c r="M97" s="717"/>
      <c r="N97" s="717"/>
      <c r="O97" s="717"/>
      <c r="P97" s="717"/>
      <c r="Q97" s="717"/>
      <c r="R97" s="717"/>
      <c r="S97" s="717"/>
    </row>
    <row r="98" spans="1:19">
      <c r="A98" s="244" t="s">
        <v>317</v>
      </c>
      <c r="B98" s="565" t="s">
        <v>194</v>
      </c>
      <c r="C98" s="641">
        <v>26418.12</v>
      </c>
      <c r="D98" s="641">
        <v>24352.992000000002</v>
      </c>
      <c r="E98" s="73">
        <f t="shared" si="7"/>
        <v>0.92182910820300623</v>
      </c>
      <c r="F98" s="644">
        <v>15.92</v>
      </c>
      <c r="G98" s="644">
        <v>15.709824000000001</v>
      </c>
      <c r="H98" s="73">
        <f t="shared" si="8"/>
        <v>0.98679798994974877</v>
      </c>
      <c r="I98" s="75"/>
      <c r="J98" s="553"/>
      <c r="K98" s="554"/>
      <c r="L98" s="554"/>
      <c r="M98" s="717"/>
      <c r="N98" s="717"/>
      <c r="O98" s="717"/>
      <c r="P98" s="717"/>
      <c r="Q98" s="717"/>
      <c r="R98" s="717"/>
      <c r="S98" s="717"/>
    </row>
    <row r="99" spans="1:19">
      <c r="A99" s="244" t="s">
        <v>318</v>
      </c>
      <c r="B99" s="565" t="s">
        <v>194</v>
      </c>
      <c r="C99" s="641">
        <v>355656</v>
      </c>
      <c r="D99" s="641">
        <v>355656</v>
      </c>
      <c r="E99" s="73">
        <f t="shared" si="7"/>
        <v>1</v>
      </c>
      <c r="F99" s="644">
        <v>33.68</v>
      </c>
      <c r="G99" s="644">
        <v>49.532000000000004</v>
      </c>
      <c r="H99" s="73">
        <f t="shared" si="8"/>
        <v>1.470665083135392</v>
      </c>
      <c r="I99" s="75"/>
      <c r="J99" s="553"/>
      <c r="K99" s="554"/>
      <c r="L99" s="554"/>
      <c r="M99" s="717"/>
      <c r="N99" s="717"/>
      <c r="O99" s="717"/>
      <c r="P99" s="717"/>
      <c r="Q99" s="717"/>
      <c r="R99" s="717"/>
      <c r="S99" s="717"/>
    </row>
    <row r="100" spans="1:19">
      <c r="A100" s="244" t="s">
        <v>319</v>
      </c>
      <c r="B100" s="565" t="s">
        <v>271</v>
      </c>
      <c r="C100" s="641">
        <v>279113</v>
      </c>
      <c r="D100" s="641">
        <v>279113</v>
      </c>
      <c r="E100" s="73">
        <f t="shared" si="7"/>
        <v>1</v>
      </c>
      <c r="F100" s="644">
        <v>9</v>
      </c>
      <c r="G100" s="644">
        <v>9</v>
      </c>
      <c r="H100" s="73">
        <f t="shared" si="8"/>
        <v>1</v>
      </c>
      <c r="I100" s="75"/>
      <c r="J100" s="553"/>
      <c r="K100" s="554"/>
      <c r="L100" s="554"/>
      <c r="M100" s="717"/>
      <c r="N100" s="717"/>
      <c r="O100" s="717"/>
      <c r="P100" s="717"/>
      <c r="Q100" s="717"/>
      <c r="R100" s="717"/>
      <c r="S100" s="717"/>
    </row>
    <row r="101" spans="1:19">
      <c r="A101" s="244" t="s">
        <v>320</v>
      </c>
      <c r="B101" s="565" t="s">
        <v>274</v>
      </c>
      <c r="C101" s="641">
        <v>167474.16</v>
      </c>
      <c r="D101" s="641">
        <v>197137.88667194615</v>
      </c>
      <c r="E101" s="73">
        <f t="shared" si="7"/>
        <v>1.1771242003658722</v>
      </c>
      <c r="F101" s="644">
        <v>30.57</v>
      </c>
      <c r="G101" s="644">
        <v>22.887149008213029</v>
      </c>
      <c r="H101" s="73">
        <f t="shared" si="8"/>
        <v>0.74868004606519556</v>
      </c>
      <c r="I101" s="75"/>
      <c r="J101" s="553"/>
      <c r="K101" s="554"/>
      <c r="L101" s="554"/>
      <c r="M101" s="717"/>
      <c r="N101" s="717"/>
      <c r="O101" s="717"/>
      <c r="P101" s="717"/>
      <c r="Q101" s="717"/>
      <c r="R101" s="717"/>
      <c r="S101" s="717"/>
    </row>
    <row r="102" spans="1:19">
      <c r="A102" s="259" t="s">
        <v>321</v>
      </c>
      <c r="B102" s="917" t="s">
        <v>194</v>
      </c>
      <c r="C102" s="918">
        <v>1428571.43</v>
      </c>
      <c r="D102" s="918">
        <v>1428571.4285714284</v>
      </c>
      <c r="E102" s="919">
        <f t="shared" si="7"/>
        <v>0.99999999899999992</v>
      </c>
      <c r="F102" s="920">
        <v>108.36</v>
      </c>
      <c r="G102" s="920">
        <v>274.78823881640324</v>
      </c>
      <c r="H102" s="919">
        <f t="shared" si="8"/>
        <v>2.5358826025877006</v>
      </c>
      <c r="I102" s="75"/>
      <c r="J102" s="553"/>
      <c r="K102" s="554"/>
      <c r="L102" s="554"/>
      <c r="M102" s="717"/>
      <c r="N102" s="717"/>
      <c r="O102" s="717"/>
      <c r="P102" s="717"/>
      <c r="Q102" s="717"/>
      <c r="R102" s="717"/>
      <c r="S102" s="717"/>
    </row>
    <row r="103" spans="1:19">
      <c r="A103" s="81"/>
      <c r="B103" s="81"/>
      <c r="C103" s="81"/>
      <c r="D103" s="81"/>
      <c r="E103" s="81"/>
      <c r="F103" s="81"/>
      <c r="G103" s="81"/>
      <c r="H103" s="81"/>
      <c r="I103" s="75"/>
      <c r="J103" s="553"/>
      <c r="K103" s="554"/>
      <c r="L103" s="554"/>
      <c r="M103" s="717"/>
      <c r="N103" s="717"/>
      <c r="O103" s="717"/>
      <c r="P103" s="717"/>
      <c r="Q103" s="717"/>
      <c r="R103" s="717"/>
      <c r="S103" s="717"/>
    </row>
    <row r="104" spans="1:19">
      <c r="A104" s="355" t="s">
        <v>287</v>
      </c>
      <c r="B104" s="575"/>
      <c r="C104" s="575"/>
      <c r="D104" s="575"/>
      <c r="E104" s="575"/>
      <c r="F104" s="575"/>
      <c r="G104" s="575"/>
      <c r="H104" s="575"/>
      <c r="I104" s="575"/>
      <c r="J104" s="553"/>
      <c r="K104" s="554"/>
      <c r="L104" s="554"/>
      <c r="M104" s="717"/>
      <c r="N104" s="717"/>
      <c r="O104" s="717"/>
      <c r="P104" s="717"/>
      <c r="Q104" s="717"/>
      <c r="R104" s="717"/>
      <c r="S104" s="717"/>
    </row>
    <row r="105" spans="1:19">
      <c r="A105" s="717"/>
      <c r="B105" s="244"/>
      <c r="C105" s="554"/>
      <c r="D105" s="554"/>
      <c r="E105" s="554"/>
      <c r="F105" s="554"/>
      <c r="G105" s="554"/>
      <c r="H105" s="554"/>
      <c r="I105" s="554"/>
      <c r="J105" s="553"/>
      <c r="K105" s="554"/>
      <c r="L105" s="554"/>
      <c r="M105" s="717"/>
      <c r="N105" s="717"/>
      <c r="O105" s="717"/>
      <c r="P105" s="717"/>
      <c r="Q105" s="717"/>
      <c r="R105" s="717"/>
      <c r="S105" s="717"/>
    </row>
    <row r="106" spans="1:19">
      <c r="A106" s="1039" t="s">
        <v>322</v>
      </c>
      <c r="B106" s="1039"/>
      <c r="C106" s="1039"/>
      <c r="D106" s="1039"/>
      <c r="E106" s="1039"/>
      <c r="F106" s="1039"/>
      <c r="G106" s="1039"/>
      <c r="H106" s="1039"/>
      <c r="I106" s="625"/>
      <c r="J106" s="553"/>
      <c r="K106" s="554"/>
      <c r="L106" s="554"/>
      <c r="M106" s="717"/>
      <c r="N106" s="717"/>
      <c r="O106" s="717"/>
      <c r="P106" s="717"/>
      <c r="Q106" s="717"/>
      <c r="R106" s="717"/>
      <c r="S106" s="717"/>
    </row>
    <row r="107" spans="1:19">
      <c r="A107" s="1042" t="s">
        <v>323</v>
      </c>
      <c r="B107" s="1042" t="s">
        <v>301</v>
      </c>
      <c r="C107" s="1044" t="s">
        <v>324</v>
      </c>
      <c r="D107" s="1044" t="s">
        <v>325</v>
      </c>
      <c r="E107" s="1044" t="s">
        <v>326</v>
      </c>
      <c r="F107" s="1044" t="s">
        <v>327</v>
      </c>
      <c r="G107" s="1046" t="s">
        <v>328</v>
      </c>
      <c r="H107" s="1046"/>
      <c r="I107" s="545"/>
      <c r="J107" s="553"/>
      <c r="K107" s="554"/>
      <c r="L107" s="554"/>
      <c r="M107" s="717"/>
      <c r="N107" s="717"/>
      <c r="O107" s="717"/>
      <c r="P107" s="717"/>
      <c r="Q107" s="717"/>
      <c r="R107" s="717"/>
      <c r="S107" s="717"/>
    </row>
    <row r="108" spans="1:19" ht="13.8" thickBot="1">
      <c r="A108" s="1043"/>
      <c r="B108" s="1043"/>
      <c r="C108" s="1045"/>
      <c r="D108" s="1045"/>
      <c r="E108" s="1045"/>
      <c r="F108" s="1045"/>
      <c r="G108" s="1047"/>
      <c r="H108" s="1047"/>
      <c r="I108" s="545"/>
      <c r="J108" s="553"/>
      <c r="K108" s="554"/>
      <c r="L108" s="554"/>
      <c r="M108" s="717"/>
      <c r="N108" s="717"/>
      <c r="O108" s="717"/>
      <c r="P108" s="717"/>
      <c r="Q108" s="717"/>
      <c r="R108" s="717"/>
      <c r="S108" s="717"/>
    </row>
    <row r="109" spans="1:19" ht="115.5" customHeight="1">
      <c r="A109" s="717" t="str">
        <f>A89</f>
        <v>PRJ-1024231</v>
      </c>
      <c r="B109" s="565" t="str">
        <f>B89</f>
        <v>Building Optimization</v>
      </c>
      <c r="C109" s="74">
        <f>E89</f>
        <v>1.0982002156891806</v>
      </c>
      <c r="D109" s="235">
        <f t="shared" ref="D109:D122" si="9">(SUM($D$89:$D$102)-D89)/(SUM($C$89:$C$102)-C89)-SUM($D$89:$D$102)/SUM($C$89:$C$102)</f>
        <v>-6.2398600830246842E-3</v>
      </c>
      <c r="E109" s="74">
        <f>H89</f>
        <v>1</v>
      </c>
      <c r="F109" s="235">
        <f t="shared" ref="F109:F122" si="10">(SUM($G$89:$G$102)-G89)/(SUM($F$89:$F$102)-F89)-SUM($G$89:$G$102)/SUM($F$89:$F$102)</f>
        <v>0</v>
      </c>
      <c r="G109" s="1033" t="s">
        <v>329</v>
      </c>
      <c r="H109" s="1033"/>
      <c r="I109" s="554"/>
      <c r="J109" s="553"/>
      <c r="K109" s="554"/>
      <c r="L109" s="554"/>
      <c r="M109" s="717"/>
      <c r="N109" s="717"/>
      <c r="O109" s="717"/>
      <c r="P109" s="717"/>
      <c r="Q109" s="717"/>
      <c r="R109" s="717"/>
      <c r="S109" s="717"/>
    </row>
    <row r="110" spans="1:19" ht="110.25" customHeight="1">
      <c r="A110" s="717" t="str">
        <f t="shared" ref="A110:B122" si="11">A90</f>
        <v>PRJ-1250443</v>
      </c>
      <c r="B110" s="565" t="str">
        <f t="shared" si="11"/>
        <v>Lighting</v>
      </c>
      <c r="C110" s="74">
        <f t="shared" ref="C110:C122" si="12">E90</f>
        <v>1.2039788831072065</v>
      </c>
      <c r="D110" s="235">
        <f t="shared" si="9"/>
        <v>-1.3347469474201401E-2</v>
      </c>
      <c r="E110" s="74">
        <f t="shared" ref="E110:E122" si="13">H90</f>
        <v>2.9069436619718307</v>
      </c>
      <c r="F110" s="235">
        <f t="shared" si="10"/>
        <v>-0.12389118166814139</v>
      </c>
      <c r="G110" s="1032" t="s">
        <v>330</v>
      </c>
      <c r="H110" s="1032"/>
      <c r="I110" s="554"/>
      <c r="J110" s="553"/>
      <c r="K110" s="554"/>
      <c r="L110" s="554"/>
      <c r="M110" s="717"/>
      <c r="N110" s="717"/>
      <c r="O110" s="717"/>
      <c r="P110" s="717"/>
      <c r="Q110" s="717"/>
      <c r="R110" s="717"/>
      <c r="S110" s="717"/>
    </row>
    <row r="111" spans="1:19" ht="211.5" customHeight="1">
      <c r="A111" s="717" t="str">
        <f t="shared" si="11"/>
        <v>PRJ-974873</v>
      </c>
      <c r="B111" s="565" t="str">
        <f t="shared" si="11"/>
        <v>Motors, Drives &amp; Compressors</v>
      </c>
      <c r="C111" s="74">
        <f t="shared" si="12"/>
        <v>0.72903686361345699</v>
      </c>
      <c r="D111" s="235">
        <f t="shared" si="9"/>
        <v>1.9074909540808038E-2</v>
      </c>
      <c r="E111" s="74">
        <f t="shared" si="13"/>
        <v>1</v>
      </c>
      <c r="F111" s="235">
        <f t="shared" si="10"/>
        <v>0</v>
      </c>
      <c r="G111" s="1032" t="s">
        <v>331</v>
      </c>
      <c r="H111" s="1032"/>
      <c r="I111" s="554"/>
      <c r="J111" s="553"/>
      <c r="K111" s="554"/>
      <c r="L111" s="554"/>
      <c r="M111" s="717"/>
      <c r="N111" s="717"/>
      <c r="O111" s="717"/>
      <c r="P111" s="717"/>
      <c r="Q111" s="717"/>
      <c r="R111" s="717"/>
      <c r="S111" s="717"/>
    </row>
    <row r="112" spans="1:19" ht="242.25" customHeight="1">
      <c r="A112" s="717" t="str">
        <f t="shared" si="11"/>
        <v>PRJ-1186145</v>
      </c>
      <c r="B112" s="565" t="str">
        <f t="shared" si="11"/>
        <v>Misc Custom</v>
      </c>
      <c r="C112" s="74">
        <f t="shared" si="12"/>
        <v>0.45507403256322276</v>
      </c>
      <c r="D112" s="235">
        <f t="shared" si="9"/>
        <v>4.9818000461340217E-2</v>
      </c>
      <c r="E112" s="74">
        <f t="shared" si="13"/>
        <v>0.34674300378328948</v>
      </c>
      <c r="F112" s="235">
        <f t="shared" si="10"/>
        <v>0.31245648414960159</v>
      </c>
      <c r="G112" s="1032" t="s">
        <v>332</v>
      </c>
      <c r="H112" s="1032"/>
      <c r="I112" s="554"/>
      <c r="J112" s="553"/>
      <c r="K112" s="554"/>
      <c r="L112" s="554"/>
      <c r="M112" s="717"/>
      <c r="N112" s="717"/>
      <c r="O112" s="717"/>
      <c r="P112" s="717"/>
      <c r="Q112" s="717"/>
      <c r="R112" s="717"/>
      <c r="S112" s="717"/>
    </row>
    <row r="113" spans="1:12" ht="176.25" customHeight="1">
      <c r="A113" s="717" t="str">
        <f t="shared" si="11"/>
        <v>PRJ-1011063</v>
      </c>
      <c r="B113" s="565" t="str">
        <f t="shared" si="11"/>
        <v>Building Optimization</v>
      </c>
      <c r="C113" s="74">
        <f t="shared" si="12"/>
        <v>1.0814626481274907</v>
      </c>
      <c r="D113" s="235">
        <f t="shared" si="9"/>
        <v>-8.0302095784734462E-3</v>
      </c>
      <c r="E113" s="74">
        <f t="shared" si="13"/>
        <v>2.3469526442422866</v>
      </c>
      <c r="F113" s="235">
        <f t="shared" si="10"/>
        <v>-3.5582301623784618E-2</v>
      </c>
      <c r="G113" s="1032" t="s">
        <v>333</v>
      </c>
      <c r="H113" s="1032"/>
      <c r="I113" s="554"/>
      <c r="J113" s="553"/>
      <c r="K113" s="554"/>
      <c r="L113" s="554"/>
    </row>
    <row r="114" spans="1:12" ht="104.25" customHeight="1">
      <c r="A114" s="717" t="str">
        <f t="shared" si="11"/>
        <v>PRJ-1421075</v>
      </c>
      <c r="B114" s="565" t="str">
        <f t="shared" si="11"/>
        <v>Lighting</v>
      </c>
      <c r="C114" s="74">
        <f t="shared" si="12"/>
        <v>1.2027833994932653</v>
      </c>
      <c r="D114" s="235">
        <f t="shared" si="9"/>
        <v>-2.6183717342309731E-2</v>
      </c>
      <c r="E114" s="74">
        <f t="shared" si="13"/>
        <v>1.5706026449239334</v>
      </c>
      <c r="F114" s="235">
        <f t="shared" si="10"/>
        <v>2.2375326704628939E-3</v>
      </c>
      <c r="G114" s="1032" t="s">
        <v>334</v>
      </c>
      <c r="H114" s="1032"/>
      <c r="I114" s="554"/>
      <c r="J114" s="553"/>
      <c r="K114" s="554"/>
      <c r="L114" s="554"/>
    </row>
    <row r="115" spans="1:12">
      <c r="A115" s="717" t="str">
        <f t="shared" si="11"/>
        <v>PRJ-1569396</v>
      </c>
      <c r="B115" s="565" t="str">
        <f t="shared" si="11"/>
        <v>Motors, Drives &amp; Compressors</v>
      </c>
      <c r="C115" s="74">
        <f t="shared" si="12"/>
        <v>1.0000014763583773</v>
      </c>
      <c r="D115" s="235">
        <f t="shared" si="9"/>
        <v>-9.1511044764791549E-5</v>
      </c>
      <c r="E115" s="74">
        <f t="shared" si="13"/>
        <v>0.99941470451058534</v>
      </c>
      <c r="F115" s="235">
        <f t="shared" si="10"/>
        <v>9.43734138340524E-3</v>
      </c>
      <c r="G115" s="1032" t="s">
        <v>335</v>
      </c>
      <c r="H115" s="1032"/>
      <c r="I115" s="554"/>
      <c r="J115" s="553"/>
      <c r="K115" s="554"/>
      <c r="L115" s="554"/>
    </row>
    <row r="116" spans="1:12">
      <c r="A116" s="717" t="str">
        <f t="shared" si="11"/>
        <v>PRJ-1390924</v>
      </c>
      <c r="B116" s="565" t="str">
        <f t="shared" si="11"/>
        <v>Misc Custom</v>
      </c>
      <c r="C116" s="74">
        <f t="shared" si="12"/>
        <v>0.99999988184755428</v>
      </c>
      <c r="D116" s="235">
        <f t="shared" si="9"/>
        <v>-1.3368033403315938E-4</v>
      </c>
      <c r="E116" s="74">
        <f t="shared" si="13"/>
        <v>1.001994432974421</v>
      </c>
      <c r="F116" s="235">
        <f t="shared" si="10"/>
        <v>5.6007143070113674E-3</v>
      </c>
      <c r="G116" s="1032" t="s">
        <v>335</v>
      </c>
      <c r="H116" s="1032"/>
      <c r="I116" s="554"/>
      <c r="J116" s="553"/>
      <c r="K116" s="554"/>
      <c r="L116" s="554"/>
    </row>
    <row r="117" spans="1:12">
      <c r="A117" s="717" t="str">
        <f t="shared" si="11"/>
        <v>PRJ-1456940</v>
      </c>
      <c r="B117" s="565" t="str">
        <f t="shared" si="11"/>
        <v>Lighting</v>
      </c>
      <c r="C117" s="74">
        <f t="shared" si="12"/>
        <v>1.0000000087918348</v>
      </c>
      <c r="D117" s="235">
        <f t="shared" si="9"/>
        <v>-7.3972549697542966E-5</v>
      </c>
      <c r="E117" s="74">
        <f t="shared" si="13"/>
        <v>1.0007433585476551</v>
      </c>
      <c r="F117" s="235">
        <f t="shared" si="10"/>
        <v>8.1718490961044665E-3</v>
      </c>
      <c r="G117" s="1032" t="s">
        <v>335</v>
      </c>
      <c r="H117" s="1032"/>
      <c r="I117" s="554"/>
      <c r="J117" s="553"/>
      <c r="K117" s="554"/>
      <c r="L117" s="554"/>
    </row>
    <row r="118" spans="1:12" ht="108" customHeight="1">
      <c r="A118" s="717" t="str">
        <f t="shared" si="11"/>
        <v>PRJ-1484705</v>
      </c>
      <c r="B118" s="565" t="str">
        <f t="shared" si="11"/>
        <v>Lighting</v>
      </c>
      <c r="C118" s="74">
        <f t="shared" si="12"/>
        <v>0.92182910820300623</v>
      </c>
      <c r="D118" s="235">
        <f t="shared" si="9"/>
        <v>3.9978336221013766E-4</v>
      </c>
      <c r="E118" s="74">
        <f t="shared" si="13"/>
        <v>0.98679798994974877</v>
      </c>
      <c r="F118" s="235">
        <f t="shared" si="10"/>
        <v>2.0565792826289453E-2</v>
      </c>
      <c r="G118" s="1032" t="s">
        <v>336</v>
      </c>
      <c r="H118" s="1032"/>
      <c r="I118" s="554"/>
      <c r="J118" s="553"/>
      <c r="K118" s="554"/>
      <c r="L118" s="554"/>
    </row>
    <row r="119" spans="1:12" ht="108.75" customHeight="1">
      <c r="A119" s="717" t="str">
        <f t="shared" si="11"/>
        <v>PRJ-1725068</v>
      </c>
      <c r="B119" s="565" t="str">
        <f t="shared" si="11"/>
        <v>Lighting</v>
      </c>
      <c r="C119" s="74">
        <f t="shared" si="12"/>
        <v>1</v>
      </c>
      <c r="D119" s="235">
        <f t="shared" si="9"/>
        <v>-1.2546769845354078E-3</v>
      </c>
      <c r="E119" s="74">
        <f t="shared" si="13"/>
        <v>1.470665083135392</v>
      </c>
      <c r="F119" s="235">
        <f t="shared" si="10"/>
        <v>8.2749185868082886E-3</v>
      </c>
      <c r="G119" s="1032" t="s">
        <v>337</v>
      </c>
      <c r="H119" s="1032"/>
      <c r="I119" s="554"/>
      <c r="J119" s="553"/>
      <c r="K119" s="554"/>
      <c r="L119" s="554"/>
    </row>
    <row r="120" spans="1:12">
      <c r="A120" s="717" t="str">
        <f t="shared" si="11"/>
        <v>PRJ-1139818</v>
      </c>
      <c r="B120" s="565" t="str">
        <f t="shared" si="11"/>
        <v>Building Optimization</v>
      </c>
      <c r="C120" s="74">
        <f t="shared" si="12"/>
        <v>1</v>
      </c>
      <c r="D120" s="235">
        <f t="shared" si="9"/>
        <v>-9.6580137631840923E-4</v>
      </c>
      <c r="E120" s="74">
        <f t="shared" si="13"/>
        <v>1</v>
      </c>
      <c r="F120" s="235">
        <f t="shared" si="10"/>
        <v>1.1198104842299772E-2</v>
      </c>
      <c r="G120" s="1032" t="s">
        <v>335</v>
      </c>
      <c r="H120" s="1032"/>
      <c r="I120" s="554"/>
      <c r="J120" s="553"/>
      <c r="K120" s="554"/>
      <c r="L120" s="554"/>
    </row>
    <row r="121" spans="1:12" ht="191.25" customHeight="1">
      <c r="A121" s="717" t="str">
        <f t="shared" si="11"/>
        <v>PRJ-1751102</v>
      </c>
      <c r="B121" s="565" t="str">
        <f t="shared" si="11"/>
        <v>Motors, Drives &amp; Compressors</v>
      </c>
      <c r="C121" s="74">
        <f t="shared" si="12"/>
        <v>1.1771242003658722</v>
      </c>
      <c r="D121" s="235">
        <f t="shared" si="9"/>
        <v>-7.7807752946766895E-3</v>
      </c>
      <c r="E121" s="74">
        <f t="shared" si="13"/>
        <v>0.74868004606519556</v>
      </c>
      <c r="F121" s="235">
        <f t="shared" si="10"/>
        <v>5.7200306121572009E-2</v>
      </c>
      <c r="G121" s="1032" t="s">
        <v>338</v>
      </c>
      <c r="H121" s="1032"/>
      <c r="I121" s="554"/>
      <c r="J121" s="553"/>
      <c r="K121" s="554"/>
      <c r="L121" s="554"/>
    </row>
    <row r="122" spans="1:12" ht="151.5" customHeight="1">
      <c r="A122" s="921" t="str">
        <f t="shared" si="11"/>
        <v>PRJ-1643628</v>
      </c>
      <c r="B122" s="917" t="str">
        <f t="shared" si="11"/>
        <v>Lighting</v>
      </c>
      <c r="C122" s="922">
        <f t="shared" si="12"/>
        <v>0.99999999899999992</v>
      </c>
      <c r="D122" s="877">
        <f t="shared" si="9"/>
        <v>-6.9375019537317728E-3</v>
      </c>
      <c r="E122" s="922">
        <f t="shared" si="13"/>
        <v>2.5358826025877006</v>
      </c>
      <c r="F122" s="877">
        <f t="shared" si="10"/>
        <v>-0.28338647244003967</v>
      </c>
      <c r="G122" s="1032" t="s">
        <v>339</v>
      </c>
      <c r="H122" s="1032"/>
      <c r="I122" s="554"/>
      <c r="J122" s="553"/>
      <c r="K122" s="554"/>
      <c r="L122" s="554"/>
    </row>
    <row r="123" spans="1:12">
      <c r="A123" s="717"/>
      <c r="B123" s="244"/>
      <c r="C123" s="554"/>
      <c r="D123" s="554"/>
      <c r="E123" s="74"/>
      <c r="F123" s="554"/>
      <c r="G123" s="554"/>
      <c r="H123" s="554"/>
      <c r="I123" s="554"/>
      <c r="J123" s="553"/>
      <c r="K123" s="554"/>
      <c r="L123" s="554"/>
    </row>
    <row r="124" spans="1:12">
      <c r="A124" s="355" t="s">
        <v>287</v>
      </c>
      <c r="B124" s="244"/>
      <c r="C124" s="554"/>
      <c r="D124" s="554"/>
      <c r="E124" s="554"/>
      <c r="F124" s="554"/>
      <c r="G124" s="554"/>
      <c r="H124" s="554"/>
      <c r="I124" s="554"/>
      <c r="J124" s="553"/>
      <c r="K124" s="554"/>
      <c r="L124" s="554"/>
    </row>
    <row r="126" spans="1:12" s="717" customFormat="1" ht="14.4">
      <c r="A126" s="923" t="s">
        <v>340</v>
      </c>
      <c r="B126" s="83"/>
      <c r="C126" s="130"/>
      <c r="D126" s="130"/>
      <c r="E126" s="130"/>
      <c r="F126" s="130"/>
      <c r="G126" s="130"/>
      <c r="H126" s="130"/>
      <c r="I126" s="554"/>
      <c r="J126" s="553"/>
      <c r="K126" s="554"/>
      <c r="L126" s="554"/>
    </row>
    <row r="127" spans="1:12" s="717" customFormat="1" ht="27" thickBot="1">
      <c r="A127" s="547" t="s">
        <v>341</v>
      </c>
      <c r="B127" s="347">
        <v>5</v>
      </c>
      <c r="C127" s="347">
        <v>4</v>
      </c>
      <c r="D127" s="347">
        <v>3</v>
      </c>
      <c r="E127" s="347">
        <v>2</v>
      </c>
      <c r="F127" s="347">
        <v>1</v>
      </c>
      <c r="G127" s="347" t="s">
        <v>342</v>
      </c>
      <c r="H127" s="130"/>
      <c r="I127" s="554"/>
      <c r="J127" s="553"/>
      <c r="K127" s="554"/>
      <c r="L127" s="554"/>
    </row>
    <row r="128" spans="1:12" s="717" customFormat="1">
      <c r="A128" s="81" t="s">
        <v>343</v>
      </c>
      <c r="B128" s="497">
        <v>0.25</v>
      </c>
      <c r="C128" s="497">
        <v>0.5</v>
      </c>
      <c r="D128" s="497">
        <v>0.13</v>
      </c>
      <c r="E128" s="497">
        <v>0.13</v>
      </c>
      <c r="F128" s="497">
        <v>0</v>
      </c>
      <c r="G128" s="924">
        <v>3.9000000000000004</v>
      </c>
      <c r="H128" s="130"/>
      <c r="I128" s="554"/>
      <c r="J128" s="553"/>
      <c r="K128" s="554"/>
      <c r="L128" s="554"/>
    </row>
    <row r="129" spans="1:12" s="717" customFormat="1">
      <c r="A129" s="81" t="s">
        <v>344</v>
      </c>
      <c r="B129" s="497">
        <v>0.47</v>
      </c>
      <c r="C129" s="497">
        <v>0.27</v>
      </c>
      <c r="D129" s="497">
        <v>0.27</v>
      </c>
      <c r="E129" s="497">
        <v>0</v>
      </c>
      <c r="F129" s="497">
        <v>0</v>
      </c>
      <c r="G129" s="924">
        <v>4.24</v>
      </c>
      <c r="H129" s="130"/>
      <c r="I129" s="554"/>
      <c r="J129" s="553"/>
      <c r="K129" s="554"/>
      <c r="L129" s="554"/>
    </row>
    <row r="130" spans="1:12" s="717" customFormat="1">
      <c r="A130" s="81" t="s">
        <v>345</v>
      </c>
      <c r="B130" s="497">
        <v>0.41</v>
      </c>
      <c r="C130" s="497">
        <v>0.35</v>
      </c>
      <c r="D130" s="497">
        <v>0.24</v>
      </c>
      <c r="E130" s="497">
        <v>0</v>
      </c>
      <c r="F130" s="497">
        <v>0</v>
      </c>
      <c r="G130" s="924">
        <v>4.17</v>
      </c>
      <c r="H130" s="130"/>
      <c r="I130" s="554"/>
      <c r="J130" s="553"/>
      <c r="K130" s="554"/>
      <c r="L130" s="554"/>
    </row>
    <row r="131" spans="1:12" s="717" customFormat="1">
      <c r="A131" s="81" t="s">
        <v>346</v>
      </c>
      <c r="B131" s="497">
        <v>0.33</v>
      </c>
      <c r="C131" s="497">
        <v>0.53</v>
      </c>
      <c r="D131" s="497">
        <v>0.13</v>
      </c>
      <c r="E131" s="497">
        <v>0</v>
      </c>
      <c r="F131" s="497">
        <v>0</v>
      </c>
      <c r="G131" s="924">
        <v>4.16</v>
      </c>
      <c r="H131" s="130"/>
      <c r="I131" s="554"/>
      <c r="J131" s="553"/>
      <c r="K131" s="554"/>
      <c r="L131" s="554"/>
    </row>
    <row r="132" spans="1:12" s="717" customFormat="1">
      <c r="A132" s="81" t="s">
        <v>347</v>
      </c>
      <c r="B132" s="497">
        <v>0.56999999999999995</v>
      </c>
      <c r="C132" s="497">
        <v>0.14000000000000001</v>
      </c>
      <c r="D132" s="497">
        <v>0</v>
      </c>
      <c r="E132" s="497">
        <v>0.28999999999999998</v>
      </c>
      <c r="F132" s="497">
        <v>0</v>
      </c>
      <c r="G132" s="924">
        <v>3.9899999999999998</v>
      </c>
      <c r="H132" s="130"/>
      <c r="I132" s="554"/>
      <c r="J132" s="553"/>
      <c r="K132" s="554"/>
      <c r="L132" s="554"/>
    </row>
    <row r="133" spans="1:12" s="717" customFormat="1">
      <c r="A133" s="81" t="s">
        <v>348</v>
      </c>
      <c r="B133" s="497">
        <v>0.38</v>
      </c>
      <c r="C133" s="497">
        <v>0.38</v>
      </c>
      <c r="D133" s="497">
        <v>0.25</v>
      </c>
      <c r="E133" s="497">
        <v>0</v>
      </c>
      <c r="F133" s="497">
        <v>0</v>
      </c>
      <c r="G133" s="924">
        <v>4.17</v>
      </c>
      <c r="H133" s="130"/>
      <c r="I133" s="554"/>
      <c r="J133" s="553"/>
      <c r="K133" s="554"/>
      <c r="L133" s="554"/>
    </row>
    <row r="134" spans="1:12" s="717" customFormat="1">
      <c r="A134" s="81" t="s">
        <v>349</v>
      </c>
      <c r="B134" s="497">
        <v>0.38</v>
      </c>
      <c r="C134" s="497">
        <v>0.5</v>
      </c>
      <c r="D134" s="497">
        <v>0.13</v>
      </c>
      <c r="E134" s="497">
        <v>0</v>
      </c>
      <c r="F134" s="497">
        <v>0</v>
      </c>
      <c r="G134" s="924">
        <v>4.29</v>
      </c>
      <c r="H134" s="130"/>
      <c r="I134" s="554"/>
      <c r="J134" s="553"/>
      <c r="K134" s="554"/>
      <c r="L134" s="554"/>
    </row>
    <row r="135" spans="1:12" s="717" customFormat="1">
      <c r="A135" s="81" t="s">
        <v>350</v>
      </c>
      <c r="B135" s="497">
        <v>0.63</v>
      </c>
      <c r="C135" s="497">
        <v>0.25</v>
      </c>
      <c r="D135" s="497">
        <v>0.06</v>
      </c>
      <c r="E135" s="497">
        <v>0.06</v>
      </c>
      <c r="F135" s="497">
        <v>0</v>
      </c>
      <c r="G135" s="924">
        <v>4.45</v>
      </c>
      <c r="H135" s="130"/>
      <c r="I135" s="554"/>
      <c r="J135" s="553"/>
      <c r="K135" s="554"/>
      <c r="L135" s="554"/>
    </row>
    <row r="136" spans="1:12" s="717" customFormat="1">
      <c r="A136" s="81" t="s">
        <v>351</v>
      </c>
      <c r="B136" s="497">
        <v>0.41</v>
      </c>
      <c r="C136" s="497">
        <v>0.53</v>
      </c>
      <c r="D136" s="497">
        <v>0.06</v>
      </c>
      <c r="E136" s="497">
        <v>0</v>
      </c>
      <c r="F136" s="497">
        <v>0</v>
      </c>
      <c r="G136" s="924">
        <v>4.3499999999999996</v>
      </c>
      <c r="H136" s="130"/>
      <c r="I136" s="554"/>
      <c r="J136" s="553"/>
      <c r="K136" s="554"/>
      <c r="L136" s="554"/>
    </row>
    <row r="137" spans="1:12" s="717" customFormat="1">
      <c r="A137" s="81"/>
      <c r="B137" s="83"/>
      <c r="C137" s="130"/>
      <c r="D137" s="130"/>
      <c r="E137" s="130"/>
      <c r="F137" s="130"/>
      <c r="G137" s="130"/>
      <c r="H137" s="130"/>
      <c r="I137" s="554"/>
      <c r="J137" s="553"/>
      <c r="K137" s="554"/>
      <c r="L137" s="554"/>
    </row>
    <row r="138" spans="1:12" s="717" customFormat="1">
      <c r="A138" s="575" t="s">
        <v>352</v>
      </c>
      <c r="B138" s="83"/>
      <c r="C138" s="130"/>
      <c r="D138" s="130"/>
      <c r="E138" s="130"/>
      <c r="F138" s="130"/>
      <c r="G138" s="130"/>
      <c r="H138" s="130"/>
      <c r="I138" s="554"/>
      <c r="J138" s="553"/>
      <c r="K138" s="554"/>
      <c r="L138" s="554"/>
    </row>
    <row r="139" spans="1:12" s="717" customFormat="1">
      <c r="A139" s="81"/>
      <c r="B139" s="83"/>
      <c r="C139" s="130"/>
      <c r="D139" s="130"/>
      <c r="E139" s="130"/>
      <c r="F139" s="130"/>
      <c r="G139" s="130"/>
      <c r="H139" s="130"/>
      <c r="I139" s="554"/>
      <c r="J139" s="553"/>
      <c r="K139" s="554"/>
      <c r="L139" s="554"/>
    </row>
    <row r="140" spans="1:12" s="717" customFormat="1">
      <c r="A140" s="625" t="s">
        <v>353</v>
      </c>
      <c r="B140" s="83"/>
      <c r="C140" s="130"/>
      <c r="D140" s="130"/>
      <c r="E140" s="130"/>
      <c r="F140" s="130"/>
      <c r="G140" s="130"/>
      <c r="H140" s="130"/>
      <c r="I140" s="554"/>
      <c r="J140" s="553"/>
      <c r="K140" s="554"/>
      <c r="L140" s="554"/>
    </row>
    <row r="141" spans="1:12" s="717" customFormat="1" ht="27" thickBot="1">
      <c r="A141" s="547" t="s">
        <v>341</v>
      </c>
      <c r="B141" s="347">
        <v>5</v>
      </c>
      <c r="C141" s="347">
        <v>4</v>
      </c>
      <c r="D141" s="347">
        <v>3</v>
      </c>
      <c r="E141" s="347">
        <v>2</v>
      </c>
      <c r="F141" s="347">
        <v>1</v>
      </c>
      <c r="G141" s="347" t="s">
        <v>342</v>
      </c>
      <c r="H141" s="130"/>
      <c r="I141" s="554"/>
      <c r="J141" s="553"/>
      <c r="K141" s="554"/>
      <c r="L141" s="554"/>
    </row>
    <row r="142" spans="1:12" s="717" customFormat="1">
      <c r="A142" s="81" t="s">
        <v>354</v>
      </c>
      <c r="B142" s="497">
        <v>0.28000000000000003</v>
      </c>
      <c r="C142" s="497">
        <v>0.61</v>
      </c>
      <c r="D142" s="497">
        <v>0.11</v>
      </c>
      <c r="E142" s="497">
        <v>0</v>
      </c>
      <c r="F142" s="497">
        <v>0</v>
      </c>
      <c r="G142" s="924">
        <v>4.17</v>
      </c>
      <c r="H142" s="130"/>
      <c r="I142" s="554"/>
      <c r="J142" s="553"/>
      <c r="K142" s="554"/>
      <c r="L142" s="554"/>
    </row>
    <row r="143" spans="1:12" s="717" customFormat="1">
      <c r="A143" s="81"/>
      <c r="B143" s="83"/>
      <c r="C143" s="130"/>
      <c r="D143" s="130"/>
      <c r="E143" s="130"/>
      <c r="F143" s="130"/>
      <c r="G143" s="130"/>
      <c r="H143" s="130"/>
      <c r="I143" s="554"/>
      <c r="J143" s="553"/>
      <c r="K143" s="554"/>
      <c r="L143" s="554"/>
    </row>
    <row r="144" spans="1:12" s="717" customFormat="1">
      <c r="A144" s="575" t="s">
        <v>352</v>
      </c>
      <c r="B144" s="83"/>
      <c r="C144" s="130"/>
      <c r="D144" s="130"/>
      <c r="E144" s="130"/>
      <c r="F144" s="130"/>
      <c r="G144" s="130"/>
      <c r="H144" s="130"/>
      <c r="I144" s="554"/>
      <c r="J144" s="553"/>
      <c r="K144" s="554"/>
      <c r="L144" s="554"/>
    </row>
    <row r="145" spans="1:12" s="717" customFormat="1">
      <c r="A145" s="81"/>
      <c r="B145" s="83"/>
      <c r="C145" s="130"/>
      <c r="D145" s="130"/>
      <c r="E145" s="130"/>
      <c r="F145" s="130"/>
      <c r="G145" s="130"/>
      <c r="H145" s="130"/>
      <c r="I145" s="554"/>
      <c r="J145" s="553"/>
      <c r="K145" s="554"/>
      <c r="L145" s="554"/>
    </row>
    <row r="146" spans="1:12" s="717" customFormat="1">
      <c r="A146" s="625" t="s">
        <v>355</v>
      </c>
      <c r="B146" s="83"/>
      <c r="C146" s="130"/>
      <c r="D146" s="130"/>
      <c r="E146" s="130"/>
      <c r="F146" s="130"/>
      <c r="G146" s="130"/>
      <c r="H146" s="130"/>
      <c r="I146" s="554"/>
      <c r="J146" s="553"/>
      <c r="K146" s="554"/>
      <c r="L146" s="554"/>
    </row>
    <row r="147" spans="1:12" s="717" customFormat="1" ht="27" thickBot="1">
      <c r="A147" s="547" t="s">
        <v>341</v>
      </c>
      <c r="B147" s="347">
        <v>5</v>
      </c>
      <c r="C147" s="347">
        <v>4</v>
      </c>
      <c r="D147" s="347">
        <v>3</v>
      </c>
      <c r="E147" s="347">
        <v>2</v>
      </c>
      <c r="F147" s="347">
        <v>1</v>
      </c>
      <c r="G147" s="347" t="s">
        <v>342</v>
      </c>
      <c r="H147" s="130"/>
      <c r="I147" s="554"/>
      <c r="J147" s="553"/>
      <c r="K147" s="554"/>
      <c r="L147" s="554"/>
    </row>
    <row r="148" spans="1:12" s="717" customFormat="1">
      <c r="A148" s="81" t="s">
        <v>356</v>
      </c>
      <c r="B148" s="497">
        <v>0.8</v>
      </c>
      <c r="C148" s="497">
        <v>0.2</v>
      </c>
      <c r="D148" s="497">
        <v>0</v>
      </c>
      <c r="E148" s="497">
        <v>0</v>
      </c>
      <c r="F148" s="497">
        <v>0</v>
      </c>
      <c r="G148" s="83">
        <v>4.8</v>
      </c>
      <c r="H148" s="130"/>
      <c r="I148" s="554"/>
      <c r="J148" s="553"/>
      <c r="K148" s="554"/>
      <c r="L148" s="554"/>
    </row>
    <row r="149" spans="1:12" s="717" customFormat="1">
      <c r="A149" s="81"/>
      <c r="B149" s="83"/>
      <c r="C149" s="130"/>
      <c r="D149" s="130"/>
      <c r="E149" s="130"/>
      <c r="F149" s="130"/>
      <c r="G149" s="130"/>
      <c r="H149" s="130"/>
      <c r="I149" s="554"/>
      <c r="J149" s="553"/>
      <c r="K149" s="554"/>
      <c r="L149" s="554"/>
    </row>
    <row r="150" spans="1:12" s="717" customFormat="1">
      <c r="A150" s="575" t="s">
        <v>352</v>
      </c>
      <c r="B150" s="83"/>
      <c r="C150" s="130"/>
      <c r="D150" s="130"/>
      <c r="E150" s="130"/>
      <c r="F150" s="130"/>
      <c r="G150" s="130"/>
      <c r="H150" s="130"/>
      <c r="I150" s="554"/>
      <c r="J150" s="553"/>
      <c r="K150" s="554"/>
      <c r="L150" s="554"/>
    </row>
    <row r="151" spans="1:12" s="717" customFormat="1">
      <c r="A151" s="81"/>
      <c r="B151" s="83"/>
      <c r="C151" s="130"/>
      <c r="D151" s="130"/>
      <c r="E151" s="130"/>
      <c r="F151" s="130"/>
      <c r="G151" s="130"/>
      <c r="H151" s="130"/>
      <c r="I151" s="554"/>
      <c r="J151" s="553"/>
      <c r="K151" s="554"/>
      <c r="L151" s="554"/>
    </row>
    <row r="152" spans="1:12" s="717" customFormat="1">
      <c r="A152" s="625" t="s">
        <v>357</v>
      </c>
      <c r="B152" s="83"/>
      <c r="C152" s="130"/>
      <c r="D152" s="130"/>
      <c r="E152" s="130"/>
      <c r="F152" s="130"/>
      <c r="G152" s="130"/>
      <c r="H152" s="130"/>
      <c r="I152" s="554"/>
      <c r="J152" s="553"/>
      <c r="K152" s="554"/>
      <c r="L152" s="554"/>
    </row>
    <row r="153" spans="1:12" s="717" customFormat="1" ht="27" thickBot="1">
      <c r="A153" s="547" t="s">
        <v>341</v>
      </c>
      <c r="B153" s="347">
        <v>5</v>
      </c>
      <c r="C153" s="347">
        <v>4</v>
      </c>
      <c r="D153" s="347">
        <v>3</v>
      </c>
      <c r="E153" s="347">
        <v>2</v>
      </c>
      <c r="F153" s="347">
        <v>1</v>
      </c>
      <c r="G153" s="347" t="s">
        <v>342</v>
      </c>
      <c r="H153" s="130"/>
      <c r="I153" s="554"/>
      <c r="J153" s="553"/>
      <c r="K153" s="554"/>
      <c r="L153" s="554"/>
    </row>
    <row r="154" spans="1:12" s="717" customFormat="1">
      <c r="A154" s="81" t="s">
        <v>358</v>
      </c>
      <c r="B154" s="497">
        <v>0.11</v>
      </c>
      <c r="C154" s="497">
        <v>0.44</v>
      </c>
      <c r="D154" s="497">
        <v>0.22</v>
      </c>
      <c r="E154" s="497">
        <v>0.22</v>
      </c>
      <c r="F154" s="497">
        <v>0</v>
      </c>
      <c r="G154" s="924">
        <v>3.41</v>
      </c>
      <c r="H154" s="130"/>
      <c r="I154" s="554"/>
      <c r="J154" s="553"/>
      <c r="K154" s="554"/>
      <c r="L154" s="554"/>
    </row>
    <row r="155" spans="1:12" s="717" customFormat="1">
      <c r="A155" s="81"/>
      <c r="B155" s="83"/>
      <c r="C155" s="130"/>
      <c r="D155" s="130"/>
      <c r="E155" s="130"/>
      <c r="F155" s="130"/>
      <c r="G155" s="130"/>
      <c r="H155" s="130"/>
      <c r="I155" s="554"/>
      <c r="J155" s="553"/>
      <c r="K155" s="554"/>
      <c r="L155" s="554"/>
    </row>
    <row r="156" spans="1:12" s="717" customFormat="1">
      <c r="A156" s="575" t="s">
        <v>352</v>
      </c>
      <c r="B156" s="83"/>
      <c r="C156" s="130"/>
      <c r="D156" s="130"/>
      <c r="E156" s="130"/>
      <c r="F156" s="130"/>
      <c r="G156" s="130"/>
      <c r="H156" s="130"/>
      <c r="I156" s="554"/>
      <c r="J156" s="553"/>
      <c r="K156" s="554"/>
      <c r="L156" s="554"/>
    </row>
    <row r="157" spans="1:12" s="717" customFormat="1">
      <c r="A157" s="81"/>
      <c r="B157" s="83"/>
      <c r="C157" s="130"/>
      <c r="D157" s="130"/>
      <c r="E157" s="130"/>
      <c r="F157" s="130"/>
      <c r="G157" s="130"/>
      <c r="H157" s="130"/>
      <c r="I157" s="554"/>
      <c r="J157" s="553"/>
      <c r="K157" s="554"/>
      <c r="L157" s="554"/>
    </row>
    <row r="158" spans="1:12" s="717" customFormat="1">
      <c r="A158" s="625" t="s">
        <v>359</v>
      </c>
      <c r="B158" s="83"/>
      <c r="C158" s="130"/>
      <c r="D158" s="130"/>
      <c r="E158" s="130"/>
      <c r="F158" s="130"/>
      <c r="G158" s="130"/>
      <c r="H158" s="130"/>
      <c r="I158" s="554"/>
      <c r="J158" s="553"/>
      <c r="K158" s="554"/>
      <c r="L158" s="554"/>
    </row>
    <row r="159" spans="1:12" s="717" customFormat="1" ht="27" thickBot="1">
      <c r="A159" s="547" t="s">
        <v>341</v>
      </c>
      <c r="B159" s="347">
        <v>5</v>
      </c>
      <c r="C159" s="347">
        <v>4</v>
      </c>
      <c r="D159" s="347">
        <v>3</v>
      </c>
      <c r="E159" s="347">
        <v>2</v>
      </c>
      <c r="F159" s="347">
        <v>1</v>
      </c>
      <c r="G159" s="347" t="s">
        <v>342</v>
      </c>
      <c r="H159" s="130"/>
      <c r="I159" s="554"/>
      <c r="J159" s="553"/>
      <c r="K159" s="554"/>
      <c r="L159" s="554"/>
    </row>
    <row r="160" spans="1:12" s="717" customFormat="1">
      <c r="A160" s="81" t="s">
        <v>360</v>
      </c>
      <c r="B160" s="497">
        <v>0.1</v>
      </c>
      <c r="C160" s="497">
        <v>0.5</v>
      </c>
      <c r="D160" s="497">
        <v>0.3</v>
      </c>
      <c r="E160" s="497">
        <v>0</v>
      </c>
      <c r="F160" s="497">
        <v>0.1</v>
      </c>
      <c r="G160" s="924">
        <v>3.5</v>
      </c>
      <c r="H160" s="130"/>
      <c r="I160" s="554"/>
      <c r="J160" s="553"/>
      <c r="K160" s="554"/>
      <c r="L160" s="554"/>
    </row>
    <row r="161" spans="1:12" s="717" customFormat="1">
      <c r="A161" s="81" t="s">
        <v>361</v>
      </c>
      <c r="B161" s="497">
        <v>0.27300000000000002</v>
      </c>
      <c r="C161" s="497">
        <v>0.182</v>
      </c>
      <c r="D161" s="497">
        <v>0.27300000000000002</v>
      </c>
      <c r="E161" s="497">
        <v>0.182</v>
      </c>
      <c r="F161" s="497">
        <v>9.0999999999999998E-2</v>
      </c>
      <c r="G161" s="924">
        <v>3.367</v>
      </c>
      <c r="H161" s="130"/>
      <c r="I161" s="554"/>
      <c r="J161" s="553"/>
      <c r="K161" s="554"/>
      <c r="L161" s="554"/>
    </row>
    <row r="162" spans="1:12" s="717" customFormat="1">
      <c r="A162" s="81" t="s">
        <v>362</v>
      </c>
      <c r="B162" s="497">
        <v>0.1</v>
      </c>
      <c r="C162" s="497">
        <v>0.2</v>
      </c>
      <c r="D162" s="497">
        <v>0.5</v>
      </c>
      <c r="E162" s="497">
        <v>0.1</v>
      </c>
      <c r="F162" s="497">
        <v>0.1</v>
      </c>
      <c r="G162" s="924">
        <v>3.1</v>
      </c>
      <c r="H162" s="130"/>
      <c r="I162" s="554"/>
      <c r="J162" s="553"/>
      <c r="K162" s="554"/>
      <c r="L162" s="554"/>
    </row>
    <row r="163" spans="1:12" s="717" customFormat="1">
      <c r="A163" s="81" t="s">
        <v>363</v>
      </c>
      <c r="B163" s="497">
        <v>9.0999999999999998E-2</v>
      </c>
      <c r="C163" s="497">
        <v>0.182</v>
      </c>
      <c r="D163" s="497">
        <v>0.27300000000000002</v>
      </c>
      <c r="E163" s="497">
        <v>0.27300000000000002</v>
      </c>
      <c r="F163" s="497">
        <v>0.182</v>
      </c>
      <c r="G163" s="924">
        <v>2.73</v>
      </c>
      <c r="H163" s="130"/>
      <c r="I163" s="554"/>
      <c r="J163" s="553"/>
      <c r="K163" s="554"/>
      <c r="L163" s="554"/>
    </row>
    <row r="164" spans="1:12" s="717" customFormat="1">
      <c r="A164" s="81" t="s">
        <v>364</v>
      </c>
      <c r="B164" s="497">
        <v>0.182</v>
      </c>
      <c r="C164" s="497">
        <v>0.27300000000000002</v>
      </c>
      <c r="D164" s="497">
        <v>9.0999999999999998E-2</v>
      </c>
      <c r="E164" s="497">
        <v>0.36399999999999999</v>
      </c>
      <c r="F164" s="497">
        <v>9.0999999999999998E-2</v>
      </c>
      <c r="G164" s="924">
        <v>3.0940000000000003</v>
      </c>
      <c r="H164" s="130"/>
      <c r="I164" s="554"/>
      <c r="J164" s="553"/>
      <c r="K164" s="554"/>
      <c r="L164" s="554"/>
    </row>
    <row r="165" spans="1:12" s="717" customFormat="1">
      <c r="A165" s="81" t="s">
        <v>365</v>
      </c>
      <c r="B165" s="497">
        <v>0.182</v>
      </c>
      <c r="C165" s="497">
        <v>0.27300000000000002</v>
      </c>
      <c r="D165" s="497">
        <v>0.182</v>
      </c>
      <c r="E165" s="497">
        <v>0.27300000000000002</v>
      </c>
      <c r="F165" s="497">
        <v>9.0999999999999998E-2</v>
      </c>
      <c r="G165" s="924">
        <v>3.1850000000000005</v>
      </c>
      <c r="H165" s="130"/>
      <c r="I165" s="554"/>
      <c r="J165" s="553"/>
      <c r="K165" s="554"/>
      <c r="L165" s="554"/>
    </row>
    <row r="166" spans="1:12" s="717" customFormat="1">
      <c r="A166" s="81"/>
      <c r="B166" s="83"/>
      <c r="C166" s="130"/>
      <c r="D166" s="130"/>
      <c r="E166" s="130"/>
      <c r="F166" s="130"/>
      <c r="G166" s="130"/>
      <c r="H166" s="130"/>
      <c r="I166" s="554"/>
      <c r="J166" s="553"/>
      <c r="K166" s="554"/>
      <c r="L166" s="554"/>
    </row>
    <row r="167" spans="1:12" s="717" customFormat="1">
      <c r="A167" s="575" t="s">
        <v>366</v>
      </c>
      <c r="B167" s="83"/>
      <c r="C167" s="130"/>
      <c r="D167" s="130"/>
      <c r="E167" s="130"/>
      <c r="F167" s="130"/>
      <c r="G167" s="130"/>
      <c r="H167" s="130"/>
      <c r="I167" s="554"/>
      <c r="J167" s="553"/>
      <c r="K167" s="554"/>
      <c r="L167" s="554"/>
    </row>
    <row r="168" spans="1:12" s="717" customFormat="1">
      <c r="A168" s="81"/>
      <c r="B168" s="83"/>
      <c r="C168" s="130"/>
      <c r="D168" s="130"/>
      <c r="E168" s="130"/>
      <c r="F168" s="130"/>
      <c r="G168" s="130"/>
      <c r="H168" s="130"/>
      <c r="I168" s="554"/>
      <c r="J168" s="553"/>
      <c r="K168" s="554"/>
      <c r="L168" s="554"/>
    </row>
    <row r="169" spans="1:12" s="717" customFormat="1">
      <c r="A169" s="625" t="s">
        <v>367</v>
      </c>
      <c r="B169" s="83"/>
      <c r="C169" s="130"/>
      <c r="D169" s="130"/>
      <c r="E169" s="130"/>
      <c r="F169" s="130"/>
      <c r="G169" s="130"/>
      <c r="H169" s="130"/>
      <c r="I169" s="554"/>
      <c r="J169" s="553"/>
      <c r="K169" s="554"/>
      <c r="L169" s="554"/>
    </row>
    <row r="170" spans="1:12" s="717" customFormat="1" ht="13.8" thickBot="1">
      <c r="A170" s="547" t="s">
        <v>368</v>
      </c>
      <c r="B170" s="347" t="s">
        <v>369</v>
      </c>
      <c r="C170" s="347" t="s">
        <v>370</v>
      </c>
      <c r="D170" s="347" t="s">
        <v>371</v>
      </c>
      <c r="E170" s="130"/>
      <c r="F170" s="130"/>
      <c r="G170" s="130"/>
      <c r="H170" s="130"/>
      <c r="I170" s="554"/>
      <c r="J170" s="553"/>
      <c r="K170" s="554"/>
      <c r="L170" s="554"/>
    </row>
    <row r="171" spans="1:12" s="717" customFormat="1">
      <c r="A171" s="81" t="s">
        <v>360</v>
      </c>
      <c r="B171" s="497">
        <v>0.1</v>
      </c>
      <c r="C171" s="497">
        <v>0.9</v>
      </c>
      <c r="D171" s="497">
        <v>0</v>
      </c>
      <c r="E171" s="130"/>
      <c r="F171" s="130"/>
      <c r="G171" s="130"/>
      <c r="H171" s="130"/>
      <c r="I171" s="554"/>
      <c r="J171" s="553"/>
      <c r="K171" s="554"/>
      <c r="L171" s="554"/>
    </row>
    <row r="172" spans="1:12" s="717" customFormat="1">
      <c r="A172" s="81" t="s">
        <v>361</v>
      </c>
      <c r="B172" s="497">
        <v>0.182</v>
      </c>
      <c r="C172" s="497">
        <v>0.63600000000000001</v>
      </c>
      <c r="D172" s="497">
        <v>0.182</v>
      </c>
      <c r="E172" s="130"/>
      <c r="F172" s="130"/>
      <c r="G172" s="130"/>
      <c r="H172" s="130"/>
      <c r="I172" s="554"/>
      <c r="J172" s="553"/>
      <c r="K172" s="554"/>
      <c r="L172" s="554"/>
    </row>
    <row r="173" spans="1:12" s="717" customFormat="1">
      <c r="A173" s="81" t="s">
        <v>362</v>
      </c>
      <c r="B173" s="497">
        <v>0</v>
      </c>
      <c r="C173" s="497">
        <v>0.8</v>
      </c>
      <c r="D173" s="497">
        <v>0.2</v>
      </c>
      <c r="E173" s="130"/>
      <c r="F173" s="130"/>
      <c r="G173" s="130"/>
      <c r="H173" s="130"/>
      <c r="I173" s="554"/>
      <c r="J173" s="553"/>
      <c r="K173" s="554"/>
      <c r="L173" s="554"/>
    </row>
    <row r="174" spans="1:12" s="717" customFormat="1">
      <c r="A174" s="81" t="s">
        <v>363</v>
      </c>
      <c r="B174" s="497">
        <v>9.0999999999999998E-2</v>
      </c>
      <c r="C174" s="497">
        <v>0.63600000000000001</v>
      </c>
      <c r="D174" s="497">
        <v>0.27300000000000002</v>
      </c>
      <c r="E174" s="130"/>
      <c r="F174" s="130"/>
      <c r="G174" s="130"/>
      <c r="H174" s="130"/>
      <c r="I174" s="554"/>
      <c r="J174" s="553"/>
      <c r="K174" s="554"/>
      <c r="L174" s="554"/>
    </row>
    <row r="175" spans="1:12" s="717" customFormat="1">
      <c r="A175" s="81" t="s">
        <v>364</v>
      </c>
      <c r="B175" s="497">
        <v>9.0999999999999998E-2</v>
      </c>
      <c r="C175" s="497">
        <v>0.72699999999999998</v>
      </c>
      <c r="D175" s="497">
        <v>0.182</v>
      </c>
      <c r="E175" s="130"/>
      <c r="F175" s="130"/>
      <c r="G175" s="130"/>
      <c r="H175" s="130"/>
      <c r="I175" s="554"/>
      <c r="J175" s="553"/>
      <c r="K175" s="554"/>
      <c r="L175" s="554"/>
    </row>
    <row r="176" spans="1:12" s="717" customFormat="1">
      <c r="A176" s="81" t="s">
        <v>365</v>
      </c>
      <c r="B176" s="497">
        <v>0</v>
      </c>
      <c r="C176" s="497">
        <v>0.27300000000000002</v>
      </c>
      <c r="D176" s="497">
        <v>0.72699999999999998</v>
      </c>
      <c r="E176" s="130"/>
      <c r="F176" s="130"/>
      <c r="G176" s="130"/>
      <c r="H176" s="130"/>
      <c r="I176" s="554"/>
      <c r="J176" s="553"/>
      <c r="K176" s="554"/>
      <c r="L176" s="554"/>
    </row>
    <row r="177" spans="1:12" s="717" customFormat="1">
      <c r="A177" s="81"/>
      <c r="B177" s="83"/>
      <c r="C177" s="130"/>
      <c r="D177" s="130"/>
      <c r="E177" s="130"/>
      <c r="F177" s="130"/>
      <c r="G177" s="130"/>
      <c r="H177" s="130"/>
      <c r="I177" s="554"/>
      <c r="J177" s="553"/>
      <c r="K177" s="554"/>
      <c r="L177" s="554"/>
    </row>
    <row r="178" spans="1:12" s="717" customFormat="1">
      <c r="A178" s="575" t="s">
        <v>366</v>
      </c>
      <c r="B178" s="83"/>
      <c r="C178" s="130"/>
      <c r="D178" s="130"/>
      <c r="E178" s="130"/>
      <c r="F178" s="130"/>
      <c r="G178" s="130"/>
      <c r="H178" s="130"/>
      <c r="I178" s="554"/>
      <c r="J178" s="553"/>
      <c r="K178" s="554"/>
      <c r="L178" s="554"/>
    </row>
    <row r="179" spans="1:12" s="717" customFormat="1">
      <c r="A179" s="81"/>
      <c r="B179" s="83"/>
      <c r="C179" s="130"/>
      <c r="D179" s="130"/>
      <c r="E179" s="130"/>
      <c r="F179" s="130"/>
      <c r="G179" s="130"/>
      <c r="H179" s="130"/>
      <c r="I179" s="554"/>
      <c r="J179" s="553"/>
      <c r="K179" s="554"/>
      <c r="L179" s="554"/>
    </row>
    <row r="180" spans="1:12" s="717" customFormat="1">
      <c r="A180" s="625" t="s">
        <v>372</v>
      </c>
      <c r="B180" s="83"/>
      <c r="C180" s="130"/>
      <c r="D180" s="130"/>
      <c r="E180" s="130"/>
      <c r="F180" s="130"/>
      <c r="G180" s="130"/>
      <c r="H180" s="130"/>
      <c r="I180" s="554"/>
      <c r="J180" s="553"/>
      <c r="K180" s="554"/>
      <c r="L180" s="554"/>
    </row>
    <row r="181" spans="1:12" s="717" customFormat="1" ht="27" thickBot="1">
      <c r="A181" s="547" t="s">
        <v>368</v>
      </c>
      <c r="B181" s="347">
        <v>5</v>
      </c>
      <c r="C181" s="347">
        <v>4</v>
      </c>
      <c r="D181" s="347">
        <v>3</v>
      </c>
      <c r="E181" s="347">
        <v>2</v>
      </c>
      <c r="F181" s="347">
        <v>1</v>
      </c>
      <c r="G181" s="347" t="s">
        <v>342</v>
      </c>
      <c r="H181" s="130"/>
      <c r="I181" s="554"/>
      <c r="J181" s="553"/>
      <c r="K181" s="554"/>
      <c r="L181" s="554"/>
    </row>
    <row r="182" spans="1:12" s="717" customFormat="1">
      <c r="A182" s="81" t="s">
        <v>373</v>
      </c>
      <c r="B182" s="497">
        <v>0.27300000000000002</v>
      </c>
      <c r="C182" s="497">
        <v>0.36399999999999999</v>
      </c>
      <c r="D182" s="497">
        <v>0.182</v>
      </c>
      <c r="E182" s="497">
        <v>9.0999999999999998E-2</v>
      </c>
      <c r="F182" s="497">
        <v>9.0999999999999998E-2</v>
      </c>
      <c r="G182" s="924">
        <v>3.64</v>
      </c>
      <c r="H182" s="130"/>
      <c r="I182" s="554"/>
      <c r="J182" s="553"/>
      <c r="K182" s="554"/>
      <c r="L182" s="554"/>
    </row>
    <row r="183" spans="1:12" s="717" customFormat="1">
      <c r="A183" s="81"/>
      <c r="B183" s="83"/>
      <c r="C183" s="130"/>
      <c r="D183" s="130"/>
      <c r="E183" s="130"/>
      <c r="F183" s="130"/>
      <c r="G183" s="130"/>
      <c r="H183" s="130"/>
      <c r="I183" s="554"/>
      <c r="J183" s="553"/>
      <c r="K183" s="554"/>
      <c r="L183" s="554"/>
    </row>
    <row r="184" spans="1:12" s="717" customFormat="1">
      <c r="A184" s="575" t="s">
        <v>366</v>
      </c>
      <c r="B184" s="83"/>
      <c r="C184" s="130"/>
      <c r="D184" s="130"/>
      <c r="E184" s="130"/>
      <c r="F184" s="130"/>
      <c r="G184" s="130"/>
      <c r="H184" s="130"/>
      <c r="I184" s="554"/>
      <c r="J184" s="553"/>
      <c r="K184" s="554"/>
      <c r="L184" s="554"/>
    </row>
    <row r="185" spans="1:12" s="717" customFormat="1">
      <c r="B185" s="244"/>
      <c r="C185" s="554"/>
      <c r="D185" s="554"/>
      <c r="E185" s="554"/>
      <c r="F185" s="554"/>
      <c r="G185" s="554"/>
      <c r="H185" s="554"/>
      <c r="I185" s="554"/>
      <c r="J185" s="553"/>
      <c r="K185" s="554"/>
      <c r="L185" s="554"/>
    </row>
    <row r="186" spans="1:12" s="717" customFormat="1">
      <c r="B186" s="244"/>
      <c r="C186" s="554"/>
      <c r="D186" s="554"/>
      <c r="E186" s="554"/>
      <c r="F186" s="554"/>
      <c r="G186" s="554"/>
      <c r="H186" s="554"/>
      <c r="I186" s="554"/>
      <c r="J186" s="553"/>
      <c r="K186" s="554"/>
      <c r="L186" s="554"/>
    </row>
  </sheetData>
  <mergeCells count="66">
    <mergeCell ref="E87:E88"/>
    <mergeCell ref="F87:F88"/>
    <mergeCell ref="G87:G88"/>
    <mergeCell ref="H87:H88"/>
    <mergeCell ref="A86:H86"/>
    <mergeCell ref="A87:A88"/>
    <mergeCell ref="B87:B88"/>
    <mergeCell ref="C87:C88"/>
    <mergeCell ref="D87:D88"/>
    <mergeCell ref="E18:G18"/>
    <mergeCell ref="A7:G7"/>
    <mergeCell ref="L8:S8"/>
    <mergeCell ref="A47:I47"/>
    <mergeCell ref="A51:E51"/>
    <mergeCell ref="A16:G16"/>
    <mergeCell ref="L16:S16"/>
    <mergeCell ref="A17:G17"/>
    <mergeCell ref="L17:S17"/>
    <mergeCell ref="B18:D18"/>
    <mergeCell ref="A33:F33"/>
    <mergeCell ref="A26:D26"/>
    <mergeCell ref="A64:E64"/>
    <mergeCell ref="A75:E75"/>
    <mergeCell ref="L28:S28"/>
    <mergeCell ref="L72:S72"/>
    <mergeCell ref="A49:E49"/>
    <mergeCell ref="A48:E48"/>
    <mergeCell ref="A50:E50"/>
    <mergeCell ref="L53:S53"/>
    <mergeCell ref="A106:H106"/>
    <mergeCell ref="A107:A108"/>
    <mergeCell ref="B107:B108"/>
    <mergeCell ref="C107:C108"/>
    <mergeCell ref="D107:D108"/>
    <mergeCell ref="E107:E108"/>
    <mergeCell ref="F107:F108"/>
    <mergeCell ref="G107:H108"/>
    <mergeCell ref="A1:S1"/>
    <mergeCell ref="A2:S2"/>
    <mergeCell ref="A3:S3"/>
    <mergeCell ref="E10:G10"/>
    <mergeCell ref="L5:S5"/>
    <mergeCell ref="L6:S6"/>
    <mergeCell ref="A4:G4"/>
    <mergeCell ref="A5:G5"/>
    <mergeCell ref="A9:G9"/>
    <mergeCell ref="B10:D10"/>
    <mergeCell ref="A6:G6"/>
    <mergeCell ref="L4:S4"/>
    <mergeCell ref="L7:S7"/>
    <mergeCell ref="L9:S9"/>
    <mergeCell ref="A8:G8"/>
    <mergeCell ref="G109:H109"/>
    <mergeCell ref="G110:H110"/>
    <mergeCell ref="G111:H111"/>
    <mergeCell ref="G113:H113"/>
    <mergeCell ref="G114:H114"/>
    <mergeCell ref="G118:H118"/>
    <mergeCell ref="G119:H119"/>
    <mergeCell ref="G121:H121"/>
    <mergeCell ref="G122:H122"/>
    <mergeCell ref="G112:H112"/>
    <mergeCell ref="G115:H115"/>
    <mergeCell ref="G116:H116"/>
    <mergeCell ref="G117:H117"/>
    <mergeCell ref="G120:H120"/>
  </mergeCells>
  <pageMargins left="0.7" right="0.7" top="0.75" bottom="0.75" header="0.3" footer="0.3"/>
  <pageSetup scale="13" orientation="landscape" verticalDpi="200" r:id="rId1"/>
  <headerFooter alignWithMargins="0">
    <oddFooter>&amp;R&amp;1#&amp;"Calibri"&amp;10 Internal Use Only</oddFooter>
  </headerFooter>
  <rowBreaks count="1" manualBreakCount="1">
    <brk id="63" max="1638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58"/>
  <sheetViews>
    <sheetView zoomScaleNormal="100" zoomScaleSheetLayoutView="100" workbookViewId="0">
      <selection sqref="A1:R1"/>
    </sheetView>
  </sheetViews>
  <sheetFormatPr defaultColWidth="9.109375" defaultRowHeight="13.2"/>
  <cols>
    <col min="1" max="1" width="35.88671875" style="81" customWidth="1"/>
    <col min="2" max="2" width="17.6640625" style="83" customWidth="1"/>
    <col min="3" max="3" width="15.6640625" style="130" customWidth="1"/>
    <col min="4" max="4" width="17.33203125" style="130" customWidth="1"/>
    <col min="5" max="6" width="17.6640625" style="130" customWidth="1"/>
    <col min="7" max="7" width="17.44140625" style="130" customWidth="1"/>
    <col min="8" max="9" width="15.33203125" style="130" customWidth="1"/>
    <col min="10" max="10" width="0.5546875" style="101" customWidth="1"/>
    <col min="11" max="11" width="11.6640625" style="130" customWidth="1"/>
    <col min="12" max="12" width="12.6640625" style="130" customWidth="1"/>
    <col min="13" max="16" width="12.6640625" style="81" customWidth="1"/>
    <col min="17" max="17" width="9.33203125" style="81" customWidth="1"/>
    <col min="18" max="16384" width="9.109375" style="81"/>
  </cols>
  <sheetData>
    <row r="1" spans="1:18" ht="13.35" customHeight="1">
      <c r="A1" s="1034" t="s">
        <v>0</v>
      </c>
      <c r="B1" s="1034"/>
      <c r="C1" s="1034"/>
      <c r="D1" s="1034"/>
      <c r="E1" s="1034"/>
      <c r="F1" s="1034"/>
      <c r="G1" s="1034"/>
      <c r="H1" s="1034"/>
      <c r="I1" s="1034"/>
      <c r="J1" s="1034"/>
      <c r="K1" s="1034"/>
      <c r="L1" s="1034"/>
      <c r="M1" s="1034"/>
      <c r="N1" s="1034"/>
      <c r="O1" s="1034"/>
      <c r="P1" s="1034"/>
      <c r="Q1" s="1034"/>
      <c r="R1" s="1034"/>
    </row>
    <row r="2" spans="1:18" ht="35.25" customHeight="1">
      <c r="A2" s="1049"/>
      <c r="B2" s="1049"/>
      <c r="C2" s="1049"/>
      <c r="D2" s="1049"/>
      <c r="E2" s="1049"/>
      <c r="F2" s="1049"/>
      <c r="G2" s="1049"/>
      <c r="H2" s="1049"/>
      <c r="I2" s="1049"/>
      <c r="J2" s="1049"/>
      <c r="K2" s="1049"/>
      <c r="L2" s="1049"/>
      <c r="M2" s="1049"/>
      <c r="N2" s="1049"/>
      <c r="O2" s="1049"/>
      <c r="P2" s="1049"/>
      <c r="Q2" s="1049"/>
      <c r="R2" s="1049"/>
    </row>
    <row r="3" spans="1:18">
      <c r="A3" s="1050"/>
      <c r="B3" s="1050"/>
      <c r="C3" s="1050"/>
      <c r="D3" s="1050"/>
      <c r="E3" s="1050"/>
      <c r="F3" s="1050"/>
      <c r="G3" s="1050"/>
      <c r="H3" s="1050"/>
      <c r="I3" s="1050"/>
      <c r="J3" s="1050"/>
      <c r="K3" s="1050"/>
      <c r="L3" s="1050"/>
      <c r="M3" s="1050"/>
      <c r="N3" s="1050"/>
      <c r="O3" s="1050"/>
      <c r="P3" s="1050"/>
      <c r="Q3" s="1050"/>
      <c r="R3" s="1050"/>
    </row>
    <row r="4" spans="1:18" ht="30" customHeight="1">
      <c r="A4" s="982" t="s">
        <v>374</v>
      </c>
      <c r="B4" s="982"/>
      <c r="C4" s="982"/>
      <c r="D4" s="982"/>
      <c r="E4" s="982"/>
      <c r="F4" s="982"/>
      <c r="G4" s="982"/>
      <c r="H4" s="625"/>
      <c r="I4" s="625"/>
      <c r="J4" s="265"/>
      <c r="K4" s="625"/>
      <c r="L4" s="982" t="s">
        <v>375</v>
      </c>
      <c r="M4" s="982"/>
      <c r="N4" s="982"/>
      <c r="O4" s="982"/>
      <c r="P4" s="982"/>
      <c r="Q4" s="982"/>
      <c r="R4" s="982"/>
    </row>
    <row r="5" spans="1:18" ht="15.6">
      <c r="A5" s="985" t="s">
        <v>170</v>
      </c>
      <c r="B5" s="985"/>
      <c r="C5" s="985"/>
      <c r="D5" s="985"/>
      <c r="E5" s="985"/>
      <c r="F5" s="985"/>
      <c r="G5" s="985"/>
      <c r="H5" s="625"/>
      <c r="I5" s="625"/>
      <c r="J5" s="265"/>
      <c r="K5" s="625"/>
      <c r="L5" s="1039"/>
      <c r="M5" s="1039"/>
      <c r="N5" s="1039"/>
      <c r="O5" s="1039"/>
      <c r="P5" s="1039"/>
      <c r="Q5" s="1039"/>
      <c r="R5" s="1039"/>
    </row>
    <row r="6" spans="1:18" ht="12.75" customHeight="1">
      <c r="A6" s="985"/>
      <c r="B6" s="985"/>
      <c r="C6" s="985"/>
      <c r="D6" s="985"/>
      <c r="E6" s="985"/>
      <c r="F6" s="985"/>
      <c r="G6" s="985"/>
      <c r="H6" s="625"/>
      <c r="I6" s="625"/>
      <c r="J6" s="265"/>
      <c r="K6" s="625"/>
      <c r="L6" s="1039"/>
      <c r="M6" s="1039"/>
      <c r="N6" s="1039"/>
      <c r="O6" s="1039"/>
      <c r="P6" s="1039"/>
      <c r="Q6" s="1039"/>
      <c r="R6" s="1039"/>
    </row>
    <row r="7" spans="1:18" ht="12.75" customHeight="1">
      <c r="A7" s="1026" t="s">
        <v>45</v>
      </c>
      <c r="B7" s="1026"/>
      <c r="C7" s="1026"/>
      <c r="D7" s="1026"/>
      <c r="E7" s="1026"/>
      <c r="F7" s="1026"/>
      <c r="G7" s="1026"/>
      <c r="H7" s="625"/>
      <c r="I7" s="625"/>
      <c r="J7" s="265"/>
      <c r="K7" s="625"/>
      <c r="L7" s="1039"/>
      <c r="M7" s="1039"/>
      <c r="N7" s="1039"/>
      <c r="O7" s="1039"/>
      <c r="P7" s="1039"/>
      <c r="Q7" s="1039"/>
      <c r="R7" s="1039"/>
    </row>
    <row r="8" spans="1:18" ht="12.75" customHeight="1">
      <c r="A8" s="985"/>
      <c r="B8" s="985"/>
      <c r="C8" s="985"/>
      <c r="D8" s="985"/>
      <c r="E8" s="985"/>
      <c r="F8" s="985"/>
      <c r="G8" s="985"/>
      <c r="H8" s="625"/>
      <c r="I8" s="625"/>
      <c r="J8" s="265"/>
      <c r="K8" s="625"/>
      <c r="L8" s="1039"/>
      <c r="M8" s="1039"/>
      <c r="N8" s="1039"/>
      <c r="O8" s="1039"/>
      <c r="P8" s="1039"/>
      <c r="Q8" s="1039"/>
      <c r="R8" s="1039"/>
    </row>
    <row r="9" spans="1:18" ht="12.75" customHeight="1">
      <c r="A9" s="1039" t="s">
        <v>172</v>
      </c>
      <c r="B9" s="1039"/>
      <c r="C9" s="1039"/>
      <c r="D9" s="1039"/>
      <c r="E9" s="1039"/>
      <c r="F9" s="1039"/>
      <c r="G9" s="1039"/>
      <c r="H9" s="625"/>
      <c r="I9" s="625"/>
      <c r="J9" s="265"/>
      <c r="K9" s="625"/>
      <c r="L9" s="1039" t="s">
        <v>180</v>
      </c>
      <c r="M9" s="1039"/>
      <c r="N9" s="1039"/>
      <c r="O9" s="1039"/>
      <c r="P9" s="1039"/>
      <c r="Q9" s="1039"/>
      <c r="R9" s="1039"/>
    </row>
    <row r="10" spans="1:18" ht="13.8" thickBot="1">
      <c r="A10" s="626"/>
      <c r="B10" s="1025" t="s">
        <v>51</v>
      </c>
      <c r="C10" s="1024"/>
      <c r="D10" s="1041"/>
      <c r="E10" s="1037" t="s">
        <v>52</v>
      </c>
      <c r="F10" s="1038"/>
      <c r="G10" s="1038"/>
      <c r="H10" s="625"/>
      <c r="I10" s="625"/>
      <c r="J10" s="484"/>
      <c r="K10" s="252"/>
      <c r="L10" s="81"/>
    </row>
    <row r="11" spans="1:18" ht="28.5" customHeight="1" thickBot="1">
      <c r="A11" s="627"/>
      <c r="B11" s="347" t="s">
        <v>173</v>
      </c>
      <c r="C11" s="347" t="s">
        <v>174</v>
      </c>
      <c r="D11" s="391" t="s">
        <v>175</v>
      </c>
      <c r="E11" s="380" t="s">
        <v>176</v>
      </c>
      <c r="F11" s="347" t="s">
        <v>174</v>
      </c>
      <c r="G11" s="347" t="s">
        <v>57</v>
      </c>
      <c r="H11" s="625"/>
      <c r="I11" s="625"/>
      <c r="J11" s="491"/>
      <c r="K11" s="492"/>
      <c r="L11" s="628"/>
    </row>
    <row r="12" spans="1:18" ht="13.35" customHeight="1">
      <c r="A12" s="140" t="s">
        <v>177</v>
      </c>
      <c r="B12" s="85">
        <v>225771.05</v>
      </c>
      <c r="C12" s="85">
        <v>328092.09408457146</v>
      </c>
      <c r="D12" s="496">
        <f>C12/B12</f>
        <v>1.4532071055370983</v>
      </c>
      <c r="E12" s="85">
        <f>'MEEIA Targets'!E6</f>
        <v>10059398.3332</v>
      </c>
      <c r="F12" s="85">
        <f>(D35*$D$27)+(D34*$D$28)</f>
        <v>214029.81771158858</v>
      </c>
      <c r="G12" s="629">
        <f>F12/E12</f>
        <v>2.1276602299881632E-2</v>
      </c>
      <c r="H12" s="625"/>
      <c r="I12" s="625"/>
      <c r="J12" s="630"/>
      <c r="K12" s="631"/>
      <c r="L12" s="628"/>
    </row>
    <row r="13" spans="1:18" ht="13.35" customHeight="1">
      <c r="A13" s="476" t="s">
        <v>178</v>
      </c>
      <c r="B13" s="85">
        <v>18.829999999999998</v>
      </c>
      <c r="C13" s="85">
        <v>61.014928983596803</v>
      </c>
      <c r="D13" s="496">
        <f>C13/B13</f>
        <v>3.2403042476684445</v>
      </c>
      <c r="E13" s="85">
        <f>'MEEIA Targets'!K6</f>
        <v>1743.9999999999998</v>
      </c>
      <c r="F13" s="85">
        <f>(G35*$D$27)+(G34*$D$28)</f>
        <v>39.158615159994049</v>
      </c>
      <c r="G13" s="497">
        <f>F13/E13</f>
        <v>2.2453334380730536E-2</v>
      </c>
      <c r="H13" s="625"/>
      <c r="I13" s="625"/>
      <c r="J13" s="491"/>
      <c r="K13" s="492"/>
      <c r="L13" s="628"/>
    </row>
    <row r="14" spans="1:18" ht="13.35" customHeight="1">
      <c r="A14" s="122"/>
      <c r="B14" s="85"/>
      <c r="C14" s="85"/>
      <c r="D14" s="81"/>
      <c r="E14" s="81"/>
      <c r="F14" s="81"/>
      <c r="G14" s="81"/>
      <c r="H14" s="625"/>
      <c r="I14" s="625"/>
      <c r="J14" s="491"/>
      <c r="K14" s="492"/>
      <c r="L14" s="628"/>
    </row>
    <row r="15" spans="1:18" ht="13.35" customHeight="1">
      <c r="A15" s="355" t="s">
        <v>179</v>
      </c>
      <c r="B15" s="85"/>
      <c r="C15" s="85"/>
      <c r="D15" s="497"/>
      <c r="E15" s="625"/>
      <c r="F15" s="625"/>
      <c r="G15" s="625"/>
      <c r="H15" s="625"/>
      <c r="I15" s="625"/>
      <c r="J15" s="484"/>
      <c r="K15" s="504"/>
      <c r="L15" s="552"/>
    </row>
    <row r="16" spans="1:18" ht="12.75" customHeight="1">
      <c r="A16" s="985"/>
      <c r="B16" s="985"/>
      <c r="C16" s="985"/>
      <c r="D16" s="985"/>
      <c r="E16" s="985"/>
      <c r="F16" s="985"/>
      <c r="G16" s="985"/>
      <c r="H16" s="625"/>
      <c r="I16" s="625"/>
      <c r="J16" s="265"/>
      <c r="K16" s="625"/>
      <c r="L16" s="1039"/>
      <c r="M16" s="1039"/>
      <c r="N16" s="1039"/>
      <c r="O16" s="1039"/>
      <c r="P16" s="1039"/>
      <c r="Q16" s="1039"/>
      <c r="R16" s="1039"/>
    </row>
    <row r="17" spans="1:18" ht="12.75" customHeight="1">
      <c r="A17" s="1039" t="s">
        <v>181</v>
      </c>
      <c r="B17" s="1039"/>
      <c r="C17" s="1039"/>
      <c r="D17" s="1039"/>
      <c r="E17" s="1039"/>
      <c r="F17" s="1039"/>
      <c r="G17" s="1039"/>
      <c r="H17" s="625"/>
      <c r="I17" s="625"/>
      <c r="J17" s="265"/>
      <c r="K17" s="625"/>
      <c r="L17" s="1039" t="s">
        <v>180</v>
      </c>
      <c r="M17" s="1039"/>
      <c r="N17" s="1039"/>
      <c r="O17" s="1039"/>
      <c r="P17" s="1039"/>
      <c r="Q17" s="1039"/>
      <c r="R17" s="1039"/>
    </row>
    <row r="18" spans="1:18" ht="13.8" thickBot="1">
      <c r="A18" s="626"/>
      <c r="B18" s="1025" t="s">
        <v>51</v>
      </c>
      <c r="C18" s="1024"/>
      <c r="D18" s="1041"/>
      <c r="E18" s="1037" t="s">
        <v>52</v>
      </c>
      <c r="F18" s="1038"/>
      <c r="G18" s="1038"/>
      <c r="H18" s="625"/>
      <c r="I18" s="625"/>
      <c r="J18" s="484"/>
      <c r="K18" s="252"/>
      <c r="L18" s="81"/>
    </row>
    <row r="19" spans="1:18" ht="28.5" customHeight="1" thickBot="1">
      <c r="A19" s="627"/>
      <c r="B19" s="347" t="s">
        <v>173</v>
      </c>
      <c r="C19" s="347" t="s">
        <v>174</v>
      </c>
      <c r="D19" s="391" t="s">
        <v>175</v>
      </c>
      <c r="E19" s="380" t="s">
        <v>176</v>
      </c>
      <c r="F19" s="347" t="s">
        <v>174</v>
      </c>
      <c r="G19" s="347" t="s">
        <v>57</v>
      </c>
      <c r="H19" s="625"/>
      <c r="I19" s="625"/>
      <c r="J19" s="491"/>
      <c r="K19" s="492"/>
      <c r="L19" s="628"/>
    </row>
    <row r="20" spans="1:18" ht="13.35" customHeight="1">
      <c r="A20" s="140" t="s">
        <v>177</v>
      </c>
      <c r="B20" s="85">
        <f>B12</f>
        <v>225771.05</v>
      </c>
      <c r="C20" s="85">
        <f>C12</f>
        <v>328092.09408457146</v>
      </c>
      <c r="D20" s="496">
        <f>C20/B20</f>
        <v>1.4532071055370983</v>
      </c>
      <c r="E20" s="85">
        <f>E12</f>
        <v>10059398.3332</v>
      </c>
      <c r="F20" s="85">
        <f>F12</f>
        <v>214029.81771158858</v>
      </c>
      <c r="G20" s="629">
        <f>F20/E20</f>
        <v>2.1276602299881632E-2</v>
      </c>
      <c r="H20" s="625"/>
      <c r="I20" s="625"/>
      <c r="J20" s="630"/>
      <c r="K20" s="631"/>
      <c r="L20" s="628"/>
    </row>
    <row r="21" spans="1:18" ht="13.35" customHeight="1">
      <c r="A21" s="476" t="s">
        <v>178</v>
      </c>
      <c r="B21" s="85">
        <f>B13</f>
        <v>18.829999999999998</v>
      </c>
      <c r="C21" s="85">
        <f>C13</f>
        <v>61.014928983596803</v>
      </c>
      <c r="D21" s="496">
        <f>C21/B21</f>
        <v>3.2403042476684445</v>
      </c>
      <c r="E21" s="632">
        <f>E13</f>
        <v>1743.9999999999998</v>
      </c>
      <c r="F21" s="85">
        <f>F13</f>
        <v>39.158615159994049</v>
      </c>
      <c r="G21" s="497">
        <f>F21/E21</f>
        <v>2.2453334380730536E-2</v>
      </c>
      <c r="H21" s="625"/>
      <c r="I21" s="625"/>
      <c r="J21" s="491"/>
      <c r="K21" s="492"/>
      <c r="L21" s="628"/>
    </row>
    <row r="22" spans="1:18" ht="13.35" customHeight="1">
      <c r="A22" s="122"/>
      <c r="B22" s="85"/>
      <c r="C22" s="85"/>
      <c r="D22" s="81"/>
      <c r="E22" s="81"/>
      <c r="F22" s="81"/>
      <c r="G22" s="81"/>
      <c r="H22" s="625"/>
      <c r="I22" s="625"/>
      <c r="J22" s="491"/>
      <c r="K22" s="492"/>
      <c r="L22" s="628"/>
    </row>
    <row r="23" spans="1:18" ht="13.35" customHeight="1">
      <c r="A23" s="355" t="s">
        <v>179</v>
      </c>
      <c r="B23" s="85"/>
      <c r="C23" s="85"/>
      <c r="D23" s="497"/>
      <c r="E23" s="625"/>
      <c r="F23" s="625"/>
      <c r="G23" s="625"/>
      <c r="H23" s="625"/>
      <c r="I23" s="625"/>
      <c r="J23" s="484"/>
      <c r="K23" s="504"/>
      <c r="L23" s="552"/>
    </row>
    <row r="24" spans="1:18" ht="13.35" customHeight="1">
      <c r="A24" s="122"/>
      <c r="B24" s="85"/>
      <c r="C24" s="85"/>
      <c r="D24" s="497"/>
      <c r="E24" s="625"/>
      <c r="F24" s="625"/>
      <c r="G24" s="625"/>
      <c r="H24" s="625"/>
      <c r="I24" s="625"/>
      <c r="J24" s="484"/>
      <c r="K24" s="504"/>
      <c r="L24" s="552"/>
    </row>
    <row r="25" spans="1:18" ht="13.35" customHeight="1">
      <c r="A25" s="1039" t="s">
        <v>182</v>
      </c>
      <c r="B25" s="1039"/>
      <c r="C25" s="1039"/>
      <c r="D25" s="1039"/>
      <c r="E25" s="625"/>
      <c r="F25" s="625"/>
      <c r="G25" s="625"/>
      <c r="H25" s="625"/>
      <c r="I25" s="625"/>
    </row>
    <row r="26" spans="1:18" ht="27" thickBot="1">
      <c r="A26" s="124" t="s">
        <v>104</v>
      </c>
      <c r="B26" s="109" t="s">
        <v>105</v>
      </c>
      <c r="C26" s="109" t="s">
        <v>106</v>
      </c>
      <c r="D26" s="109" t="s">
        <v>107</v>
      </c>
      <c r="E26" s="625"/>
      <c r="F26" s="625"/>
      <c r="G26" s="625"/>
      <c r="H26" s="625"/>
      <c r="I26" s="625"/>
    </row>
    <row r="27" spans="1:18" ht="13.8" thickTop="1">
      <c r="A27" s="1051" t="s">
        <v>1111</v>
      </c>
      <c r="B27" s="1051"/>
      <c r="C27" s="1052"/>
      <c r="D27" s="331">
        <f>'Business EER - Custom'!D28</f>
        <v>0.61</v>
      </c>
      <c r="E27" s="625"/>
      <c r="F27" s="625"/>
      <c r="G27" s="625"/>
      <c r="H27" s="625"/>
      <c r="I27" s="625"/>
      <c r="J27" s="555"/>
      <c r="K27" s="84"/>
      <c r="L27" s="84"/>
    </row>
    <row r="28" spans="1:18">
      <c r="A28" s="993" t="s">
        <v>1110</v>
      </c>
      <c r="B28" s="993"/>
      <c r="C28" s="1054"/>
      <c r="D28" s="936">
        <f>'Business EER - Standard'!D28</f>
        <v>0.96</v>
      </c>
      <c r="E28" s="625"/>
      <c r="F28" s="625"/>
      <c r="G28" s="625"/>
      <c r="H28" s="625"/>
      <c r="I28" s="625"/>
      <c r="J28" s="484"/>
      <c r="K28" s="504"/>
      <c r="L28" s="1039" t="s">
        <v>376</v>
      </c>
      <c r="M28" s="1039"/>
      <c r="N28" s="1039"/>
      <c r="O28" s="1039"/>
      <c r="P28" s="1039"/>
      <c r="Q28" s="1039"/>
      <c r="R28" s="1039"/>
    </row>
    <row r="29" spans="1:18">
      <c r="A29" s="110"/>
      <c r="B29" s="110"/>
      <c r="C29" s="110"/>
      <c r="D29" s="110"/>
      <c r="E29" s="625"/>
      <c r="F29" s="625"/>
      <c r="G29" s="625"/>
      <c r="H29" s="625"/>
      <c r="I29" s="625"/>
      <c r="J29" s="484"/>
      <c r="K29" s="504"/>
      <c r="L29" s="252"/>
    </row>
    <row r="30" spans="1:18">
      <c r="A30" s="110"/>
      <c r="B30" s="110"/>
      <c r="C30" s="110"/>
      <c r="D30" s="110"/>
      <c r="E30" s="625"/>
      <c r="F30" s="625"/>
      <c r="G30" s="625"/>
      <c r="H30" s="625"/>
      <c r="I30" s="625"/>
      <c r="J30" s="484"/>
      <c r="K30" s="504"/>
      <c r="L30" s="252"/>
    </row>
    <row r="31" spans="1:18">
      <c r="A31" s="1039" t="s">
        <v>377</v>
      </c>
      <c r="B31" s="1039"/>
      <c r="C31" s="1039"/>
      <c r="D31" s="1039"/>
      <c r="E31" s="1039"/>
      <c r="F31" s="1039"/>
      <c r="G31" s="1039"/>
      <c r="H31" s="1039"/>
      <c r="I31" s="625"/>
      <c r="J31" s="484"/>
      <c r="K31" s="504"/>
      <c r="L31" s="252"/>
    </row>
    <row r="32" spans="1:18">
      <c r="A32" s="1042" t="s">
        <v>300</v>
      </c>
      <c r="B32" s="1042" t="s">
        <v>301</v>
      </c>
      <c r="C32" s="1044" t="s">
        <v>302</v>
      </c>
      <c r="D32" s="1044" t="s">
        <v>303</v>
      </c>
      <c r="E32" s="1044" t="s">
        <v>304</v>
      </c>
      <c r="F32" s="1044" t="s">
        <v>305</v>
      </c>
      <c r="G32" s="1044" t="s">
        <v>306</v>
      </c>
      <c r="H32" s="1044" t="s">
        <v>307</v>
      </c>
      <c r="I32" s="625"/>
      <c r="J32" s="484"/>
      <c r="K32" s="504"/>
      <c r="L32" s="252"/>
    </row>
    <row r="33" spans="1:19" ht="13.8" thickBot="1">
      <c r="A33" s="1043"/>
      <c r="B33" s="1043"/>
      <c r="C33" s="1045"/>
      <c r="D33" s="1045"/>
      <c r="E33" s="1045"/>
      <c r="F33" s="1045"/>
      <c r="G33" s="1045"/>
      <c r="H33" s="1045"/>
      <c r="I33" s="625"/>
      <c r="J33" s="484"/>
      <c r="K33" s="504"/>
      <c r="L33" s="252"/>
    </row>
    <row r="34" spans="1:19">
      <c r="A34" s="244" t="s">
        <v>378</v>
      </c>
      <c r="B34" s="244" t="s">
        <v>194</v>
      </c>
      <c r="C34" s="477">
        <v>39696.120000000003</v>
      </c>
      <c r="D34" s="477">
        <v>39696.1152</v>
      </c>
      <c r="E34" s="73">
        <f>D34/C34</f>
        <v>0.99999987908138122</v>
      </c>
      <c r="F34" s="542">
        <v>4.72</v>
      </c>
      <c r="G34" s="542">
        <v>5.541452800000001</v>
      </c>
      <c r="H34" s="73">
        <f>G34/F34</f>
        <v>1.1740366101694917</v>
      </c>
      <c r="I34" s="625"/>
      <c r="J34" s="484"/>
      <c r="K34" s="504"/>
      <c r="L34" s="252"/>
    </row>
    <row r="35" spans="1:19">
      <c r="A35" s="244" t="s">
        <v>379</v>
      </c>
      <c r="B35" s="244" t="s">
        <v>194</v>
      </c>
      <c r="C35" s="477">
        <v>186074.93</v>
      </c>
      <c r="D35" s="477">
        <v>288395.97888457146</v>
      </c>
      <c r="E35" s="73">
        <f>D35/C35</f>
        <v>1.5498916424935454</v>
      </c>
      <c r="F35" s="542">
        <v>14.11</v>
      </c>
      <c r="G35" s="542">
        <v>55.473476183596802</v>
      </c>
      <c r="H35" s="73">
        <f>G35/F35</f>
        <v>3.9315007926007657</v>
      </c>
      <c r="I35" s="625"/>
      <c r="J35" s="484"/>
      <c r="K35" s="504"/>
      <c r="L35" s="252"/>
    </row>
    <row r="36" spans="1:19">
      <c r="A36" s="244"/>
      <c r="B36" s="244"/>
      <c r="C36" s="478"/>
      <c r="D36" s="478"/>
      <c r="E36" s="75"/>
      <c r="F36" s="479"/>
      <c r="G36" s="479"/>
      <c r="H36" s="75"/>
      <c r="I36" s="625"/>
      <c r="J36" s="484"/>
      <c r="K36" s="504"/>
      <c r="L36" s="252"/>
    </row>
    <row r="37" spans="1:19">
      <c r="A37" s="355" t="s">
        <v>179</v>
      </c>
      <c r="B37" s="244"/>
      <c r="C37" s="478"/>
      <c r="D37" s="478"/>
      <c r="E37" s="75"/>
      <c r="F37" s="479"/>
      <c r="G37" s="479"/>
      <c r="H37" s="75"/>
      <c r="I37" s="625"/>
      <c r="J37" s="484"/>
      <c r="K37" s="504"/>
      <c r="L37" s="252"/>
    </row>
    <row r="38" spans="1:19">
      <c r="A38" s="244"/>
      <c r="B38" s="244"/>
      <c r="C38" s="478"/>
      <c r="D38" s="478"/>
      <c r="E38" s="75"/>
      <c r="F38" s="479"/>
      <c r="G38" s="479"/>
      <c r="H38" s="75"/>
      <c r="I38" s="625"/>
      <c r="J38" s="484"/>
      <c r="K38" s="81"/>
      <c r="L38" s="81"/>
    </row>
    <row r="39" spans="1:19" ht="4.95" customHeight="1">
      <c r="A39" s="1053"/>
      <c r="B39" s="1053"/>
      <c r="C39" s="1053"/>
      <c r="D39" s="1053"/>
      <c r="E39" s="1053"/>
      <c r="F39" s="1053"/>
      <c r="G39" s="1053"/>
      <c r="H39" s="1053"/>
      <c r="I39" s="1053"/>
      <c r="J39" s="633"/>
      <c r="K39" s="81"/>
      <c r="L39" s="81"/>
    </row>
    <row r="40" spans="1:19" ht="13.5" customHeight="1">
      <c r="A40" s="1049"/>
      <c r="B40" s="1049"/>
      <c r="C40" s="1049"/>
      <c r="D40" s="1049"/>
      <c r="E40" s="81"/>
      <c r="F40" s="81"/>
      <c r="G40" s="81"/>
      <c r="H40" s="81"/>
      <c r="I40" s="81"/>
      <c r="J40" s="265"/>
      <c r="K40" s="81"/>
      <c r="L40" s="81"/>
    </row>
    <row r="41" spans="1:19" ht="13.5" customHeight="1">
      <c r="A41" s="985" t="s">
        <v>198</v>
      </c>
      <c r="B41" s="985"/>
      <c r="C41" s="985"/>
      <c r="D41" s="985"/>
      <c r="E41" s="985"/>
      <c r="F41" s="535"/>
      <c r="G41" s="535"/>
      <c r="H41" s="535"/>
      <c r="I41" s="535"/>
      <c r="J41" s="484"/>
      <c r="K41" s="81"/>
    </row>
    <row r="42" spans="1:19" ht="13.5" customHeight="1">
      <c r="A42" s="355"/>
      <c r="B42" s="355"/>
      <c r="C42" s="355"/>
      <c r="D42" s="355"/>
      <c r="E42" s="355"/>
      <c r="F42" s="634"/>
      <c r="G42" s="634"/>
      <c r="H42" s="634"/>
      <c r="I42" s="634"/>
      <c r="J42" s="521"/>
      <c r="K42" s="522"/>
      <c r="L42" s="523"/>
      <c r="P42" s="524"/>
      <c r="Q42" s="525"/>
      <c r="R42" s="526"/>
      <c r="S42" s="635"/>
    </row>
    <row r="43" spans="1:19" ht="13.5" customHeight="1">
      <c r="A43" s="625" t="s">
        <v>380</v>
      </c>
      <c r="J43" s="521"/>
      <c r="K43" s="522"/>
      <c r="L43" s="523"/>
      <c r="P43" s="524"/>
      <c r="Q43" s="525"/>
      <c r="R43" s="526"/>
      <c r="S43" s="635"/>
    </row>
    <row r="44" spans="1:19">
      <c r="A44" s="1042" t="s">
        <v>323</v>
      </c>
      <c r="B44" s="1042" t="s">
        <v>301</v>
      </c>
      <c r="C44" s="1044" t="s">
        <v>324</v>
      </c>
      <c r="D44" s="1044" t="s">
        <v>326</v>
      </c>
      <c r="E44" s="1046" t="s">
        <v>328</v>
      </c>
      <c r="F44" s="1046"/>
      <c r="G44" s="535"/>
      <c r="H44" s="535"/>
      <c r="I44" s="535"/>
      <c r="J44" s="521"/>
      <c r="K44" s="522"/>
      <c r="L44" s="523"/>
      <c r="P44" s="524"/>
      <c r="Q44" s="525"/>
      <c r="R44" s="526"/>
      <c r="S44" s="635"/>
    </row>
    <row r="45" spans="1:19" ht="13.8" thickBot="1">
      <c r="A45" s="1043"/>
      <c r="B45" s="1043"/>
      <c r="C45" s="1045"/>
      <c r="D45" s="1045"/>
      <c r="E45" s="1047"/>
      <c r="F45" s="1047"/>
      <c r="J45" s="521"/>
      <c r="K45" s="522"/>
      <c r="L45" s="523"/>
      <c r="P45" s="524"/>
      <c r="Q45" s="525"/>
      <c r="R45" s="526"/>
      <c r="S45" s="635"/>
    </row>
    <row r="46" spans="1:19" ht="116.25" customHeight="1">
      <c r="A46" s="81" t="s">
        <v>378</v>
      </c>
      <c r="B46" s="83" t="str">
        <f>B34</f>
        <v>Lighting</v>
      </c>
      <c r="C46" s="129">
        <f>E34</f>
        <v>0.99999987908138122</v>
      </c>
      <c r="D46" s="129">
        <f>H34</f>
        <v>1.1740366101694917</v>
      </c>
      <c r="E46" s="1055" t="s">
        <v>381</v>
      </c>
      <c r="F46" s="1055"/>
      <c r="J46" s="521"/>
      <c r="K46" s="522"/>
      <c r="L46" s="523"/>
      <c r="P46" s="524"/>
      <c r="Q46" s="525"/>
      <c r="R46" s="526"/>
      <c r="S46" s="635"/>
    </row>
    <row r="47" spans="1:19" ht="169.5" customHeight="1">
      <c r="A47" s="81" t="s">
        <v>379</v>
      </c>
      <c r="B47" s="83" t="str">
        <f>B35</f>
        <v>Lighting</v>
      </c>
      <c r="C47" s="129">
        <f>E35</f>
        <v>1.5498916424935454</v>
      </c>
      <c r="D47" s="129">
        <f>H35</f>
        <v>3.9315007926007657</v>
      </c>
      <c r="E47" s="1056" t="s">
        <v>382</v>
      </c>
      <c r="F47" s="1056"/>
      <c r="J47" s="636"/>
      <c r="K47" s="634"/>
      <c r="L47" s="531"/>
      <c r="P47" s="524"/>
      <c r="Q47" s="525"/>
      <c r="R47" s="526"/>
      <c r="S47" s="635"/>
    </row>
    <row r="48" spans="1:19" s="625" customFormat="1">
      <c r="A48" s="81"/>
      <c r="B48" s="83"/>
      <c r="C48" s="130"/>
      <c r="D48" s="130"/>
      <c r="E48" s="130"/>
      <c r="F48" s="130"/>
      <c r="G48" s="130"/>
      <c r="H48" s="130"/>
      <c r="I48" s="130"/>
      <c r="J48" s="570"/>
      <c r="K48" s="571"/>
      <c r="L48" s="399"/>
    </row>
    <row r="49" spans="1:12">
      <c r="A49" s="355" t="s">
        <v>383</v>
      </c>
    </row>
    <row r="51" spans="1:12">
      <c r="J51" s="555"/>
      <c r="K51" s="84"/>
      <c r="L51" s="84"/>
    </row>
    <row r="52" spans="1:12">
      <c r="J52" s="484"/>
      <c r="K52" s="504"/>
      <c r="L52" s="252"/>
    </row>
    <row r="53" spans="1:12">
      <c r="J53" s="536"/>
      <c r="K53" s="537"/>
      <c r="L53" s="531"/>
    </row>
    <row r="54" spans="1:12" ht="15">
      <c r="J54" s="261"/>
      <c r="K54" s="262"/>
      <c r="L54" s="531"/>
    </row>
    <row r="55" spans="1:12">
      <c r="J55" s="534"/>
      <c r="K55" s="535"/>
      <c r="L55" s="531"/>
    </row>
    <row r="56" spans="1:12">
      <c r="J56" s="636"/>
      <c r="K56" s="634"/>
      <c r="L56" s="531"/>
    </row>
    <row r="58" spans="1:12">
      <c r="J58" s="534"/>
      <c r="K58" s="535"/>
      <c r="L58" s="531"/>
    </row>
  </sheetData>
  <mergeCells count="46">
    <mergeCell ref="E46:F46"/>
    <mergeCell ref="E47:F47"/>
    <mergeCell ref="A44:A45"/>
    <mergeCell ref="B44:B45"/>
    <mergeCell ref="C44:C45"/>
    <mergeCell ref="D44:D45"/>
    <mergeCell ref="E44:F45"/>
    <mergeCell ref="A39:I39"/>
    <mergeCell ref="A40:D40"/>
    <mergeCell ref="L28:R28"/>
    <mergeCell ref="A31:H31"/>
    <mergeCell ref="A32:A33"/>
    <mergeCell ref="B32:B33"/>
    <mergeCell ref="C32:C33"/>
    <mergeCell ref="D32:D33"/>
    <mergeCell ref="E32:E33"/>
    <mergeCell ref="F32:F33"/>
    <mergeCell ref="G32:G33"/>
    <mergeCell ref="H32:H33"/>
    <mergeCell ref="A28:C28"/>
    <mergeCell ref="A17:G17"/>
    <mergeCell ref="L17:R17"/>
    <mergeCell ref="B18:D18"/>
    <mergeCell ref="E18:G18"/>
    <mergeCell ref="A25:D25"/>
    <mergeCell ref="L9:R9"/>
    <mergeCell ref="B10:D10"/>
    <mergeCell ref="E10:G10"/>
    <mergeCell ref="A16:G16"/>
    <mergeCell ref="L16:R16"/>
    <mergeCell ref="A41:E41"/>
    <mergeCell ref="A5:G5"/>
    <mergeCell ref="L5:R5"/>
    <mergeCell ref="A1:R1"/>
    <mergeCell ref="A2:R2"/>
    <mergeCell ref="A3:R3"/>
    <mergeCell ref="A4:G4"/>
    <mergeCell ref="L4:R4"/>
    <mergeCell ref="A6:G6"/>
    <mergeCell ref="L6:R6"/>
    <mergeCell ref="A7:G7"/>
    <mergeCell ref="L7:R7"/>
    <mergeCell ref="A8:G8"/>
    <mergeCell ref="L8:R8"/>
    <mergeCell ref="A27:C27"/>
    <mergeCell ref="A9:G9"/>
  </mergeCells>
  <pageMargins left="0.7" right="0.7" top="0.75" bottom="0.75" header="0.3" footer="0.3"/>
  <pageSetup scale="44" orientation="landscape" verticalDpi="200" r:id="rId1"/>
  <headerFooter alignWithMargins="0">
    <oddFooter>&amp;R&amp;1#&amp;"Calibri"&amp;10 Internal Use Only</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57DC6A05C43BD44BAF4F61644297DA1" ma:contentTypeVersion="10" ma:contentTypeDescription="Create a new document." ma:contentTypeScope="" ma:versionID="f64c19e8286264204095dc0a0689612e">
  <xsd:schema xmlns:xsd="http://www.w3.org/2001/XMLSchema" xmlns:xs="http://www.w3.org/2001/XMLSchema" xmlns:p="http://schemas.microsoft.com/office/2006/metadata/properties" xmlns:ns2="065dd24d-3bbf-4a1d-85be-5707bfa395af" xmlns:ns3="8632cd31-1a2e-4b3a-8c49-eaacfc3dcece" targetNamespace="http://schemas.microsoft.com/office/2006/metadata/properties" ma:root="true" ma:fieldsID="fc19e75a9b97a8d14b2208577d6f71b9" ns2:_="" ns3:_="">
    <xsd:import namespace="065dd24d-3bbf-4a1d-85be-5707bfa395af"/>
    <xsd:import namespace="8632cd31-1a2e-4b3a-8c49-eaacfc3dcec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EventHashCode" minOccurs="0"/>
                <xsd:element ref="ns2:MediaServiceGeneration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5dd24d-3bbf-4a1d-85be-5707bfa395af"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632cd31-1a2e-4b3a-8c49-eaacfc3dcece" elementFormDefault="qualified">
    <xsd:import namespace="http://schemas.microsoft.com/office/2006/documentManagement/types"/>
    <xsd:import namespace="http://schemas.microsoft.com/office/infopath/2007/PartnerControls"/>
    <xsd:element name="SharedWithUsers" ma:index="10"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8632cd31-1a2e-4b3a-8c49-eaacfc3dcece">
      <UserInfo>
        <DisplayName/>
        <AccountId xsi:nil="true"/>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B03431C-E17E-474A-AA1A-60772DCA9F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65dd24d-3bbf-4a1d-85be-5707bfa395af"/>
    <ds:schemaRef ds:uri="8632cd31-1a2e-4b3a-8c49-eaacfc3dce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837C89A-54BB-4D26-A110-A8909D0EEA81}">
  <ds:schemaRefs>
    <ds:schemaRef ds:uri="http://schemas.openxmlformats.org/package/2006/metadata/core-properties"/>
    <ds:schemaRef ds:uri="http://www.w3.org/XML/1998/namespace"/>
    <ds:schemaRef ds:uri="http://purl.org/dc/terms/"/>
    <ds:schemaRef ds:uri="http://schemas.microsoft.com/office/infopath/2007/PartnerControls"/>
    <ds:schemaRef ds:uri="http://schemas.microsoft.com/office/2006/documentManagement/types"/>
    <ds:schemaRef ds:uri="065dd24d-3bbf-4a1d-85be-5707bfa395af"/>
    <ds:schemaRef ds:uri="http://schemas.microsoft.com/office/2006/metadata/properties"/>
    <ds:schemaRef ds:uri="http://purl.org/dc/elements/1.1/"/>
    <ds:schemaRef ds:uri="8632cd31-1a2e-4b3a-8c49-eaacfc3dcece"/>
    <ds:schemaRef ds:uri="http://purl.org/dc/dcmitype/"/>
  </ds:schemaRefs>
</ds:datastoreItem>
</file>

<file path=customXml/itemProps3.xml><?xml version="1.0" encoding="utf-8"?>
<ds:datastoreItem xmlns:ds="http://schemas.openxmlformats.org/officeDocument/2006/customXml" ds:itemID="{7CEC9B99-A344-442B-AB8A-13A066BFCC5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20</vt:i4>
      </vt:variant>
    </vt:vector>
  </HeadingPairs>
  <TitlesOfParts>
    <vt:vector size="20" baseType="lpstr">
      <vt:lpstr>Cover</vt:lpstr>
      <vt:lpstr>TOC</vt:lpstr>
      <vt:lpstr>MEEIA Targets</vt:lpstr>
      <vt:lpstr>Overall Results PY 2017</vt:lpstr>
      <vt:lpstr>Program to Date Sector Results</vt:lpstr>
      <vt:lpstr>Overall Results PY 2016</vt:lpstr>
      <vt:lpstr>Business EER - Standard</vt:lpstr>
      <vt:lpstr>Business EER - Custom</vt:lpstr>
      <vt:lpstr>Block Bidding</vt:lpstr>
      <vt:lpstr>Business EER - SEM</vt:lpstr>
      <vt:lpstr>Small Bus. Lighting</vt:lpstr>
      <vt:lpstr>Whole House Efficiency</vt:lpstr>
      <vt:lpstr>Income-Eligible Multi-Family</vt:lpstr>
      <vt:lpstr>Home Lighting Rebate</vt:lpstr>
      <vt:lpstr>HER</vt:lpstr>
      <vt:lpstr>IEHER</vt:lpstr>
      <vt:lpstr>OEA</vt:lpstr>
      <vt:lpstr>Res Programmable Thermostat</vt:lpstr>
      <vt:lpstr>Bus Programmable Thermostat</vt:lpstr>
      <vt:lpstr>Demand Response Incentive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Alexandria Davis</dc:creator>
  <cp:keywords/>
  <dc:description/>
  <cp:lastModifiedBy>Tia J Alexander</cp:lastModifiedBy>
  <cp:revision/>
  <dcterms:created xsi:type="dcterms:W3CDTF">2009-02-28T07:42:07Z</dcterms:created>
  <dcterms:modified xsi:type="dcterms:W3CDTF">2019-01-08T14:20:13Z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0x010100757DC6A05C43BD44BAF4F61644297DA1</vt:lpwstr>
  </property>
  <property fmtid="{D5CDD505-2E9C-101B-9397-08002B2CF9AE}" pid="3" name="_dlc_DocIdItemGuid">
    <vt:lpwstr>67842842-f0a8-4e32-8302-050257146a47</vt:lpwstr>
  </property>
  <property fmtid="{D5CDD505-2E9C-101B-9397-08002B2CF9AE}" pid="4" name="Order">
    <vt:r8>176200</vt:r8>
  </property>
  <property fmtid="{D5CDD505-2E9C-101B-9397-08002B2CF9AE}" pid="5" name="xd_Signature">
    <vt:bool>false</vt:bool>
  </property>
  <property fmtid="{D5CDD505-2E9C-101B-9397-08002B2CF9AE}" pid="6" name="xd_ProgID">
    <vt:lpwstr/>
  </property>
  <property fmtid="{D5CDD505-2E9C-101B-9397-08002B2CF9AE}" pid="7" name="TemplateUrl">
    <vt:lpwstr/>
  </property>
  <property fmtid="{D5CDD505-2E9C-101B-9397-08002B2CF9AE}" pid="8" name="ComplianceAssetId">
    <vt:lpwstr/>
  </property>
  <property fmtid="{D5CDD505-2E9C-101B-9397-08002B2CF9AE}" pid="9" name="_SourceUrl">
    <vt:lpwstr/>
  </property>
  <property fmtid="{D5CDD505-2E9C-101B-9397-08002B2CF9AE}" pid="10" name="_SharedFileIndex">
    <vt:lpwstr/>
  </property>
  <property fmtid="{D5CDD505-2E9C-101B-9397-08002B2CF9AE}" pid="11" name="MSIP_Label_d275ac46-98b9-4d64-949f-e82ee8dc823c_Enabled">
    <vt:lpwstr>True</vt:lpwstr>
  </property>
  <property fmtid="{D5CDD505-2E9C-101B-9397-08002B2CF9AE}" pid="12" name="MSIP_Label_d275ac46-98b9-4d64-949f-e82ee8dc823c_SiteId">
    <vt:lpwstr>9ef58ab0-3510-4d99-8d3e-3c9e02ebab7f</vt:lpwstr>
  </property>
  <property fmtid="{D5CDD505-2E9C-101B-9397-08002B2CF9AE}" pid="13" name="MSIP_Label_d275ac46-98b9-4d64-949f-e82ee8dc823c_Owner">
    <vt:lpwstr>Tia.Alexander@kcpl.com</vt:lpwstr>
  </property>
  <property fmtid="{D5CDD505-2E9C-101B-9397-08002B2CF9AE}" pid="14" name="MSIP_Label_d275ac46-98b9-4d64-949f-e82ee8dc823c_SetDate">
    <vt:lpwstr>2019-01-08T14:19:41.5706060Z</vt:lpwstr>
  </property>
  <property fmtid="{D5CDD505-2E9C-101B-9397-08002B2CF9AE}" pid="15" name="MSIP_Label_d275ac46-98b9-4d64-949f-e82ee8dc823c_Name">
    <vt:lpwstr>Internal Use Only</vt:lpwstr>
  </property>
  <property fmtid="{D5CDD505-2E9C-101B-9397-08002B2CF9AE}" pid="16" name="MSIP_Label_d275ac46-98b9-4d64-949f-e82ee8dc823c_Application">
    <vt:lpwstr>Microsoft Azure Information Protection</vt:lpwstr>
  </property>
  <property fmtid="{D5CDD505-2E9C-101B-9397-08002B2CF9AE}" pid="17" name="MSIP_Label_d275ac46-98b9-4d64-949f-e82ee8dc823c_Extended_MSFT_Method">
    <vt:lpwstr>Automatic</vt:lpwstr>
  </property>
  <property fmtid="{D5CDD505-2E9C-101B-9397-08002B2CF9AE}" pid="18" name="Sensitivity">
    <vt:lpwstr>Internal Use Only</vt:lpwstr>
  </property>
</Properties>
</file>