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Summary" sheetId="1" r:id="rId1"/>
    <sheet name="GMO June 30, 2010" sheetId="2" r:id="rId2"/>
    <sheet name="GMO July 31, 2010" sheetId="3" r:id="rId3"/>
    <sheet name="GMO August 31, 2010" sheetId="4" r:id="rId4"/>
    <sheet name="GMO Sept 30, 2010" sheetId="5" r:id="rId5"/>
    <sheet name="GMO Oct 31, 2010" sheetId="6" r:id="rId6"/>
    <sheet name="GMO Nov 30, 2010" sheetId="7" r:id="rId7"/>
    <sheet name="GMO Dec 31, 2010" sheetId="8" r:id="rId8"/>
    <sheet name="GMO Jan 31, 2011" sheetId="9" r:id="rId9"/>
    <sheet name="GMO Feb 28, 2011" sheetId="10" r:id="rId10"/>
    <sheet name="GMO Mar 31, 2011" sheetId="11" r:id="rId11"/>
    <sheet name="GMO Apr 30, 2011" sheetId="12" r:id="rId12"/>
    <sheet name="GMO May 31, 2011" sheetId="13" r:id="rId13"/>
    <sheet name="GMO May 31, 2011- revised" sheetId="14" r:id="rId14"/>
  </sheets>
  <definedNames>
    <definedName name="_xlnm.Print_Area" localSheetId="11">'GMO Apr 30, 2011'!$A$1:$M$130</definedName>
    <definedName name="_xlnm.Print_Area" localSheetId="3">'GMO August 31, 2010'!$A$1:$M$117</definedName>
    <definedName name="_xlnm.Print_Area" localSheetId="7">'GMO Dec 31, 2010'!$A$1:$M$132</definedName>
    <definedName name="_xlnm.Print_Area" localSheetId="9">'GMO Feb 28, 2011'!$A$1:$M$120</definedName>
    <definedName name="_xlnm.Print_Area" localSheetId="8">'GMO Jan 31, 2011'!$A$1:$M$117</definedName>
    <definedName name="_xlnm.Print_Area" localSheetId="2">'GMO July 31, 2010'!$A$1:$M$113</definedName>
    <definedName name="_xlnm.Print_Area" localSheetId="1">'GMO June 30, 2010'!$A$91:$M$118</definedName>
    <definedName name="_xlnm.Print_Area" localSheetId="10">'GMO Mar 31, 2011'!$A$1:$M$132</definedName>
    <definedName name="_xlnm.Print_Area" localSheetId="12">'GMO May 31, 2011'!$A$1:$M$130</definedName>
    <definedName name="_xlnm.Print_Area" localSheetId="13">'GMO May 31, 2011- revised'!$A$1:$M$130</definedName>
    <definedName name="_xlnm.Print_Area" localSheetId="6">'GMO Nov 30, 2010'!$A$1:$M$103</definedName>
    <definedName name="_xlnm.Print_Area" localSheetId="5">'GMO Oct 31, 2010'!$A$1:$M$104</definedName>
    <definedName name="_xlnm.Print_Area" localSheetId="4">'GMO Sept 30, 2010'!$A$1:$M$104</definedName>
    <definedName name="_xlnm.Print_Titles" localSheetId="11">'GMO Apr 30, 2011'!$1:$9</definedName>
    <definedName name="_xlnm.Print_Titles" localSheetId="3">'GMO August 31, 2010'!$1:$9</definedName>
    <definedName name="_xlnm.Print_Titles" localSheetId="7">'GMO Dec 31, 2010'!$1:$9</definedName>
    <definedName name="_xlnm.Print_Titles" localSheetId="9">'GMO Feb 28, 2011'!$1:$9</definedName>
    <definedName name="_xlnm.Print_Titles" localSheetId="8">'GMO Jan 31, 2011'!$1:$9</definedName>
    <definedName name="_xlnm.Print_Titles" localSheetId="2">'GMO July 31, 2010'!$1:$9</definedName>
    <definedName name="_xlnm.Print_Titles" localSheetId="1">'GMO June 30, 2010'!$1:$9</definedName>
    <definedName name="_xlnm.Print_Titles" localSheetId="10">'GMO Mar 31, 2011'!$1:$9</definedName>
    <definedName name="_xlnm.Print_Titles" localSheetId="12">'GMO May 31, 2011'!$1:$9</definedName>
    <definedName name="_xlnm.Print_Titles" localSheetId="13">'GMO May 31, 2011- revised'!$1:$9</definedName>
    <definedName name="_xlnm.Print_Titles" localSheetId="6">'GMO Nov 30, 2010'!$1:$9</definedName>
    <definedName name="_xlnm.Print_Titles" localSheetId="5">'GMO Oct 31, 2010'!$1:$9</definedName>
    <definedName name="_xlnm.Print_Titles" localSheetId="4">'GMO Sept 30, 2010'!$1:$9</definedName>
  </definedNames>
  <calcPr fullCalcOnLoad="1"/>
</workbook>
</file>

<file path=xl/sharedStrings.xml><?xml version="1.0" encoding="utf-8"?>
<sst xmlns="http://schemas.openxmlformats.org/spreadsheetml/2006/main" count="2650" uniqueCount="114">
  <si>
    <t>Beginning Date of Quarter:</t>
  </si>
  <si>
    <t>Ending Date of Quarter:</t>
  </si>
  <si>
    <t>Beginning Date of Month:</t>
  </si>
  <si>
    <t>Greater Missouri Operations</t>
  </si>
  <si>
    <t>Ending Date of Month:</t>
  </si>
  <si>
    <t>Average Rate on Outstanding Balance on 5-year GMO Revolver at 6/30/2010</t>
  </si>
  <si>
    <t>Number of Days in Month:</t>
  </si>
  <si>
    <t>Actual</t>
  </si>
  <si>
    <t>Adjusted</t>
  </si>
  <si>
    <t>Date</t>
  </si>
  <si>
    <t>Number</t>
  </si>
  <si>
    <t>Principal</t>
  </si>
  <si>
    <t>Borrowing</t>
  </si>
  <si>
    <t>Interest</t>
  </si>
  <si>
    <t>Weighted</t>
  </si>
  <si>
    <t xml:space="preserve">Weighted </t>
  </si>
  <si>
    <t>Borrowed</t>
  </si>
  <si>
    <t>Due</t>
  </si>
  <si>
    <t>of Days</t>
  </si>
  <si>
    <t>Amount</t>
  </si>
  <si>
    <t>Lender</t>
  </si>
  <si>
    <t>Type</t>
  </si>
  <si>
    <t>Rate</t>
  </si>
  <si>
    <t>Average Tenor</t>
  </si>
  <si>
    <t>Effective Rate</t>
  </si>
  <si>
    <t>BOA/3-year RCF</t>
  </si>
  <si>
    <t>Euro</t>
  </si>
  <si>
    <t>Weighted Average Rate on Outstanding Balance on 5-year GMO Revolver during 2Q 2010 ending 6/30/2010</t>
  </si>
  <si>
    <t>Outstanding Bal</t>
  </si>
  <si>
    <t>Y-T-D Weighted Average Rate on Outstanding Balance on all GMO Revolver borrowings through 6/30/2010</t>
  </si>
  <si>
    <t>Outstanding Letters of Credit on GMO Revolver at 6/30/2010</t>
  </si>
  <si>
    <t>Outstanding L/C</t>
  </si>
  <si>
    <t>Issuing Bank</t>
  </si>
  <si>
    <t>National Union Fire Ins. Co. (AIG)  68045558</t>
  </si>
  <si>
    <t>Bank of America</t>
  </si>
  <si>
    <t>Union Bank of CA (SE)</t>
  </si>
  <si>
    <t>Union Bank of CA (Wamego)</t>
  </si>
  <si>
    <t>AFUDC Calculation</t>
  </si>
  <si>
    <t>Weighted Average Rate on Outstanding Balance on 5-year GMO Revolver during June 2010 including Letters of Credit and Facility Fee</t>
  </si>
  <si>
    <t>Facility Fee</t>
  </si>
  <si>
    <t>Upfront Fees</t>
  </si>
  <si>
    <t>Arrangement Fees</t>
  </si>
  <si>
    <t>Total Weighted Average Interest Rate for AFUDC Calculation  ---&gt;</t>
  </si>
  <si>
    <t>Average Rate on Outstanding Balance on 5-year GMO Revolver at 7/31/2010</t>
  </si>
  <si>
    <t>Weighted Average Rate on Outstanding Balance on 5-year GMO Revolver during 3Q 2010 ending 9/30/2010</t>
  </si>
  <si>
    <t>Y-T-D Weighted Average Rate on Outstanding Balance on all GMO Revolver borrowings through 7/31/2010</t>
  </si>
  <si>
    <t>Outstanding Letters of Credit on GMO Revolver at 7/31/2010</t>
  </si>
  <si>
    <t>Weighted Average Rate on Outstanding Balance on 5-year GMO Revolver during July 2010 including Letters of Credit and Facility Fee</t>
  </si>
  <si>
    <t>Average Rate on Outstanding Balance on 5-year GMO Revolver at 8/31/2010</t>
  </si>
  <si>
    <t>BOA/2010 3-yr RCF</t>
  </si>
  <si>
    <t>Y-T-D Weighted Average Rate on Outstanding Balance on all GMO Revolver borrowings through 8/31/2010</t>
  </si>
  <si>
    <t>Outstanding Letters of Credit on GMO Revolver at 8/31/2010</t>
  </si>
  <si>
    <t>Weighted Average Rate on Outstanding Balance on 3-yr GMO Revolvers during Aug 2010 including LCs, Money Pool, Facility Fee and Upfront Fees</t>
  </si>
  <si>
    <t>Commitment Fee</t>
  </si>
  <si>
    <t>Commitment Fee on undrawn balance</t>
  </si>
  <si>
    <t>Average Rate on Outstanding Balance on 5-year GMO Revolver at 9/30/2010</t>
  </si>
  <si>
    <t>Y-T-D Weighted Average Rate on Outstanding Balance on all GMO Revolver borrowings through 9/30/2010</t>
  </si>
  <si>
    <t>Outstanding Letters of Credit on GMO Revolver at 9/30/2010</t>
  </si>
  <si>
    <t>Weighted Average Rate on Outstanding Balance on 3-yr GMO Revolvers during Sept 2010 including LCs, Money Pool, Facility Fee and Upfront Fees</t>
  </si>
  <si>
    <t>Average Rate on Outstanding Balance on 5-year GMO Revolver at 10/31/2010</t>
  </si>
  <si>
    <t>Weighted Average Rate on Outstanding Balance on 5-year GMO Revolver during 4Q 2010 ending 10/31/2010</t>
  </si>
  <si>
    <t>Y-T-D Weighted Average Rate on Outstanding Balance on all GMO Revolver borrowings through 10/31/2010</t>
  </si>
  <si>
    <t>Outstanding Letters of Credit on GMO Revolver at 10/31/2010</t>
  </si>
  <si>
    <t>Weighted Average Rate on Outstanding Balance on 3-yr GMO Revolvers during Oct 2010 including LCs, Money Pool, Facility Fee and Upfront Fees</t>
  </si>
  <si>
    <t>Average Rate on Outstanding Balance on 3-year GMO Revolver at 11/30/2010</t>
  </si>
  <si>
    <t>None</t>
  </si>
  <si>
    <t>Weighted Average Rate on Outstanding Balance on 3-year GMO Revolver during 4Q 2010 ending 11/30/2010</t>
  </si>
  <si>
    <t>Y-T-D Weighted Average Rate on Outstanding Balance on all GMO Revolver borrowings through 11/30/2010</t>
  </si>
  <si>
    <t>Outstanding Letters of Credit on GMO Revolver at 11/30/2010</t>
  </si>
  <si>
    <t>Weighted Average Rate on Outstanding Balance on 3-yr GMO Revolvers during Nov 2010 including LCs, Money Pool, Facility Fee and Upfront Fees</t>
  </si>
  <si>
    <t>GMO borrowing from:</t>
  </si>
  <si>
    <t>Money Pool</t>
  </si>
  <si>
    <t>KCPL</t>
  </si>
  <si>
    <t>GPE</t>
  </si>
  <si>
    <t>Average Rate on Outstanding Balance on 3-year GMO Revolver at 12/31/2010</t>
  </si>
  <si>
    <t>Weighted Average Rate on Outstanding Balance on 3-year GMO Revolver during 4Q 2010 ending 12/31/2010</t>
  </si>
  <si>
    <t>Y-T-D Weighted Average Rate on Outstanding Balance on all GMO Revolver borrowings through 12/31/2010</t>
  </si>
  <si>
    <t>Outstanding Letters of Credit on GMO Revolver at 12/31/2010</t>
  </si>
  <si>
    <t>Weighted Average Rate on Outstanding Balance on 3-yr GMO Revolvers during Dec 2010 including LCs, Money Pool, Facility Fee and Upfront Fees</t>
  </si>
  <si>
    <t>Money Pool Borrowings</t>
  </si>
  <si>
    <t>Average Rate on Outstanding Balance on 3-year GMO Revolver at 1/31/2011</t>
  </si>
  <si>
    <t>Total</t>
  </si>
  <si>
    <t>Weighted Average Rate on Outstanding Balance on 3-year GMO Revolver during 1Q 2011 ending 1/31/2011</t>
  </si>
  <si>
    <t>Y-T-D Weighted Average Rate on Outstanding Balance on all GMO Revolver borrowings through 1/31/2011</t>
  </si>
  <si>
    <t>Outstanding Letters of Credit on GMO Revolver at 1/31/2011</t>
  </si>
  <si>
    <t>Weighted Average Rate on Outstanding Balance on 3-yr GMO Revolver during Jan 2011 including LCs, Money Pool, Facility Fee and Upfront Fees</t>
  </si>
  <si>
    <t xml:space="preserve"> </t>
  </si>
  <si>
    <t>Check</t>
  </si>
  <si>
    <t>Average Rate on Outstanding Balance on 3-year GMO Revolver at 3/31/2011</t>
  </si>
  <si>
    <t>Weighted Average Rate on Outstanding Balance on 3-year GMO Revolver during 1Q 2011 ending 3/31/2011</t>
  </si>
  <si>
    <t>Outstanding Tenor</t>
  </si>
  <si>
    <t>Y-T-D Weighted Average Rate on Outstanding Balance on all GMO Revolver borrowings through 3/31/2011</t>
  </si>
  <si>
    <t>Outstanding Letters of Credit on GMO Revolver at 3/31/2011</t>
  </si>
  <si>
    <t>Weighted Average Rate on Outstanding Balance on 3-yr GMO Revolver during March 2011 including LCs, Money Pool, Facility Fee and Upfront Fees</t>
  </si>
  <si>
    <t>Average Rate on Outstanding Balance on 3-year GMO Revolver at 2/28/2011</t>
  </si>
  <si>
    <t>Weighted Average Rate on Outstanding Balance on 3-year GMO Revolver during 1Q 2011 ending 2/28/2011</t>
  </si>
  <si>
    <t>Y-T-D Weighted Average Rate on Outstanding Balance on all GMO Revolver borrowings through 2/28/2011</t>
  </si>
  <si>
    <t>Outstanding Letters of Credit on GMO Revolver at 2/28/2011</t>
  </si>
  <si>
    <t>Weighted Average Rate on Outstanding Balance on 3-yr GMO Revolver during Feb 2011 including LCs, Money Pool, Facility Fee and Upfront Fees</t>
  </si>
  <si>
    <t>Average Rate on Outstanding Balance on 3-year GMO Revolver at 4/30/2011</t>
  </si>
  <si>
    <t>Weighted Average Rate on Outstanding Balance on 3-year GMO Revolver during 2Q 2011 ending 4/30/2011</t>
  </si>
  <si>
    <t>Y-T-D Weighted Average Rate on Outstanding Balance on all GMO Revolver borrowings through 4/30/2011</t>
  </si>
  <si>
    <t>Outstanding Letters of Credit on GMO Revolver at 4/30/2011</t>
  </si>
  <si>
    <t>Weighted Average Rate on Outstanding Balance on 3-yr GMO Revolver during April 2011 including LCs, Money Pool, Facility Fee and Upfront Fees</t>
  </si>
  <si>
    <t>Average Rate on Outstanding Balance on 3-year GMO Revolver at 5/31/2011</t>
  </si>
  <si>
    <t>Weighted Average Rate on Outstanding Balance on 3-year GMO Revolver during 2Q 2011 ending 5/31/2011</t>
  </si>
  <si>
    <t>Prime</t>
  </si>
  <si>
    <t>Y-T-D Weighted Average Rate on Outstanding Balance on all GMO Revolver borrowings through 5/31/2011</t>
  </si>
  <si>
    <t>Outstanding Letters of Credit on GMO Revolver at 5/31/2011</t>
  </si>
  <si>
    <t>Weighted Average Rate on Outstanding Balance on 3-yr GMO Revolver during May 2011 including LCs, Money Pool, Facility Fee and Upfront Fees</t>
  </si>
  <si>
    <t>Weighted outstanding balance ($ billion)</t>
  </si>
  <si>
    <t>Carrying cost</t>
  </si>
  <si>
    <t>% of total</t>
  </si>
  <si>
    <t>AFUDC Rate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</si>
</sst>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0.0000%"/>
    <numFmt numFmtId="167" formatCode="0.0%"/>
    <numFmt numFmtId="168" formatCode="0.000%"/>
    <numFmt numFmtId="169" formatCode="_(&quot;$&quot;* #,##0.00000_);_(&quot;$&quot;* \(#,##0.00000\);_(&quot;$&quot;* &quot;-&quot;?????_);_(@_)"/>
    <numFmt numFmtId="170" formatCode="_(* #,##0_);_(* \(#,##0\);_(* &quot;-&quot;??_);_(@_)"/>
    <numFmt numFmtId="171" formatCode="mmm\-yyyy"/>
    <numFmt numFmtId="172" formatCode="0.000000%"/>
    <numFmt numFmtId="173" formatCode="mm/dd/yyyy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;\(0.000\)"/>
    <numFmt numFmtId="183" formatCode="0.0_);\(0.0\)"/>
    <numFmt numFmtId="184" formatCode="0.0"/>
    <numFmt numFmtId="185" formatCode="#,##0.0_);\(#,##0.0\)"/>
    <numFmt numFmtId="186" formatCode="0_);\(0\)"/>
    <numFmt numFmtId="187" formatCode="0.0000000000000000%"/>
    <numFmt numFmtId="188" formatCode="[$-409]dddd\,\ mmmm\ dd\,\ yyyy"/>
    <numFmt numFmtId="189" formatCode="m/d/yy;@"/>
    <numFmt numFmtId="190" formatCode="mm/dd/yy;@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_);_(* \(#,##0.0\);_(* &quot;-&quot;??_);_(@_)"/>
    <numFmt numFmtId="197" formatCode="_(* #,##0.000_);_(* \(#,##0.000\);_(* &quot;-&quot;?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14" fontId="0" fillId="22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14" fontId="0" fillId="0" borderId="11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14" fontId="2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4" fontId="0" fillId="0" borderId="0" xfId="0" applyNumberFormat="1" applyFont="1" applyAlignment="1">
      <alignment/>
    </xf>
    <xf numFmtId="185" fontId="0" fillId="0" borderId="0" xfId="0" applyNumberFormat="1" applyBorder="1" applyAlignment="1">
      <alignment/>
    </xf>
    <xf numFmtId="165" fontId="0" fillId="0" borderId="0" xfId="59" applyNumberForma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185" fontId="25" fillId="0" borderId="0" xfId="0" applyNumberFormat="1" applyFont="1" applyBorder="1" applyAlignment="1">
      <alignment/>
    </xf>
    <xf numFmtId="165" fontId="25" fillId="0" borderId="0" xfId="0" applyNumberFormat="1" applyFont="1" applyAlignment="1">
      <alignment horizontal="center"/>
    </xf>
    <xf numFmtId="185" fontId="20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44" fontId="20" fillId="0" borderId="14" xfId="0" applyNumberFormat="1" applyFont="1" applyBorder="1" applyAlignment="1">
      <alignment horizontal="left"/>
    </xf>
    <xf numFmtId="164" fontId="20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5" fontId="24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8" fontId="0" fillId="0" borderId="0" xfId="0" applyNumberFormat="1" applyFont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Font="1" applyAlignment="1">
      <alignment horizontal="center"/>
    </xf>
    <xf numFmtId="165" fontId="0" fillId="0" borderId="0" xfId="59" applyNumberFormat="1" applyAlignment="1">
      <alignment/>
    </xf>
    <xf numFmtId="0" fontId="0" fillId="0" borderId="0" xfId="0" applyFill="1" applyBorder="1" applyAlignment="1">
      <alignment/>
    </xf>
    <xf numFmtId="0" fontId="26" fillId="4" borderId="15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6" fontId="0" fillId="0" borderId="0" xfId="0" applyNumberFormat="1" applyFont="1" applyFill="1" applyAlignment="1">
      <alignment horizontal="center"/>
    </xf>
    <xf numFmtId="44" fontId="23" fillId="0" borderId="0" xfId="0" applyNumberFormat="1" applyFont="1" applyFill="1" applyAlignment="1">
      <alignment horizontal="left"/>
    </xf>
    <xf numFmtId="44" fontId="0" fillId="0" borderId="0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44" fontId="0" fillId="0" borderId="0" xfId="0" applyNumberFormat="1" applyFont="1" applyBorder="1" applyAlignment="1">
      <alignment horizontal="left"/>
    </xf>
    <xf numFmtId="165" fontId="20" fillId="0" borderId="0" xfId="59" applyNumberFormat="1" applyFont="1" applyBorder="1" applyAlignment="1">
      <alignment horizontal="center"/>
    </xf>
    <xf numFmtId="185" fontId="20" fillId="0" borderId="0" xfId="0" applyNumberFormat="1" applyFont="1" applyBorder="1" applyAlignment="1">
      <alignment horizontal="right"/>
    </xf>
    <xf numFmtId="165" fontId="25" fillId="4" borderId="16" xfId="0" applyNumberFormat="1" applyFont="1" applyFill="1" applyBorder="1" applyAlignment="1">
      <alignment horizontal="center"/>
    </xf>
    <xf numFmtId="44" fontId="20" fillId="0" borderId="0" xfId="0" applyNumberFormat="1" applyFont="1" applyBorder="1" applyAlignment="1">
      <alignment/>
    </xf>
    <xf numFmtId="44" fontId="20" fillId="0" borderId="0" xfId="0" applyNumberFormat="1" applyFont="1" applyAlignment="1">
      <alignment/>
    </xf>
    <xf numFmtId="191" fontId="0" fillId="0" borderId="14" xfId="42" applyNumberFormat="1" applyBorder="1" applyAlignment="1">
      <alignment/>
    </xf>
    <xf numFmtId="166" fontId="2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89" fontId="0" fillId="22" borderId="11" xfId="0" applyNumberFormat="1" applyFill="1" applyBorder="1" applyAlignment="1">
      <alignment horizontal="center"/>
    </xf>
    <xf numFmtId="166" fontId="0" fillId="0" borderId="11" xfId="0" applyNumberFormat="1" applyBorder="1" applyAlignment="1">
      <alignment/>
    </xf>
    <xf numFmtId="166" fontId="20" fillId="0" borderId="11" xfId="0" applyNumberFormat="1" applyFont="1" applyBorder="1" applyAlignment="1">
      <alignment/>
    </xf>
    <xf numFmtId="190" fontId="0" fillId="22" borderId="11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2" xfId="0" applyNumberFormat="1" applyBorder="1" applyAlignment="1">
      <alignment/>
    </xf>
    <xf numFmtId="0" fontId="0" fillId="22" borderId="12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165" fontId="0" fillId="0" borderId="0" xfId="59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44" fontId="20" fillId="0" borderId="0" xfId="0" applyNumberFormat="1" applyFont="1" applyFill="1" applyBorder="1" applyAlignment="1">
      <alignment/>
    </xf>
    <xf numFmtId="165" fontId="20" fillId="24" borderId="0" xfId="59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44" fontId="0" fillId="24" borderId="0" xfId="0" applyNumberFormat="1" applyFill="1" applyAlignment="1">
      <alignment/>
    </xf>
    <xf numFmtId="165" fontId="0" fillId="24" borderId="0" xfId="59" applyNumberFormat="1" applyFill="1" applyAlignment="1">
      <alignment/>
    </xf>
    <xf numFmtId="165" fontId="0" fillId="2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wrapText="1"/>
    </xf>
    <xf numFmtId="17" fontId="0" fillId="0" borderId="0" xfId="0" applyNumberFormat="1" applyAlignment="1">
      <alignment/>
    </xf>
    <xf numFmtId="168" fontId="0" fillId="0" borderId="0" xfId="0" applyNumberFormat="1" applyAlignment="1">
      <alignment/>
    </xf>
    <xf numFmtId="191" fontId="0" fillId="0" borderId="0" xfId="42" applyNumberFormat="1" applyAlignment="1">
      <alignment/>
    </xf>
    <xf numFmtId="191" fontId="0" fillId="0" borderId="17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59" applyNumberFormat="1" applyAlignment="1">
      <alignment/>
    </xf>
    <xf numFmtId="167" fontId="20" fillId="0" borderId="0" xfId="59" applyNumberFormat="1" applyFont="1" applyAlignment="1">
      <alignment horizontal="center" wrapText="1"/>
    </xf>
    <xf numFmtId="167" fontId="20" fillId="0" borderId="0" xfId="59" applyNumberFormat="1" applyFont="1" applyAlignment="1">
      <alignment horizontal="center"/>
    </xf>
    <xf numFmtId="167" fontId="0" fillId="0" borderId="0" xfId="59" applyNumberFormat="1" applyAlignment="1">
      <alignment/>
    </xf>
    <xf numFmtId="167" fontId="0" fillId="0" borderId="14" xfId="59" applyNumberFormat="1" applyBorder="1" applyAlignment="1">
      <alignment/>
    </xf>
    <xf numFmtId="167" fontId="0" fillId="0" borderId="0" xfId="59" applyNumberFormat="1" applyBorder="1" applyAlignment="1">
      <alignment/>
    </xf>
    <xf numFmtId="167" fontId="0" fillId="0" borderId="17" xfId="59" applyNumberFormat="1" applyBorder="1" applyAlignment="1">
      <alignment/>
    </xf>
    <xf numFmtId="168" fontId="0" fillId="0" borderId="0" xfId="59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168" fontId="0" fillId="0" borderId="14" xfId="59" applyNumberFormat="1" applyFill="1" applyBorder="1" applyAlignment="1">
      <alignment/>
    </xf>
    <xf numFmtId="168" fontId="0" fillId="0" borderId="17" xfId="59" applyNumberFormat="1" applyFill="1" applyBorder="1" applyAlignment="1">
      <alignment/>
    </xf>
    <xf numFmtId="0" fontId="24" fillId="0" borderId="0" xfId="0" applyFont="1" applyAlignment="1">
      <alignment horizontal="center"/>
    </xf>
    <xf numFmtId="44" fontId="23" fillId="0" borderId="0" xfId="0" applyNumberFormat="1" applyFont="1" applyFill="1" applyAlignment="1">
      <alignment horizontal="left"/>
    </xf>
    <xf numFmtId="164" fontId="20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3</xdr:col>
      <xdr:colOff>342900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8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11.421875" style="0" customWidth="1"/>
    <col min="3" max="3" width="12.57421875" style="0" customWidth="1"/>
    <col min="4" max="4" width="7.7109375" style="90" customWidth="1"/>
    <col min="5" max="5" width="13.00390625" style="0" customWidth="1"/>
    <col min="6" max="6" width="12.421875" style="0" bestFit="1" customWidth="1"/>
  </cols>
  <sheetData>
    <row r="2" ht="13.5" customHeight="1"/>
    <row r="3" spans="2:5" s="84" customFormat="1" ht="50.25" customHeight="1">
      <c r="B3" s="84" t="s">
        <v>113</v>
      </c>
      <c r="C3" s="84" t="s">
        <v>110</v>
      </c>
      <c r="D3" s="91" t="s">
        <v>112</v>
      </c>
      <c r="E3" s="98" t="s">
        <v>111</v>
      </c>
    </row>
    <row r="4" spans="4:5" s="12" customFormat="1" ht="12.75">
      <c r="D4" s="92"/>
      <c r="E4" s="99"/>
    </row>
    <row r="5" spans="1:5" ht="12.75">
      <c r="A5" s="85">
        <v>40330</v>
      </c>
      <c r="B5" s="86">
        <f>'GMO June 30, 2010'!M117</f>
        <v>0.021108281149165242</v>
      </c>
      <c r="C5" s="87">
        <f>'GMO June 30, 2010'!L109/1000000000</f>
        <v>8.294821</v>
      </c>
      <c r="D5" s="93">
        <f>C5/C$18</f>
        <v>0.1635777527917256</v>
      </c>
      <c r="E5" s="97">
        <f aca="true" t="shared" si="0" ref="E5:E16">D5*B5</f>
        <v>0.0034528451956763935</v>
      </c>
    </row>
    <row r="6" spans="1:5" ht="12.75">
      <c r="A6" s="85">
        <v>40360</v>
      </c>
      <c r="B6" s="86">
        <f>'GMO July 31, 2010'!M112</f>
        <v>0.02106660702383432</v>
      </c>
      <c r="C6" s="87">
        <f>'GMO July 31, 2010'!L104/1000000000</f>
        <v>8.7929817</v>
      </c>
      <c r="D6" s="93">
        <f aca="true" t="shared" si="1" ref="D6:D16">C6/C$18</f>
        <v>0.1734017149767026</v>
      </c>
      <c r="E6" s="97">
        <f t="shared" si="0"/>
        <v>0.00365298578667312</v>
      </c>
    </row>
    <row r="7" spans="1:5" ht="12.75">
      <c r="A7" s="85">
        <v>40391</v>
      </c>
      <c r="B7" s="86">
        <f>'GMO August 31, 2010'!M116</f>
        <v>0.03827600046547601</v>
      </c>
      <c r="C7" s="87">
        <f>'GMO August 31, 2010'!L102/1000000000</f>
        <v>5.4799817</v>
      </c>
      <c r="D7" s="93">
        <f t="shared" si="1"/>
        <v>0.10806780421491677</v>
      </c>
      <c r="E7" s="97">
        <f t="shared" si="0"/>
        <v>0.004136403324433125</v>
      </c>
    </row>
    <row r="8" spans="1:5" ht="12.75">
      <c r="A8" s="85">
        <v>40422</v>
      </c>
      <c r="B8" s="86">
        <f>'GMO Sept 30, 2010'!M103</f>
        <v>0.2892655519843169</v>
      </c>
      <c r="C8" s="87">
        <f>'GMO Sept 30, 2010'!L95/1000000000</f>
        <v>0.394821</v>
      </c>
      <c r="D8" s="93">
        <f t="shared" si="1"/>
        <v>0.007786054929332638</v>
      </c>
      <c r="E8" s="97">
        <f t="shared" si="0"/>
        <v>0.0022522374769136174</v>
      </c>
    </row>
    <row r="9" spans="1:5" ht="12.75">
      <c r="A9" s="85">
        <v>40452</v>
      </c>
      <c r="B9" s="86">
        <f>'GMO Oct 31, 2010'!M103</f>
        <v>0.2947976703366842</v>
      </c>
      <c r="C9" s="87">
        <f>'GMO Oct 31, 2010'!L95/1000000000</f>
        <v>0.4079817</v>
      </c>
      <c r="D9" s="93">
        <f t="shared" si="1"/>
        <v>0.008045590093643726</v>
      </c>
      <c r="E9" s="97">
        <f t="shared" si="0"/>
        <v>0.002371821216090075</v>
      </c>
    </row>
    <row r="10" spans="1:5" ht="12.75">
      <c r="A10" s="85">
        <v>40483</v>
      </c>
      <c r="B10" s="86">
        <f>'GMO Nov 30, 2010'!M102</f>
        <v>0.2892655519843169</v>
      </c>
      <c r="C10" s="87">
        <f>'GMO Nov 30, 2010'!L94/1000000000</f>
        <v>0.394821</v>
      </c>
      <c r="D10" s="93">
        <f t="shared" si="1"/>
        <v>0.007786054929332638</v>
      </c>
      <c r="E10" s="97">
        <f t="shared" si="0"/>
        <v>0.0022522374769136174</v>
      </c>
    </row>
    <row r="11" spans="1:5" ht="12.75">
      <c r="A11" s="85">
        <v>40513</v>
      </c>
      <c r="B11" s="86">
        <f>'GMO Nov 30, 2010'!M102</f>
        <v>0.2892655519843169</v>
      </c>
      <c r="C11" s="87">
        <f>'GMO Dec 31, 2010'!L123/1000000000</f>
        <v>0.5446067</v>
      </c>
      <c r="D11" s="93">
        <f t="shared" si="1"/>
        <v>0.010739899045599351</v>
      </c>
      <c r="E11" s="97">
        <f t="shared" si="0"/>
        <v>0.003106682825681135</v>
      </c>
    </row>
    <row r="12" spans="1:5" ht="12.75">
      <c r="A12" s="85">
        <v>40544</v>
      </c>
      <c r="B12" s="86">
        <f>'GMO Jan 31, 2011'!M116</f>
        <v>0.07410464350661015</v>
      </c>
      <c r="C12" s="87">
        <f>'GMO Jan 31, 2011'!L107/1000000000</f>
        <v>1.9944367</v>
      </c>
      <c r="D12" s="93">
        <f t="shared" si="1"/>
        <v>0.03933122528760355</v>
      </c>
      <c r="E12" s="97">
        <f t="shared" si="0"/>
        <v>0.0029146264286160316</v>
      </c>
    </row>
    <row r="13" spans="1:5" ht="12.75">
      <c r="A13" s="85">
        <v>40575</v>
      </c>
      <c r="B13" s="86">
        <f>'GMO Feb 28, 2011'!M119</f>
        <v>0.041218714359784886</v>
      </c>
      <c r="C13" s="87">
        <f>'GMO Feb 28, 2011'!L111/1000000000</f>
        <v>6.3884996</v>
      </c>
      <c r="D13" s="93">
        <f t="shared" si="1"/>
        <v>0.12598420246547068</v>
      </c>
      <c r="E13" s="97">
        <f t="shared" si="0"/>
        <v>0.005192906855269542</v>
      </c>
    </row>
    <row r="14" spans="1:5" ht="12.75">
      <c r="A14" s="85">
        <v>40603</v>
      </c>
      <c r="B14" s="86">
        <f>'GMO Mar 31, 2011'!M131</f>
        <v>0.04110208605022511</v>
      </c>
      <c r="C14" s="87">
        <f>'GMO Mar 31, 2011'!L123/1000000000</f>
        <v>6.7729817</v>
      </c>
      <c r="D14" s="93">
        <f t="shared" si="1"/>
        <v>0.13356636944733122</v>
      </c>
      <c r="E14" s="97">
        <f t="shared" si="0"/>
        <v>0.005489856410440366</v>
      </c>
    </row>
    <row r="15" spans="1:5" ht="12.75">
      <c r="A15" s="85">
        <v>40634</v>
      </c>
      <c r="B15" s="86">
        <f>'GMO Apr 30, 2011'!M129</f>
        <v>0.041152097895419903</v>
      </c>
      <c r="C15" s="87">
        <f>'GMO Apr 30, 2011'!L121/1000000000</f>
        <v>6.544821</v>
      </c>
      <c r="D15" s="93">
        <f t="shared" si="1"/>
        <v>0.12906693364499297</v>
      </c>
      <c r="E15" s="97">
        <f t="shared" si="0"/>
        <v>0.005311375088420415</v>
      </c>
    </row>
    <row r="16" spans="1:5" ht="12.75">
      <c r="A16" s="85">
        <v>40664</v>
      </c>
      <c r="B16" s="89">
        <f>'GMO May 31, 2011- revised'!M129</f>
        <v>0.04955969744411733</v>
      </c>
      <c r="C16" s="63">
        <f>'GMO May 31, 2011- revised'!L119/1000000000</f>
        <v>4.6979817</v>
      </c>
      <c r="D16" s="94">
        <f t="shared" si="1"/>
        <v>0.09264639817334824</v>
      </c>
      <c r="E16" s="100">
        <f t="shared" si="0"/>
        <v>0.0045915274627583635</v>
      </c>
    </row>
    <row r="17" spans="2:5" ht="12.75">
      <c r="B17" s="86"/>
      <c r="C17" s="49"/>
      <c r="D17" s="95"/>
      <c r="E17" s="97"/>
    </row>
    <row r="18" spans="1:5" ht="13.5" thickBot="1">
      <c r="A18" s="6"/>
      <c r="C18" s="88">
        <f>SUM(C5:C16)</f>
        <v>50.7087355</v>
      </c>
      <c r="D18" s="96">
        <f>SUM(D5:D16)</f>
        <v>1</v>
      </c>
      <c r="E18" s="101">
        <f>SUM(E5:E16)</f>
        <v>0.044725505547885805</v>
      </c>
    </row>
    <row r="19" ht="13.5" thickTop="1"/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 xml:space="preserve">&amp;RAttachment No. 1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="85" zoomScaleNormal="85" workbookViewId="0" topLeftCell="A106">
      <selection activeCell="K129" sqref="K129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40544</v>
      </c>
    </row>
    <row r="3" ht="12.75">
      <c r="O3" s="3"/>
    </row>
    <row r="4" ht="12.75">
      <c r="O4" s="4" t="s">
        <v>1</v>
      </c>
    </row>
    <row r="5" ht="12.75">
      <c r="O5" s="2">
        <v>40634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40575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40603</v>
      </c>
    </row>
    <row r="12" ht="13.5" thickBot="1">
      <c r="O12" s="8"/>
    </row>
    <row r="13" spans="1:13" ht="16.5" thickBot="1">
      <c r="A13" s="9" t="s">
        <v>94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40544</v>
      </c>
      <c r="D14" s="11">
        <f>O11</f>
        <v>40603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28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1:13" ht="12.75">
      <c r="A19" s="15">
        <v>40575</v>
      </c>
      <c r="B19" s="15">
        <v>40604</v>
      </c>
      <c r="C19" s="73">
        <f>IF(A19&lt;$C$14,$C$14,A19)</f>
        <v>40575</v>
      </c>
      <c r="D19" s="73">
        <f>IF(B19&gt;$D$14,$D$14,B19)</f>
        <v>40603</v>
      </c>
      <c r="E19" s="74">
        <f>D19-C19</f>
        <v>28</v>
      </c>
      <c r="F19" s="17">
        <v>55000000</v>
      </c>
      <c r="G19" s="18" t="s">
        <v>49</v>
      </c>
      <c r="H19" s="19" t="s">
        <v>26</v>
      </c>
      <c r="I19" s="19">
        <v>0.030625</v>
      </c>
      <c r="J19" s="21">
        <f>F19*I19/360*E19</f>
        <v>131006.94444444444</v>
      </c>
      <c r="K19" s="21"/>
      <c r="L19" s="22">
        <f>F19/$F$22*(B19-A19)</f>
        <v>7.418604651162791</v>
      </c>
      <c r="M19" s="23">
        <f>(F19*I19)/$F$22</f>
        <v>0.007834302325581395</v>
      </c>
    </row>
    <row r="20" spans="1:13" ht="12.75">
      <c r="A20" s="15">
        <v>40584</v>
      </c>
      <c r="B20" s="15">
        <v>40613</v>
      </c>
      <c r="C20" s="73">
        <f>IF(A20&lt;$C$14,$C$14,A20)</f>
        <v>40584</v>
      </c>
      <c r="D20" s="73">
        <f>IF(B20&gt;$D$14,$D$14,B20)</f>
        <v>40603</v>
      </c>
      <c r="E20" s="74">
        <f>D20-C20</f>
        <v>19</v>
      </c>
      <c r="F20" s="17">
        <v>160000000</v>
      </c>
      <c r="G20" s="18" t="s">
        <v>49</v>
      </c>
      <c r="H20" s="19" t="s">
        <v>26</v>
      </c>
      <c r="I20" s="19">
        <v>0.030625</v>
      </c>
      <c r="J20" s="21">
        <f>F20*I20/360*E20</f>
        <v>258611.11111111112</v>
      </c>
      <c r="K20" s="21"/>
      <c r="L20" s="22">
        <f>F20/$F$22*(B20-A20)</f>
        <v>21.58139534883721</v>
      </c>
      <c r="M20" s="23">
        <f>(F20*I20)/$F$22</f>
        <v>0.022790697674418603</v>
      </c>
    </row>
    <row r="21" spans="1:13" ht="12.75">
      <c r="A21" s="15"/>
      <c r="B21" s="15"/>
      <c r="C21" s="73"/>
      <c r="D21" s="73"/>
      <c r="E21" s="74"/>
      <c r="F21" s="17"/>
      <c r="G21" s="18"/>
      <c r="H21" s="19"/>
      <c r="I21" s="19"/>
      <c r="J21" s="21"/>
      <c r="K21" s="21"/>
      <c r="L21" s="25"/>
      <c r="M21" s="23"/>
    </row>
    <row r="22" spans="1:13" ht="12.75">
      <c r="A22" s="15"/>
      <c r="B22" s="15"/>
      <c r="C22" s="73"/>
      <c r="D22" s="73"/>
      <c r="E22" s="75" t="s">
        <v>81</v>
      </c>
      <c r="F22" s="62">
        <f>SUM(F19:F21)</f>
        <v>215000000</v>
      </c>
      <c r="G22" s="18"/>
      <c r="H22" s="19"/>
      <c r="I22" s="19"/>
      <c r="J22" s="21"/>
      <c r="K22" s="21"/>
      <c r="L22" s="22">
        <f>SUM(L19:L21)</f>
        <v>29</v>
      </c>
      <c r="M22" s="58">
        <f>SUM(M19:M21)</f>
        <v>0.030625</v>
      </c>
    </row>
    <row r="23" spans="1:13" ht="15">
      <c r="A23" s="15"/>
      <c r="B23" s="15"/>
      <c r="F23" s="27"/>
      <c r="L23" s="30"/>
      <c r="M23" s="29"/>
    </row>
    <row r="24" spans="6:13" ht="15">
      <c r="F24" s="27"/>
      <c r="L24" s="30"/>
      <c r="M24" s="29"/>
    </row>
    <row r="25" spans="1:13" ht="16.5" thickBot="1">
      <c r="A25" s="9" t="s">
        <v>95</v>
      </c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3:4" ht="12.75">
      <c r="C26" s="11">
        <f>O2</f>
        <v>40544</v>
      </c>
      <c r="D26" s="11">
        <f>O5</f>
        <v>40634</v>
      </c>
    </row>
    <row r="27" spans="1:4" ht="12.75">
      <c r="A27" s="12" t="s">
        <v>7</v>
      </c>
      <c r="B27" s="12" t="s">
        <v>7</v>
      </c>
      <c r="C27" s="12" t="s">
        <v>8</v>
      </c>
      <c r="D27" s="12" t="s">
        <v>8</v>
      </c>
    </row>
    <row r="28" spans="1:13" ht="12.75">
      <c r="A28" s="12" t="s">
        <v>9</v>
      </c>
      <c r="B28" s="12" t="s">
        <v>9</v>
      </c>
      <c r="C28" s="12" t="s">
        <v>9</v>
      </c>
      <c r="D28" s="12" t="s">
        <v>9</v>
      </c>
      <c r="E28" s="12" t="s">
        <v>10</v>
      </c>
      <c r="F28" s="12" t="s">
        <v>11</v>
      </c>
      <c r="G28" s="12"/>
      <c r="H28" s="12"/>
      <c r="I28" s="12" t="s">
        <v>12</v>
      </c>
      <c r="J28" s="12" t="s">
        <v>13</v>
      </c>
      <c r="L28" s="12" t="s">
        <v>15</v>
      </c>
      <c r="M28" s="12" t="s">
        <v>15</v>
      </c>
    </row>
    <row r="29" spans="1:13" ht="12.75">
      <c r="A29" s="14" t="s">
        <v>16</v>
      </c>
      <c r="B29" s="14" t="s">
        <v>17</v>
      </c>
      <c r="C29" s="14" t="s">
        <v>16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4" t="s">
        <v>17</v>
      </c>
      <c r="L29" s="14" t="s">
        <v>90</v>
      </c>
      <c r="M29" s="14" t="s">
        <v>24</v>
      </c>
    </row>
    <row r="31" spans="1:13" ht="12.75">
      <c r="A31" s="15">
        <v>40554</v>
      </c>
      <c r="B31" s="15">
        <v>40584</v>
      </c>
      <c r="C31" s="73">
        <f>IF(A31&lt;$C$26,$C$26,A31)</f>
        <v>40554</v>
      </c>
      <c r="D31" s="73">
        <f>IF(B31&gt;$D$26,$D$26,B31)</f>
        <v>40584</v>
      </c>
      <c r="E31" s="74">
        <f>D31-C31</f>
        <v>30</v>
      </c>
      <c r="F31" s="17">
        <v>55000000</v>
      </c>
      <c r="G31" s="18" t="s">
        <v>49</v>
      </c>
      <c r="H31" s="19" t="s">
        <v>26</v>
      </c>
      <c r="I31" s="19">
        <v>0.030625</v>
      </c>
      <c r="J31" s="21">
        <f>F31*I31/360*E31</f>
        <v>140364.58333333334</v>
      </c>
      <c r="K31" s="21"/>
      <c r="L31" s="22">
        <f>F31/$F$35*(B31-A31)</f>
        <v>6.111111111111111</v>
      </c>
      <c r="M31" s="23">
        <f>(F31*I31)/$F$35</f>
        <v>0.006238425925925926</v>
      </c>
    </row>
    <row r="32" spans="1:13" ht="12.75">
      <c r="A32" s="15">
        <v>40575</v>
      </c>
      <c r="B32" s="15">
        <v>40604</v>
      </c>
      <c r="C32" s="73">
        <f>IF(A32&lt;$C$14,$C$14,A32)</f>
        <v>40575</v>
      </c>
      <c r="D32" s="73">
        <f>IF(B32&gt;$D$14,$D$14,B32)</f>
        <v>40603</v>
      </c>
      <c r="E32" s="74">
        <f>D32-C32</f>
        <v>28</v>
      </c>
      <c r="F32" s="17">
        <v>160000000</v>
      </c>
      <c r="G32" s="18" t="s">
        <v>49</v>
      </c>
      <c r="H32" s="19" t="s">
        <v>26</v>
      </c>
      <c r="I32" s="19">
        <v>0.030625</v>
      </c>
      <c r="J32" s="21">
        <f>F32*I32/360*E32</f>
        <v>381111.1111111111</v>
      </c>
      <c r="K32" s="21"/>
      <c r="L32" s="22">
        <f>F32/$F$35*(B32-A32)</f>
        <v>17.185185185185183</v>
      </c>
      <c r="M32" s="23">
        <f>(F32*I32)/$F$35</f>
        <v>0.01814814814814815</v>
      </c>
    </row>
    <row r="33" spans="1:13" ht="12.75">
      <c r="A33" s="15">
        <v>40584</v>
      </c>
      <c r="B33" s="15">
        <v>40613</v>
      </c>
      <c r="C33" s="73">
        <f>IF(A33&lt;$C$14,$C$14,A33)</f>
        <v>40584</v>
      </c>
      <c r="D33" s="73">
        <f>IF(B33&gt;$D$14,$D$14,B33)</f>
        <v>40603</v>
      </c>
      <c r="E33" s="74">
        <f>D33-C33</f>
        <v>19</v>
      </c>
      <c r="F33" s="17">
        <v>55000000</v>
      </c>
      <c r="G33" s="18" t="s">
        <v>49</v>
      </c>
      <c r="H33" s="19" t="s">
        <v>26</v>
      </c>
      <c r="I33" s="19">
        <v>0.030625</v>
      </c>
      <c r="J33" s="21">
        <f>F33*I33/360*E33</f>
        <v>88897.56944444444</v>
      </c>
      <c r="K33" s="21"/>
      <c r="L33" s="22">
        <f>F33/$F$35*(B33-A33)</f>
        <v>5.907407407407407</v>
      </c>
      <c r="M33" s="23">
        <f>(F33*I33)/$F$35</f>
        <v>0.006238425925925926</v>
      </c>
    </row>
    <row r="34" spans="1:13" ht="12.75">
      <c r="A34" s="15"/>
      <c r="B34" s="15"/>
      <c r="C34" s="73"/>
      <c r="D34" s="73"/>
      <c r="E34" s="74"/>
      <c r="F34" s="17"/>
      <c r="G34" s="18"/>
      <c r="H34" s="19"/>
      <c r="I34" s="19"/>
      <c r="J34" s="21"/>
      <c r="K34" s="21"/>
      <c r="L34" s="25"/>
      <c r="M34" s="23"/>
    </row>
    <row r="35" spans="1:13" ht="12.75">
      <c r="A35" s="15"/>
      <c r="B35" s="15"/>
      <c r="C35" s="73"/>
      <c r="D35" s="73"/>
      <c r="E35" s="75" t="s">
        <v>81</v>
      </c>
      <c r="F35" s="62">
        <f>SUM(F31:F34)</f>
        <v>270000000</v>
      </c>
      <c r="G35" s="18"/>
      <c r="H35" s="19"/>
      <c r="I35" s="19"/>
      <c r="J35" s="21"/>
      <c r="K35" s="21"/>
      <c r="L35" s="22">
        <f>SUM(L31:L34)</f>
        <v>29.203703703703702</v>
      </c>
      <c r="M35" s="58">
        <f>SUM(M31:M34)</f>
        <v>0.030625</v>
      </c>
    </row>
    <row r="36" spans="1:14" ht="12.75">
      <c r="A36" s="15"/>
      <c r="B36" s="15"/>
      <c r="C36" s="15"/>
      <c r="D36" s="15"/>
      <c r="E36" s="16"/>
      <c r="F36" s="17"/>
      <c r="G36" s="18"/>
      <c r="H36" s="19"/>
      <c r="I36" s="20"/>
      <c r="J36" s="21"/>
      <c r="K36" s="21"/>
      <c r="L36" s="25"/>
      <c r="M36" s="23"/>
      <c r="N36" s="15"/>
    </row>
    <row r="38" spans="1:13" ht="16.5" thickBot="1">
      <c r="A38" s="9" t="s">
        <v>96</v>
      </c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4" ht="12.75">
      <c r="C39" s="11">
        <v>40544</v>
      </c>
      <c r="D39" s="11">
        <f>O5</f>
        <v>40634</v>
      </c>
    </row>
    <row r="40" spans="1:4" ht="12.75">
      <c r="A40" s="12" t="s">
        <v>7</v>
      </c>
      <c r="B40" s="12" t="s">
        <v>7</v>
      </c>
      <c r="C40" s="12" t="s">
        <v>8</v>
      </c>
      <c r="D40" s="12" t="s">
        <v>8</v>
      </c>
    </row>
    <row r="41" spans="1:13" ht="12.75">
      <c r="A41" s="12" t="s">
        <v>9</v>
      </c>
      <c r="B41" s="12" t="s">
        <v>9</v>
      </c>
      <c r="C41" s="12" t="s">
        <v>9</v>
      </c>
      <c r="D41" s="12" t="s">
        <v>9</v>
      </c>
      <c r="E41" s="12" t="s">
        <v>10</v>
      </c>
      <c r="F41" s="12" t="s">
        <v>11</v>
      </c>
      <c r="G41" s="12"/>
      <c r="H41" s="12"/>
      <c r="I41" s="12" t="s">
        <v>12</v>
      </c>
      <c r="J41" s="12" t="s">
        <v>13</v>
      </c>
      <c r="L41" s="12" t="s">
        <v>15</v>
      </c>
      <c r="M41" s="12" t="s">
        <v>15</v>
      </c>
    </row>
    <row r="42" spans="1:13" ht="12.75">
      <c r="A42" s="14" t="s">
        <v>16</v>
      </c>
      <c r="B42" s="14" t="s">
        <v>17</v>
      </c>
      <c r="C42" s="14" t="s">
        <v>16</v>
      </c>
      <c r="D42" s="14" t="s">
        <v>17</v>
      </c>
      <c r="E42" s="14" t="s">
        <v>18</v>
      </c>
      <c r="F42" s="14" t="s">
        <v>19</v>
      </c>
      <c r="G42" s="14" t="s">
        <v>20</v>
      </c>
      <c r="H42" s="14" t="s">
        <v>21</v>
      </c>
      <c r="I42" s="14" t="s">
        <v>22</v>
      </c>
      <c r="J42" s="14" t="s">
        <v>17</v>
      </c>
      <c r="L42" s="14" t="s">
        <v>90</v>
      </c>
      <c r="M42" s="14" t="s">
        <v>24</v>
      </c>
    </row>
    <row r="43" spans="3:13" ht="12.75">
      <c r="C43" s="14"/>
      <c r="D43" s="14"/>
      <c r="E43" s="14"/>
      <c r="F43" s="14"/>
      <c r="G43" s="14"/>
      <c r="H43" s="14"/>
      <c r="I43" s="14"/>
      <c r="J43" s="14"/>
      <c r="L43" s="14"/>
      <c r="M43" s="14"/>
    </row>
    <row r="44" spans="1:14" ht="12.75">
      <c r="A44" s="15">
        <v>40554</v>
      </c>
      <c r="B44" s="15">
        <v>40584</v>
      </c>
      <c r="C44" s="15">
        <f>IF(A44&lt;$C$39,$C$39,A44)</f>
        <v>40554</v>
      </c>
      <c r="D44" s="15">
        <f>IF(B44&gt;$D$39,$D$39,B44)</f>
        <v>40584</v>
      </c>
      <c r="E44" s="16">
        <f>D44-C44</f>
        <v>30</v>
      </c>
      <c r="F44" s="17">
        <v>55000000</v>
      </c>
      <c r="G44" s="18" t="s">
        <v>25</v>
      </c>
      <c r="H44" s="19" t="s">
        <v>26</v>
      </c>
      <c r="I44" s="19">
        <v>0.030625</v>
      </c>
      <c r="J44" s="21">
        <f>F44*I44/360*E44</f>
        <v>140364.58333333334</v>
      </c>
      <c r="K44" s="21"/>
      <c r="L44" s="22">
        <f>F44/$F$48*(B44-A44)</f>
        <v>6.111111111111111</v>
      </c>
      <c r="M44" s="23">
        <f>(F44*I44)/$F$48</f>
        <v>0.006238425925925926</v>
      </c>
      <c r="N44" s="15"/>
    </row>
    <row r="45" spans="1:14" ht="12.75">
      <c r="A45" s="15">
        <v>40575</v>
      </c>
      <c r="B45" s="15">
        <v>40604</v>
      </c>
      <c r="C45" s="15">
        <f>IF(A45&lt;$C$39,$C$39,A45)</f>
        <v>40575</v>
      </c>
      <c r="D45" s="15">
        <f>IF(B45&gt;$D$39,$D$39,B45)</f>
        <v>40604</v>
      </c>
      <c r="E45" s="16">
        <f>D45-C45</f>
        <v>29</v>
      </c>
      <c r="F45" s="17">
        <v>160000000</v>
      </c>
      <c r="G45" s="18" t="s">
        <v>25</v>
      </c>
      <c r="H45" s="19" t="s">
        <v>26</v>
      </c>
      <c r="I45" s="19">
        <v>0.030625</v>
      </c>
      <c r="J45" s="21">
        <f>F45*I45/360*E45</f>
        <v>394722.22222222225</v>
      </c>
      <c r="K45" s="21"/>
      <c r="L45" s="22">
        <f>F45/$F$48*(B45-A45)</f>
        <v>17.185185185185183</v>
      </c>
      <c r="M45" s="23">
        <f>(F45*I45)/$F$48</f>
        <v>0.01814814814814815</v>
      </c>
      <c r="N45" s="15"/>
    </row>
    <row r="46" spans="1:14" ht="12.75">
      <c r="A46" s="15">
        <v>40584</v>
      </c>
      <c r="B46" s="15">
        <v>40613</v>
      </c>
      <c r="C46" s="15">
        <f>IF(A46&lt;$C$39,$C$39,A46)</f>
        <v>40584</v>
      </c>
      <c r="D46" s="15">
        <f>IF(B46&gt;$D$39,$D$39,B46)</f>
        <v>40613</v>
      </c>
      <c r="E46" s="16">
        <f>D46-C46</f>
        <v>29</v>
      </c>
      <c r="F46" s="17">
        <v>55000000</v>
      </c>
      <c r="G46" s="18" t="s">
        <v>25</v>
      </c>
      <c r="H46" s="19" t="s">
        <v>26</v>
      </c>
      <c r="I46" s="19">
        <v>0.030625</v>
      </c>
      <c r="J46" s="21">
        <f>F46*I46/360*E46</f>
        <v>135685.76388888888</v>
      </c>
      <c r="K46" s="21"/>
      <c r="L46" s="22">
        <f>F46/$F$48*(B46-A46)</f>
        <v>5.907407407407407</v>
      </c>
      <c r="M46" s="23">
        <f>(F46*I46)/$F$48</f>
        <v>0.006238425925925926</v>
      </c>
      <c r="N46" s="15"/>
    </row>
    <row r="47" spans="1:14" ht="12.75">
      <c r="A47" s="15"/>
      <c r="B47" s="15"/>
      <c r="C47" s="15"/>
      <c r="D47" s="15"/>
      <c r="E47" s="16"/>
      <c r="F47" s="17"/>
      <c r="G47" s="18"/>
      <c r="H47" s="19"/>
      <c r="I47" s="20"/>
      <c r="J47" s="21"/>
      <c r="K47" s="21"/>
      <c r="L47" s="25"/>
      <c r="M47" s="23"/>
      <c r="N47" s="15"/>
    </row>
    <row r="48" spans="3:13" ht="12.75">
      <c r="C48" s="14"/>
      <c r="D48" s="14"/>
      <c r="E48" s="75" t="s">
        <v>81</v>
      </c>
      <c r="F48" s="62">
        <f>SUM(F44:F47)</f>
        <v>270000000</v>
      </c>
      <c r="G48" s="14"/>
      <c r="H48" s="14"/>
      <c r="I48" s="14"/>
      <c r="J48" s="14"/>
      <c r="L48" s="22">
        <f>SUM(L43:L47)</f>
        <v>29.203703703703702</v>
      </c>
      <c r="M48" s="58">
        <f>SUM(M43:M47)</f>
        <v>0.030625</v>
      </c>
    </row>
    <row r="49" ht="12.75">
      <c r="I49" s="31"/>
    </row>
    <row r="50" ht="12.75">
      <c r="I50" s="31"/>
    </row>
    <row r="51" spans="1:13" ht="16.5" thickBot="1">
      <c r="A51" s="9" t="s">
        <v>97</v>
      </c>
      <c r="B51" s="10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3" spans="3:11" ht="12.75">
      <c r="C53" s="32"/>
      <c r="D53" s="12"/>
      <c r="E53" s="12"/>
      <c r="F53" s="12" t="s">
        <v>11</v>
      </c>
      <c r="G53" s="19"/>
      <c r="I53" s="12"/>
      <c r="J53" s="12"/>
      <c r="K53" s="12"/>
    </row>
    <row r="54" spans="2:13" ht="12.75">
      <c r="B54" s="33" t="s">
        <v>31</v>
      </c>
      <c r="C54" s="34"/>
      <c r="D54" s="35"/>
      <c r="E54" s="35"/>
      <c r="F54" s="14" t="s">
        <v>19</v>
      </c>
      <c r="G54" s="36"/>
      <c r="J54" s="14"/>
      <c r="K54" s="14"/>
      <c r="L54" s="14" t="s">
        <v>32</v>
      </c>
      <c r="M54" s="14" t="s">
        <v>24</v>
      </c>
    </row>
    <row r="55" spans="2:13" ht="12.75">
      <c r="B55" s="37" t="s">
        <v>33</v>
      </c>
      <c r="C55" s="38"/>
      <c r="D55" s="38"/>
      <c r="E55" s="24"/>
      <c r="F55" s="17">
        <v>377700</v>
      </c>
      <c r="G55" s="39"/>
      <c r="H55" s="40"/>
      <c r="J55" s="41"/>
      <c r="K55" s="42"/>
      <c r="L55" s="43" t="s">
        <v>34</v>
      </c>
      <c r="M55" s="44">
        <v>0.0295</v>
      </c>
    </row>
    <row r="56" spans="2:13" ht="12.75">
      <c r="B56" s="37" t="s">
        <v>35</v>
      </c>
      <c r="D56" s="38"/>
      <c r="E56" s="24"/>
      <c r="F56" s="17">
        <v>5375000</v>
      </c>
      <c r="G56" s="39"/>
      <c r="H56" s="40"/>
      <c r="J56" s="41"/>
      <c r="K56" s="42"/>
      <c r="L56" s="43" t="s">
        <v>34</v>
      </c>
      <c r="M56" s="44">
        <v>0.0295</v>
      </c>
    </row>
    <row r="57" spans="2:13" ht="12.75">
      <c r="B57" s="37" t="s">
        <v>36</v>
      </c>
      <c r="D57" s="38"/>
      <c r="E57" s="24"/>
      <c r="F57" s="17">
        <v>7408000</v>
      </c>
      <c r="G57" s="39"/>
      <c r="H57" s="40"/>
      <c r="J57" s="41"/>
      <c r="K57" s="42"/>
      <c r="L57" s="43" t="s">
        <v>34</v>
      </c>
      <c r="M57" s="44">
        <v>0.0295</v>
      </c>
    </row>
    <row r="58" ht="12.75">
      <c r="F58" s="27"/>
    </row>
    <row r="59" spans="6:13" ht="15">
      <c r="F59" s="27">
        <f>SUM(F55:F58)</f>
        <v>13160700</v>
      </c>
      <c r="M59" s="29">
        <v>0.0295</v>
      </c>
    </row>
    <row r="63" spans="1:13" s="45" customFormat="1" ht="13.5" thickBo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45" customFormat="1" ht="3" customHeight="1" thickBo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45" customFormat="1" ht="31.5" customHeight="1">
      <c r="A65" s="48" t="s">
        <v>37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6.5" thickBot="1">
      <c r="A66" s="9" t="s">
        <v>98</v>
      </c>
      <c r="B66" s="51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3:4" ht="12.75">
      <c r="C67" s="11">
        <f>+O8</f>
        <v>40575</v>
      </c>
      <c r="D67" s="11">
        <f>+O11</f>
        <v>40603</v>
      </c>
    </row>
    <row r="68" spans="1:4" ht="12.75">
      <c r="A68" s="12" t="s">
        <v>7</v>
      </c>
      <c r="B68" s="12" t="s">
        <v>7</v>
      </c>
      <c r="C68" s="12" t="s">
        <v>8</v>
      </c>
      <c r="D68" s="12" t="s">
        <v>8</v>
      </c>
    </row>
    <row r="69" spans="1:13" ht="12.75">
      <c r="A69" s="12" t="s">
        <v>9</v>
      </c>
      <c r="B69" s="12" t="s">
        <v>9</v>
      </c>
      <c r="C69" s="12" t="s">
        <v>9</v>
      </c>
      <c r="D69" s="12" t="s">
        <v>9</v>
      </c>
      <c r="E69" s="12" t="s">
        <v>10</v>
      </c>
      <c r="F69" s="12" t="s">
        <v>11</v>
      </c>
      <c r="G69" s="12"/>
      <c r="H69" s="12"/>
      <c r="I69" s="12" t="s">
        <v>12</v>
      </c>
      <c r="J69" s="12" t="s">
        <v>13</v>
      </c>
      <c r="L69" s="12" t="s">
        <v>15</v>
      </c>
      <c r="M69" s="12" t="s">
        <v>15</v>
      </c>
    </row>
    <row r="70" spans="1:13" ht="12.75">
      <c r="A70" s="14" t="s">
        <v>16</v>
      </c>
      <c r="B70" s="14" t="s">
        <v>17</v>
      </c>
      <c r="C70" s="14" t="s">
        <v>16</v>
      </c>
      <c r="D70" s="14" t="s">
        <v>17</v>
      </c>
      <c r="E70" s="14" t="s">
        <v>18</v>
      </c>
      <c r="F70" s="14" t="s">
        <v>19</v>
      </c>
      <c r="G70" s="14" t="s">
        <v>20</v>
      </c>
      <c r="H70" s="14" t="s">
        <v>21</v>
      </c>
      <c r="I70" s="14" t="s">
        <v>22</v>
      </c>
      <c r="J70" s="14" t="s">
        <v>17</v>
      </c>
      <c r="L70" s="14" t="s">
        <v>28</v>
      </c>
      <c r="M70" s="14" t="s">
        <v>24</v>
      </c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L71" s="14"/>
      <c r="M71" s="14"/>
    </row>
    <row r="72" spans="1:13" ht="12.75">
      <c r="A72" s="15">
        <v>40554</v>
      </c>
      <c r="B72" s="15">
        <v>40584</v>
      </c>
      <c r="C72" s="15">
        <f>IF(A72&lt;$C$67,$C$67,A72)</f>
        <v>40575</v>
      </c>
      <c r="D72" s="15">
        <f>IF(B72&gt;$D$67,$D$67,B72)</f>
        <v>40584</v>
      </c>
      <c r="E72" s="16">
        <f>D72-C72</f>
        <v>9</v>
      </c>
      <c r="F72" s="17">
        <v>55000000</v>
      </c>
      <c r="G72" s="18" t="s">
        <v>25</v>
      </c>
      <c r="H72" s="19" t="s">
        <v>26</v>
      </c>
      <c r="I72" s="19">
        <v>0.030625</v>
      </c>
      <c r="J72" s="21">
        <f>F72*I72/360*E72</f>
        <v>42109.375</v>
      </c>
      <c r="K72" s="21"/>
      <c r="L72" s="25">
        <f>F72*E72</f>
        <v>495000000</v>
      </c>
      <c r="M72" s="76">
        <f>(L72*I72)/$L$111</f>
        <v>0.002372916326080697</v>
      </c>
    </row>
    <row r="73" spans="1:13" ht="12.75">
      <c r="A73" s="15">
        <v>40575</v>
      </c>
      <c r="B73" s="15">
        <v>40604</v>
      </c>
      <c r="C73" s="15">
        <f>IF(A73&lt;$C$67,$C$67,A73)</f>
        <v>40575</v>
      </c>
      <c r="D73" s="15">
        <f>IF(B73&gt;$D$67,$D$67,B73)</f>
        <v>40603</v>
      </c>
      <c r="E73" s="16">
        <f>D73-C73</f>
        <v>28</v>
      </c>
      <c r="F73" s="17">
        <v>160000000</v>
      </c>
      <c r="G73" s="18" t="s">
        <v>25</v>
      </c>
      <c r="H73" s="19" t="s">
        <v>26</v>
      </c>
      <c r="I73" s="19">
        <v>0.030625</v>
      </c>
      <c r="J73" s="21">
        <f>F73*I73/360*E73</f>
        <v>381111.1111111111</v>
      </c>
      <c r="K73" s="21"/>
      <c r="L73" s="25">
        <f>F73*E73</f>
        <v>4480000000</v>
      </c>
      <c r="M73" s="76">
        <f>(L73*I73)/$L$111</f>
        <v>0.021476091193619234</v>
      </c>
    </row>
    <row r="74" spans="1:13" ht="12.75">
      <c r="A74" s="15">
        <v>40584</v>
      </c>
      <c r="B74" s="15">
        <v>40613</v>
      </c>
      <c r="C74" s="15">
        <f>IF(A74&lt;$C$67,$C$67,A74)</f>
        <v>40584</v>
      </c>
      <c r="D74" s="15">
        <f>IF(B74&gt;$D$67,$D$67,B74)</f>
        <v>40603</v>
      </c>
      <c r="E74" s="16">
        <f>D74-C74</f>
        <v>19</v>
      </c>
      <c r="F74" s="17">
        <v>55000000</v>
      </c>
      <c r="G74" s="18" t="s">
        <v>25</v>
      </c>
      <c r="H74" s="19" t="s">
        <v>26</v>
      </c>
      <c r="I74" s="19">
        <v>0.030625</v>
      </c>
      <c r="J74" s="21">
        <f>F74*I74/360*E74</f>
        <v>88897.56944444444</v>
      </c>
      <c r="K74" s="21"/>
      <c r="L74" s="25">
        <f>F74*E74</f>
        <v>1045000000</v>
      </c>
      <c r="M74" s="76">
        <f>(L74*I74)/$L$111</f>
        <v>0.0050094900217259155</v>
      </c>
    </row>
    <row r="75" spans="1:4" ht="12.75">
      <c r="A75" s="14"/>
      <c r="B75" s="14"/>
      <c r="C75" s="14"/>
      <c r="D75" s="14"/>
    </row>
    <row r="76" spans="1:13" ht="12.75">
      <c r="A76" s="15"/>
      <c r="B76" s="15"/>
      <c r="C76" s="15"/>
      <c r="D76" s="15"/>
      <c r="E76" s="16"/>
      <c r="F76" s="17"/>
      <c r="G76" s="102" t="s">
        <v>31</v>
      </c>
      <c r="H76" s="102"/>
      <c r="I76" s="20"/>
      <c r="J76" s="21"/>
      <c r="K76" s="21"/>
      <c r="L76" s="25"/>
      <c r="M76" s="23"/>
    </row>
    <row r="77" spans="1:13" ht="12.75">
      <c r="A77" s="15">
        <v>40045</v>
      </c>
      <c r="B77" s="15">
        <v>40786</v>
      </c>
      <c r="C77" s="15">
        <f>IF(A77&lt;$C$67,$C$67,A77)</f>
        <v>40575</v>
      </c>
      <c r="D77" s="15">
        <f>IF(B77&gt;$D$67,$D$67,B77)</f>
        <v>40603</v>
      </c>
      <c r="E77" s="16">
        <f>D77-C77</f>
        <v>28</v>
      </c>
      <c r="F77" s="17">
        <v>377700</v>
      </c>
      <c r="G77" s="103" t="s">
        <v>33</v>
      </c>
      <c r="H77" s="103"/>
      <c r="I77" s="20">
        <f>0.0275+0.002</f>
        <v>0.0295</v>
      </c>
      <c r="J77" s="21">
        <f>F77*I77/360*E77</f>
        <v>866.6116666666667</v>
      </c>
      <c r="K77" s="21"/>
      <c r="L77" s="25">
        <f>F77*E77</f>
        <v>10575600</v>
      </c>
      <c r="M77" s="23">
        <f>(L77*I77)/$L$111</f>
        <v>4.883465908020093E-05</v>
      </c>
    </row>
    <row r="78" spans="1:13" ht="12.75">
      <c r="A78" s="15">
        <v>39883</v>
      </c>
      <c r="B78" s="15">
        <v>40803</v>
      </c>
      <c r="C78" s="15">
        <f>IF(A78&lt;$C$67,$C$67,A78)</f>
        <v>40575</v>
      </c>
      <c r="D78" s="15">
        <f>IF(B78&gt;$D$67,$D$67,B78)</f>
        <v>40603</v>
      </c>
      <c r="E78" s="16">
        <f>D78-C78</f>
        <v>28</v>
      </c>
      <c r="F78" s="17">
        <v>5375000</v>
      </c>
      <c r="G78" s="103" t="s">
        <v>35</v>
      </c>
      <c r="H78" s="103"/>
      <c r="I78" s="20">
        <f>0.0275+0.002</f>
        <v>0.0295</v>
      </c>
      <c r="J78" s="21">
        <f>F78*I78/360*E78</f>
        <v>12332.63888888889</v>
      </c>
      <c r="K78" s="21"/>
      <c r="L78" s="25">
        <f>F78*E78</f>
        <v>150500000</v>
      </c>
      <c r="M78" s="23">
        <f>(L78*I78)/$L$111</f>
        <v>0.0006949597367118878</v>
      </c>
    </row>
    <row r="79" spans="1:13" ht="12.75">
      <c r="A79" s="15">
        <v>39883</v>
      </c>
      <c r="B79" s="15">
        <v>40803</v>
      </c>
      <c r="C79" s="15">
        <f>IF(A79&lt;$C$67,$C$67,A79)</f>
        <v>40575</v>
      </c>
      <c r="D79" s="15">
        <f>IF(B79&gt;$D$67,$D$67,B79)</f>
        <v>40603</v>
      </c>
      <c r="E79" s="16">
        <f>D79-C79</f>
        <v>28</v>
      </c>
      <c r="F79" s="54">
        <v>7408000</v>
      </c>
      <c r="G79" s="103" t="s">
        <v>36</v>
      </c>
      <c r="H79" s="103"/>
      <c r="I79" s="20">
        <f>0.0275+0.002</f>
        <v>0.0295</v>
      </c>
      <c r="J79" s="21">
        <f>F79*I79/360*E79</f>
        <v>16997.244444444445</v>
      </c>
      <c r="K79" s="21"/>
      <c r="L79" s="25">
        <f>F79*E79</f>
        <v>207424000</v>
      </c>
      <c r="M79" s="23">
        <f>(L79*I79)/$L$111</f>
        <v>0.0009578161357324026</v>
      </c>
    </row>
    <row r="80" spans="1:13" ht="12.75">
      <c r="A80" s="15"/>
      <c r="B80" s="15"/>
      <c r="C80" s="15"/>
      <c r="D80" s="15"/>
      <c r="E80" s="16"/>
      <c r="F80" s="54"/>
      <c r="G80" s="53"/>
      <c r="H80" s="53"/>
      <c r="I80" s="20"/>
      <c r="J80" s="21"/>
      <c r="K80" s="21"/>
      <c r="L80" s="25"/>
      <c r="M80" s="23"/>
    </row>
    <row r="81" spans="3:13" ht="12.75">
      <c r="C81" s="104" t="s">
        <v>70</v>
      </c>
      <c r="D81" s="104"/>
      <c r="E81" s="24"/>
      <c r="F81" s="62"/>
      <c r="G81" s="105" t="s">
        <v>71</v>
      </c>
      <c r="H81" s="105"/>
      <c r="I81" s="19"/>
      <c r="J81" s="21"/>
      <c r="K81" s="21"/>
      <c r="L81" s="25"/>
      <c r="M81" s="26"/>
    </row>
    <row r="82" spans="3:13" ht="12.75">
      <c r="C82" s="14" t="s">
        <v>72</v>
      </c>
      <c r="D82" s="14" t="s">
        <v>73</v>
      </c>
      <c r="E82" s="24"/>
      <c r="F82" s="62"/>
      <c r="I82" s="19"/>
      <c r="J82" s="21"/>
      <c r="K82" s="21"/>
      <c r="L82" s="25"/>
      <c r="M82" s="26"/>
    </row>
    <row r="83" spans="1:13" ht="12.75">
      <c r="A83" s="15">
        <v>40575</v>
      </c>
      <c r="B83" s="15"/>
      <c r="C83" s="27">
        <v>0</v>
      </c>
      <c r="D83" s="27">
        <v>0</v>
      </c>
      <c r="E83" s="24">
        <v>1</v>
      </c>
      <c r="F83" s="27">
        <f aca="true" t="shared" si="0" ref="F83:F110">C83+D83</f>
        <v>0</v>
      </c>
      <c r="G83" s="57" t="s">
        <v>79</v>
      </c>
      <c r="H83" s="53"/>
      <c r="I83" s="77">
        <v>0.0033</v>
      </c>
      <c r="J83" s="21">
        <f aca="true" t="shared" si="1" ref="J83:J110">F83*I83/360</f>
        <v>0</v>
      </c>
      <c r="K83" s="21"/>
      <c r="L83" s="25">
        <f aca="true" t="shared" si="2" ref="L83:L110">F83</f>
        <v>0</v>
      </c>
      <c r="M83" s="23">
        <f aca="true" t="shared" si="3" ref="M83:M110">(L83*I83)/$L$111</f>
        <v>0</v>
      </c>
    </row>
    <row r="84" spans="1:13" ht="12.75">
      <c r="A84" s="15">
        <v>40576</v>
      </c>
      <c r="C84" s="27">
        <v>0</v>
      </c>
      <c r="D84" s="27">
        <v>0</v>
      </c>
      <c r="E84" s="24">
        <v>1</v>
      </c>
      <c r="F84" s="27">
        <f t="shared" si="0"/>
        <v>0</v>
      </c>
      <c r="G84" s="57" t="s">
        <v>79</v>
      </c>
      <c r="H84" s="53"/>
      <c r="I84" s="77">
        <v>0.0033</v>
      </c>
      <c r="J84" s="21">
        <f t="shared" si="1"/>
        <v>0</v>
      </c>
      <c r="K84" s="21"/>
      <c r="L84" s="25">
        <f t="shared" si="2"/>
        <v>0</v>
      </c>
      <c r="M84" s="23">
        <f t="shared" si="3"/>
        <v>0</v>
      </c>
    </row>
    <row r="85" spans="1:13" ht="12.75">
      <c r="A85" s="15">
        <v>40577</v>
      </c>
      <c r="C85" s="27">
        <v>0</v>
      </c>
      <c r="D85" s="27">
        <v>0</v>
      </c>
      <c r="E85" s="24">
        <v>1</v>
      </c>
      <c r="F85" s="27">
        <f t="shared" si="0"/>
        <v>0</v>
      </c>
      <c r="G85" s="57" t="s">
        <v>79</v>
      </c>
      <c r="H85" s="53"/>
      <c r="I85" s="77">
        <v>0.0032</v>
      </c>
      <c r="J85" s="21">
        <f t="shared" si="1"/>
        <v>0</v>
      </c>
      <c r="K85" s="21"/>
      <c r="L85" s="25">
        <f t="shared" si="2"/>
        <v>0</v>
      </c>
      <c r="M85" s="23">
        <f t="shared" si="3"/>
        <v>0</v>
      </c>
    </row>
    <row r="86" spans="1:13" ht="12.75">
      <c r="A86" s="15">
        <v>40578</v>
      </c>
      <c r="C86" s="27">
        <v>0</v>
      </c>
      <c r="D86" s="27">
        <v>0</v>
      </c>
      <c r="E86" s="24">
        <v>1</v>
      </c>
      <c r="F86" s="27">
        <f t="shared" si="0"/>
        <v>0</v>
      </c>
      <c r="G86" s="57" t="s">
        <v>79</v>
      </c>
      <c r="H86" s="53"/>
      <c r="I86" s="77">
        <v>0.0033</v>
      </c>
      <c r="J86" s="21">
        <f t="shared" si="1"/>
        <v>0</v>
      </c>
      <c r="K86" s="21"/>
      <c r="L86" s="25">
        <f t="shared" si="2"/>
        <v>0</v>
      </c>
      <c r="M86" s="23">
        <f t="shared" si="3"/>
        <v>0</v>
      </c>
    </row>
    <row r="87" spans="1:13" ht="12.75">
      <c r="A87" s="15">
        <v>40579</v>
      </c>
      <c r="C87" s="27">
        <v>0</v>
      </c>
      <c r="D87" s="27">
        <v>0</v>
      </c>
      <c r="E87" s="24">
        <v>1</v>
      </c>
      <c r="F87" s="27">
        <f t="shared" si="0"/>
        <v>0</v>
      </c>
      <c r="G87" s="57" t="s">
        <v>79</v>
      </c>
      <c r="H87" s="53"/>
      <c r="I87" s="77">
        <v>0.0033</v>
      </c>
      <c r="J87" s="21">
        <f t="shared" si="1"/>
        <v>0</v>
      </c>
      <c r="K87" s="21"/>
      <c r="L87" s="25">
        <f t="shared" si="2"/>
        <v>0</v>
      </c>
      <c r="M87" s="23">
        <f t="shared" si="3"/>
        <v>0</v>
      </c>
    </row>
    <row r="88" spans="1:13" ht="12.75">
      <c r="A88" s="15">
        <v>40580</v>
      </c>
      <c r="C88" s="27">
        <v>0</v>
      </c>
      <c r="D88" s="27">
        <v>0</v>
      </c>
      <c r="E88" s="24">
        <v>1</v>
      </c>
      <c r="F88" s="27">
        <f t="shared" si="0"/>
        <v>0</v>
      </c>
      <c r="G88" s="57" t="s">
        <v>79</v>
      </c>
      <c r="H88" s="53"/>
      <c r="I88" s="77">
        <v>0.0033</v>
      </c>
      <c r="J88" s="21">
        <f t="shared" si="1"/>
        <v>0</v>
      </c>
      <c r="K88" s="21"/>
      <c r="L88" s="25">
        <f t="shared" si="2"/>
        <v>0</v>
      </c>
      <c r="M88" s="23">
        <f t="shared" si="3"/>
        <v>0</v>
      </c>
    </row>
    <row r="89" spans="1:13" ht="12.75">
      <c r="A89" s="15">
        <v>40581</v>
      </c>
      <c r="C89" s="27">
        <v>0</v>
      </c>
      <c r="D89" s="27">
        <v>0</v>
      </c>
      <c r="E89" s="24">
        <v>1</v>
      </c>
      <c r="F89" s="27">
        <f t="shared" si="0"/>
        <v>0</v>
      </c>
      <c r="G89" s="57" t="s">
        <v>79</v>
      </c>
      <c r="H89" s="53"/>
      <c r="I89" s="77">
        <v>0.0033</v>
      </c>
      <c r="J89" s="21">
        <f t="shared" si="1"/>
        <v>0</v>
      </c>
      <c r="K89" s="21"/>
      <c r="L89" s="25">
        <f t="shared" si="2"/>
        <v>0</v>
      </c>
      <c r="M89" s="23">
        <f t="shared" si="3"/>
        <v>0</v>
      </c>
    </row>
    <row r="90" spans="1:13" ht="12.75">
      <c r="A90" s="15">
        <v>40582</v>
      </c>
      <c r="C90" s="27">
        <v>0</v>
      </c>
      <c r="D90" s="27">
        <v>0</v>
      </c>
      <c r="E90" s="24">
        <v>1</v>
      </c>
      <c r="F90" s="27">
        <f t="shared" si="0"/>
        <v>0</v>
      </c>
      <c r="G90" s="57" t="s">
        <v>79</v>
      </c>
      <c r="H90" s="53"/>
      <c r="I90" s="77">
        <v>0.0033</v>
      </c>
      <c r="J90" s="21">
        <f t="shared" si="1"/>
        <v>0</v>
      </c>
      <c r="K90" s="21"/>
      <c r="L90" s="25">
        <f t="shared" si="2"/>
        <v>0</v>
      </c>
      <c r="M90" s="23">
        <f t="shared" si="3"/>
        <v>0</v>
      </c>
    </row>
    <row r="91" spans="1:13" ht="12.75">
      <c r="A91" s="15">
        <v>40583</v>
      </c>
      <c r="C91" s="27">
        <v>0</v>
      </c>
      <c r="D91" s="27">
        <v>0</v>
      </c>
      <c r="E91" s="24">
        <v>1</v>
      </c>
      <c r="F91" s="27">
        <f t="shared" si="0"/>
        <v>0</v>
      </c>
      <c r="G91" s="57" t="s">
        <v>79</v>
      </c>
      <c r="H91" s="53"/>
      <c r="I91" s="77">
        <v>0.0033</v>
      </c>
      <c r="J91" s="21">
        <f t="shared" si="1"/>
        <v>0</v>
      </c>
      <c r="K91" s="21"/>
      <c r="L91" s="25">
        <f t="shared" si="2"/>
        <v>0</v>
      </c>
      <c r="M91" s="23">
        <f t="shared" si="3"/>
        <v>0</v>
      </c>
    </row>
    <row r="92" spans="1:13" ht="12.75">
      <c r="A92" s="15">
        <v>40584</v>
      </c>
      <c r="C92" s="27">
        <v>0</v>
      </c>
      <c r="D92" s="27">
        <v>0</v>
      </c>
      <c r="E92" s="24">
        <v>1</v>
      </c>
      <c r="F92" s="27">
        <f t="shared" si="0"/>
        <v>0</v>
      </c>
      <c r="G92" s="57" t="s">
        <v>79</v>
      </c>
      <c r="H92" s="53"/>
      <c r="I92" s="77">
        <v>0.0033</v>
      </c>
      <c r="J92" s="21">
        <f t="shared" si="1"/>
        <v>0</v>
      </c>
      <c r="K92" s="21"/>
      <c r="L92" s="25">
        <f t="shared" si="2"/>
        <v>0</v>
      </c>
      <c r="M92" s="23">
        <f t="shared" si="3"/>
        <v>0</v>
      </c>
    </row>
    <row r="93" spans="1:13" ht="12.75">
      <c r="A93" s="15">
        <v>40585</v>
      </c>
      <c r="C93" s="27">
        <v>0</v>
      </c>
      <c r="D93" s="27">
        <v>0</v>
      </c>
      <c r="E93" s="24">
        <v>1</v>
      </c>
      <c r="F93" s="27">
        <f t="shared" si="0"/>
        <v>0</v>
      </c>
      <c r="G93" s="57" t="s">
        <v>79</v>
      </c>
      <c r="H93" s="53"/>
      <c r="I93" s="77">
        <v>0.0033</v>
      </c>
      <c r="J93" s="21">
        <f t="shared" si="1"/>
        <v>0</v>
      </c>
      <c r="K93" s="21"/>
      <c r="L93" s="25">
        <f t="shared" si="2"/>
        <v>0</v>
      </c>
      <c r="M93" s="23">
        <f t="shared" si="3"/>
        <v>0</v>
      </c>
    </row>
    <row r="94" spans="1:13" ht="12.75">
      <c r="A94" s="15">
        <v>40586</v>
      </c>
      <c r="C94" s="27">
        <v>0</v>
      </c>
      <c r="D94" s="27">
        <v>0</v>
      </c>
      <c r="E94" s="24">
        <v>1</v>
      </c>
      <c r="F94" s="27">
        <f t="shared" si="0"/>
        <v>0</v>
      </c>
      <c r="G94" s="57" t="s">
        <v>79</v>
      </c>
      <c r="H94" s="53"/>
      <c r="I94" s="77">
        <v>0.0033</v>
      </c>
      <c r="J94" s="21">
        <f t="shared" si="1"/>
        <v>0</v>
      </c>
      <c r="K94" s="21"/>
      <c r="L94" s="25">
        <f t="shared" si="2"/>
        <v>0</v>
      </c>
      <c r="M94" s="23">
        <f t="shared" si="3"/>
        <v>0</v>
      </c>
    </row>
    <row r="95" spans="1:13" ht="12.75">
      <c r="A95" s="15">
        <v>40587</v>
      </c>
      <c r="C95" s="27">
        <v>0</v>
      </c>
      <c r="D95" s="27">
        <v>0</v>
      </c>
      <c r="E95" s="24">
        <v>1</v>
      </c>
      <c r="F95" s="27">
        <f t="shared" si="0"/>
        <v>0</v>
      </c>
      <c r="G95" s="57" t="s">
        <v>79</v>
      </c>
      <c r="H95" s="53"/>
      <c r="I95" s="77">
        <v>0.0033</v>
      </c>
      <c r="J95" s="21">
        <f t="shared" si="1"/>
        <v>0</v>
      </c>
      <c r="K95" s="21"/>
      <c r="L95" s="25">
        <f t="shared" si="2"/>
        <v>0</v>
      </c>
      <c r="M95" s="23">
        <f t="shared" si="3"/>
        <v>0</v>
      </c>
    </row>
    <row r="96" spans="1:13" ht="12.75">
      <c r="A96" s="15">
        <v>40588</v>
      </c>
      <c r="C96" s="27">
        <v>0</v>
      </c>
      <c r="D96" s="27">
        <v>0</v>
      </c>
      <c r="E96" s="24">
        <v>1</v>
      </c>
      <c r="F96" s="27">
        <f t="shared" si="0"/>
        <v>0</v>
      </c>
      <c r="G96" s="57" t="s">
        <v>79</v>
      </c>
      <c r="H96" s="53"/>
      <c r="I96" s="77">
        <v>0.0032</v>
      </c>
      <c r="J96" s="21">
        <f t="shared" si="1"/>
        <v>0</v>
      </c>
      <c r="K96" s="21"/>
      <c r="L96" s="25">
        <f t="shared" si="2"/>
        <v>0</v>
      </c>
      <c r="M96" s="23">
        <f t="shared" si="3"/>
        <v>0</v>
      </c>
    </row>
    <row r="97" spans="1:13" ht="12.75">
      <c r="A97" s="15">
        <v>40589</v>
      </c>
      <c r="C97" s="27">
        <v>0</v>
      </c>
      <c r="D97" s="27">
        <v>0</v>
      </c>
      <c r="E97" s="24">
        <v>1</v>
      </c>
      <c r="F97" s="27">
        <f t="shared" si="0"/>
        <v>0</v>
      </c>
      <c r="G97" s="57" t="s">
        <v>79</v>
      </c>
      <c r="H97" s="53"/>
      <c r="I97" s="77">
        <v>0.0032</v>
      </c>
      <c r="J97" s="21">
        <f t="shared" si="1"/>
        <v>0</v>
      </c>
      <c r="K97" s="21"/>
      <c r="L97" s="25">
        <f t="shared" si="2"/>
        <v>0</v>
      </c>
      <c r="M97" s="23">
        <f t="shared" si="3"/>
        <v>0</v>
      </c>
    </row>
    <row r="98" spans="1:13" ht="12.75">
      <c r="A98" s="15">
        <v>40590</v>
      </c>
      <c r="C98" s="27">
        <v>0</v>
      </c>
      <c r="D98" s="27">
        <v>0</v>
      </c>
      <c r="E98" s="24">
        <v>1</v>
      </c>
      <c r="F98" s="27">
        <f t="shared" si="0"/>
        <v>0</v>
      </c>
      <c r="G98" s="57" t="s">
        <v>79</v>
      </c>
      <c r="H98" s="53"/>
      <c r="I98" s="77">
        <v>0.0032</v>
      </c>
      <c r="J98" s="21">
        <f t="shared" si="1"/>
        <v>0</v>
      </c>
      <c r="K98" s="21"/>
      <c r="L98" s="25">
        <f t="shared" si="2"/>
        <v>0</v>
      </c>
      <c r="M98" s="23">
        <f t="shared" si="3"/>
        <v>0</v>
      </c>
    </row>
    <row r="99" spans="1:13" ht="12.75">
      <c r="A99" s="15">
        <v>40591</v>
      </c>
      <c r="C99" s="27">
        <v>0</v>
      </c>
      <c r="D99" s="27">
        <v>0</v>
      </c>
      <c r="E99" s="24">
        <v>1</v>
      </c>
      <c r="F99" s="27">
        <f t="shared" si="0"/>
        <v>0</v>
      </c>
      <c r="G99" s="57" t="s">
        <v>79</v>
      </c>
      <c r="H99" s="53"/>
      <c r="I99" s="77">
        <v>0.0032</v>
      </c>
      <c r="J99" s="21">
        <f t="shared" si="1"/>
        <v>0</v>
      </c>
      <c r="K99" s="21"/>
      <c r="L99" s="25">
        <f t="shared" si="2"/>
        <v>0</v>
      </c>
      <c r="M99" s="23">
        <f t="shared" si="3"/>
        <v>0</v>
      </c>
    </row>
    <row r="100" spans="1:13" ht="12.75">
      <c r="A100" s="15">
        <v>40592</v>
      </c>
      <c r="C100" s="27">
        <v>0</v>
      </c>
      <c r="D100" s="27">
        <v>0</v>
      </c>
      <c r="E100" s="24">
        <v>1</v>
      </c>
      <c r="F100" s="27">
        <f t="shared" si="0"/>
        <v>0</v>
      </c>
      <c r="G100" s="57" t="s">
        <v>79</v>
      </c>
      <c r="H100" s="53"/>
      <c r="I100" s="77">
        <v>0.0033</v>
      </c>
      <c r="J100" s="21">
        <f t="shared" si="1"/>
        <v>0</v>
      </c>
      <c r="K100" s="21"/>
      <c r="L100" s="25">
        <f t="shared" si="2"/>
        <v>0</v>
      </c>
      <c r="M100" s="23">
        <f t="shared" si="3"/>
        <v>0</v>
      </c>
    </row>
    <row r="101" spans="1:13" ht="12.75">
      <c r="A101" s="15">
        <v>40593</v>
      </c>
      <c r="C101" s="27">
        <v>0</v>
      </c>
      <c r="D101" s="27">
        <v>0</v>
      </c>
      <c r="E101" s="24">
        <v>1</v>
      </c>
      <c r="F101" s="27">
        <f t="shared" si="0"/>
        <v>0</v>
      </c>
      <c r="G101" s="57" t="s">
        <v>79</v>
      </c>
      <c r="H101" s="53"/>
      <c r="I101" s="77">
        <v>0.0032</v>
      </c>
      <c r="J101" s="21">
        <f t="shared" si="1"/>
        <v>0</v>
      </c>
      <c r="K101" s="21"/>
      <c r="L101" s="25">
        <f t="shared" si="2"/>
        <v>0</v>
      </c>
      <c r="M101" s="23">
        <f t="shared" si="3"/>
        <v>0</v>
      </c>
    </row>
    <row r="102" spans="1:13" ht="12.75">
      <c r="A102" s="15">
        <v>40594</v>
      </c>
      <c r="C102" s="27">
        <v>0</v>
      </c>
      <c r="D102" s="27">
        <v>0</v>
      </c>
      <c r="E102" s="24">
        <v>1</v>
      </c>
      <c r="F102" s="27">
        <f t="shared" si="0"/>
        <v>0</v>
      </c>
      <c r="G102" s="57" t="s">
        <v>79</v>
      </c>
      <c r="H102" s="53"/>
      <c r="I102" s="77">
        <v>0.0031</v>
      </c>
      <c r="J102" s="21">
        <f t="shared" si="1"/>
        <v>0</v>
      </c>
      <c r="K102" s="21"/>
      <c r="L102" s="25">
        <f t="shared" si="2"/>
        <v>0</v>
      </c>
      <c r="M102" s="23">
        <f t="shared" si="3"/>
        <v>0</v>
      </c>
    </row>
    <row r="103" spans="1:13" ht="12.75">
      <c r="A103" s="15">
        <v>40595</v>
      </c>
      <c r="C103" s="27">
        <v>0</v>
      </c>
      <c r="D103" s="27">
        <v>0</v>
      </c>
      <c r="E103" s="24">
        <v>1</v>
      </c>
      <c r="F103" s="27">
        <f t="shared" si="0"/>
        <v>0</v>
      </c>
      <c r="G103" s="57" t="s">
        <v>79</v>
      </c>
      <c r="H103" s="53"/>
      <c r="I103" s="77">
        <v>0.0031</v>
      </c>
      <c r="J103" s="21">
        <f t="shared" si="1"/>
        <v>0</v>
      </c>
      <c r="K103" s="21"/>
      <c r="L103" s="25">
        <f t="shared" si="2"/>
        <v>0</v>
      </c>
      <c r="M103" s="23">
        <f t="shared" si="3"/>
        <v>0</v>
      </c>
    </row>
    <row r="104" spans="1:13" ht="12.75">
      <c r="A104" s="15">
        <v>40596</v>
      </c>
      <c r="B104" s="15"/>
      <c r="C104" s="27">
        <v>0</v>
      </c>
      <c r="D104" s="27">
        <v>0</v>
      </c>
      <c r="E104" s="24">
        <v>1</v>
      </c>
      <c r="F104" s="27">
        <f t="shared" si="0"/>
        <v>0</v>
      </c>
      <c r="G104" s="57" t="s">
        <v>79</v>
      </c>
      <c r="H104" s="53"/>
      <c r="I104" s="77">
        <v>0.0031</v>
      </c>
      <c r="J104" s="21">
        <f t="shared" si="1"/>
        <v>0</v>
      </c>
      <c r="K104" s="21"/>
      <c r="L104" s="25">
        <f t="shared" si="2"/>
        <v>0</v>
      </c>
      <c r="M104" s="23">
        <f t="shared" si="3"/>
        <v>0</v>
      </c>
    </row>
    <row r="105" spans="1:13" ht="12.75">
      <c r="A105" s="15">
        <v>40597</v>
      </c>
      <c r="B105" s="15"/>
      <c r="C105" s="27">
        <v>0</v>
      </c>
      <c r="D105" s="27">
        <v>0</v>
      </c>
      <c r="E105" s="24">
        <v>1</v>
      </c>
      <c r="F105" s="27">
        <f t="shared" si="0"/>
        <v>0</v>
      </c>
      <c r="G105" s="57" t="s">
        <v>79</v>
      </c>
      <c r="H105" s="53"/>
      <c r="I105" s="77">
        <v>0.0031</v>
      </c>
      <c r="J105" s="21">
        <f t="shared" si="1"/>
        <v>0</v>
      </c>
      <c r="K105" s="21"/>
      <c r="L105" s="25">
        <f t="shared" si="2"/>
        <v>0</v>
      </c>
      <c r="M105" s="23">
        <f t="shared" si="3"/>
        <v>0</v>
      </c>
    </row>
    <row r="106" spans="1:13" ht="12.75">
      <c r="A106" s="15">
        <v>40598</v>
      </c>
      <c r="B106" s="15"/>
      <c r="C106" s="27">
        <v>0</v>
      </c>
      <c r="D106" s="27">
        <v>0</v>
      </c>
      <c r="E106" s="24">
        <v>1</v>
      </c>
      <c r="F106" s="27">
        <f t="shared" si="0"/>
        <v>0</v>
      </c>
      <c r="G106" s="57" t="s">
        <v>79</v>
      </c>
      <c r="H106" s="53"/>
      <c r="I106" s="77">
        <v>0.0031</v>
      </c>
      <c r="J106" s="21">
        <f t="shared" si="1"/>
        <v>0</v>
      </c>
      <c r="K106" s="21"/>
      <c r="L106" s="25">
        <f t="shared" si="2"/>
        <v>0</v>
      </c>
      <c r="M106" s="23">
        <f t="shared" si="3"/>
        <v>0</v>
      </c>
    </row>
    <row r="107" spans="1:13" ht="12.75">
      <c r="A107" s="15">
        <v>40599</v>
      </c>
      <c r="B107" s="15"/>
      <c r="C107" s="27">
        <v>0</v>
      </c>
      <c r="D107" s="27">
        <v>0</v>
      </c>
      <c r="E107" s="24">
        <v>1</v>
      </c>
      <c r="F107" s="27">
        <f t="shared" si="0"/>
        <v>0</v>
      </c>
      <c r="G107" s="57" t="s">
        <v>79</v>
      </c>
      <c r="H107" s="53"/>
      <c r="I107" s="77">
        <v>0.0032</v>
      </c>
      <c r="J107" s="21">
        <f t="shared" si="1"/>
        <v>0</v>
      </c>
      <c r="K107" s="21"/>
      <c r="L107" s="25">
        <f t="shared" si="2"/>
        <v>0</v>
      </c>
      <c r="M107" s="23">
        <f t="shared" si="3"/>
        <v>0</v>
      </c>
    </row>
    <row r="108" spans="1:13" ht="12.75">
      <c r="A108" s="15">
        <v>40600</v>
      </c>
      <c r="B108" s="15"/>
      <c r="C108" s="27">
        <v>0</v>
      </c>
      <c r="D108" s="27">
        <v>0</v>
      </c>
      <c r="E108" s="24">
        <v>1</v>
      </c>
      <c r="F108" s="27">
        <f t="shared" si="0"/>
        <v>0</v>
      </c>
      <c r="G108" s="57" t="s">
        <v>79</v>
      </c>
      <c r="H108" s="53"/>
      <c r="I108" s="77">
        <v>0.0032</v>
      </c>
      <c r="J108" s="21">
        <f t="shared" si="1"/>
        <v>0</v>
      </c>
      <c r="K108" s="21"/>
      <c r="L108" s="25">
        <f t="shared" si="2"/>
        <v>0</v>
      </c>
      <c r="M108" s="23">
        <f t="shared" si="3"/>
        <v>0</v>
      </c>
    </row>
    <row r="109" spans="1:13" ht="12.75">
      <c r="A109" s="15">
        <v>40601</v>
      </c>
      <c r="B109" s="15"/>
      <c r="C109" s="27">
        <v>0</v>
      </c>
      <c r="D109" s="27">
        <v>0</v>
      </c>
      <c r="E109" s="24">
        <v>1</v>
      </c>
      <c r="F109" s="27">
        <f t="shared" si="0"/>
        <v>0</v>
      </c>
      <c r="G109" s="57" t="s">
        <v>79</v>
      </c>
      <c r="H109" s="53"/>
      <c r="I109" s="77">
        <v>0.0031</v>
      </c>
      <c r="J109" s="21">
        <f t="shared" si="1"/>
        <v>0</v>
      </c>
      <c r="K109" s="21"/>
      <c r="L109" s="25">
        <f t="shared" si="2"/>
        <v>0</v>
      </c>
      <c r="M109" s="23">
        <f t="shared" si="3"/>
        <v>0</v>
      </c>
    </row>
    <row r="110" spans="1:13" ht="12.75">
      <c r="A110" s="15">
        <v>40602</v>
      </c>
      <c r="B110" s="15"/>
      <c r="C110" s="27">
        <v>0</v>
      </c>
      <c r="D110" s="27">
        <v>0</v>
      </c>
      <c r="E110" s="24">
        <v>1</v>
      </c>
      <c r="F110" s="27">
        <f t="shared" si="0"/>
        <v>0</v>
      </c>
      <c r="G110" s="57" t="s">
        <v>79</v>
      </c>
      <c r="H110" s="53"/>
      <c r="I110" s="77">
        <v>0.0032</v>
      </c>
      <c r="J110" s="21">
        <f t="shared" si="1"/>
        <v>0</v>
      </c>
      <c r="K110" s="21"/>
      <c r="L110" s="25">
        <f t="shared" si="2"/>
        <v>0</v>
      </c>
      <c r="M110" s="23">
        <f t="shared" si="3"/>
        <v>0</v>
      </c>
    </row>
    <row r="111" spans="3:13" ht="12.75">
      <c r="C111" s="15"/>
      <c r="D111" s="15"/>
      <c r="E111" s="24"/>
      <c r="F111" s="54"/>
      <c r="G111" s="53"/>
      <c r="H111" s="53"/>
      <c r="I111" s="19"/>
      <c r="J111" s="21"/>
      <c r="K111" s="21"/>
      <c r="L111" s="61">
        <f>SUM(L71:L110)</f>
        <v>6388499600</v>
      </c>
      <c r="M111" s="79">
        <f>SUM(M71:M110)</f>
        <v>0.030560108072950336</v>
      </c>
    </row>
    <row r="112" spans="1:13" ht="12.75">
      <c r="A112" s="15"/>
      <c r="B112" s="15"/>
      <c r="C112" s="15"/>
      <c r="D112" s="15"/>
      <c r="E112" s="16"/>
      <c r="F112" s="17"/>
      <c r="G112" s="102" t="s">
        <v>53</v>
      </c>
      <c r="H112" s="102"/>
      <c r="I112" s="20"/>
      <c r="J112" s="21"/>
      <c r="K112" s="21"/>
      <c r="L112" s="25"/>
      <c r="M112" s="58"/>
    </row>
    <row r="113" spans="1:13" ht="12.75">
      <c r="A113" s="15">
        <v>40575</v>
      </c>
      <c r="B113" s="15">
        <v>40603</v>
      </c>
      <c r="C113" s="15">
        <f>IF(A113&lt;$C$67,$C$67,A113)</f>
        <v>40575</v>
      </c>
      <c r="D113" s="15">
        <f>IF(B113&gt;$D$67,$D$67,B113)</f>
        <v>40603</v>
      </c>
      <c r="E113" s="16">
        <f>D113-C113</f>
        <v>28</v>
      </c>
      <c r="F113" s="17">
        <v>221839300</v>
      </c>
      <c r="G113" s="57" t="s">
        <v>54</v>
      </c>
      <c r="H113" s="19"/>
      <c r="I113" s="20">
        <v>0.005</v>
      </c>
      <c r="J113" s="21">
        <f>F113*I113/360*E113</f>
        <v>86270.83888888889</v>
      </c>
      <c r="K113" s="21"/>
      <c r="L113" s="25">
        <f>L111/$O$15</f>
        <v>228160700</v>
      </c>
      <c r="M113" s="79">
        <f>J113/L113*360/$O$15</f>
        <v>0.004861470446049648</v>
      </c>
    </row>
    <row r="114" spans="1:13" ht="12.75">
      <c r="A114" s="15"/>
      <c r="B114" s="15"/>
      <c r="C114" s="15"/>
      <c r="D114" s="15"/>
      <c r="E114" s="16"/>
      <c r="F114" s="17"/>
      <c r="G114" s="57"/>
      <c r="H114" s="19"/>
      <c r="I114" s="20"/>
      <c r="J114" s="21"/>
      <c r="K114" s="21"/>
      <c r="L114" s="25"/>
      <c r="M114" s="23"/>
    </row>
    <row r="115" spans="1:13" ht="12.75">
      <c r="A115" s="15"/>
      <c r="B115" s="15"/>
      <c r="C115" s="15"/>
      <c r="D115" s="15"/>
      <c r="E115" s="16"/>
      <c r="F115" s="17"/>
      <c r="G115" s="102" t="s">
        <v>40</v>
      </c>
      <c r="H115" s="102"/>
      <c r="I115" s="20"/>
      <c r="J115" s="21"/>
      <c r="K115" s="21"/>
      <c r="L115" s="25"/>
      <c r="M115" s="58"/>
    </row>
    <row r="116" spans="1:13" ht="12.75">
      <c r="A116" s="15">
        <v>40399</v>
      </c>
      <c r="B116" s="15">
        <v>41495</v>
      </c>
      <c r="C116" s="15">
        <f>IF(A116&lt;$C$67,$C$67,A116)</f>
        <v>40575</v>
      </c>
      <c r="D116" s="15">
        <f>IF(B116&gt;$D$67,$D$67,B116)</f>
        <v>40603</v>
      </c>
      <c r="E116" s="16">
        <f>D116-C116</f>
        <v>28</v>
      </c>
      <c r="F116" s="17">
        <v>2803500</v>
      </c>
      <c r="G116" s="57" t="s">
        <v>40</v>
      </c>
      <c r="H116" s="19"/>
      <c r="I116" s="20"/>
      <c r="J116" s="21">
        <f>F116/3/12*E116/$O$15</f>
        <v>77875</v>
      </c>
      <c r="K116" s="21"/>
      <c r="L116" s="25">
        <f>L113</f>
        <v>228160700</v>
      </c>
      <c r="M116" s="79">
        <f>J116/L116*360/$O$15</f>
        <v>0.004388354348492093</v>
      </c>
    </row>
    <row r="117" spans="1:13" ht="12.75">
      <c r="A117" s="15">
        <v>40399</v>
      </c>
      <c r="B117" s="15">
        <v>41495</v>
      </c>
      <c r="C117" s="15">
        <f>IF(A117&lt;$C$67,$C$67,A117)</f>
        <v>40575</v>
      </c>
      <c r="D117" s="15">
        <f>IF(B117&gt;$D$67,$D$67,B117)</f>
        <v>40603</v>
      </c>
      <c r="E117" s="16">
        <f>D117-C117</f>
        <v>28</v>
      </c>
      <c r="F117" s="17">
        <v>900000</v>
      </c>
      <c r="G117" s="57" t="s">
        <v>41</v>
      </c>
      <c r="H117" s="19"/>
      <c r="I117" s="20"/>
      <c r="J117" s="21">
        <f>F117/3/12*E117/$O$15</f>
        <v>25000</v>
      </c>
      <c r="K117" s="21"/>
      <c r="L117" s="25">
        <f>L113</f>
        <v>228160700</v>
      </c>
      <c r="M117" s="79">
        <f>J117/L117*360/$O$15</f>
        <v>0.0014087814922928068</v>
      </c>
    </row>
    <row r="118" spans="6:13" ht="15.75" thickBot="1">
      <c r="F118" s="27"/>
      <c r="L118" s="28"/>
      <c r="M118" s="56"/>
    </row>
    <row r="119" spans="6:13" ht="15.75" thickBot="1">
      <c r="F119" s="27"/>
      <c r="L119" s="59" t="s">
        <v>42</v>
      </c>
      <c r="M119" s="60">
        <f>SUM(M111:M118)</f>
        <v>0.041218714359784886</v>
      </c>
    </row>
    <row r="120" spans="12:13" ht="15">
      <c r="L120" s="27"/>
      <c r="M120" s="29"/>
    </row>
    <row r="121" ht="12.75">
      <c r="M121" s="44"/>
    </row>
    <row r="122" spans="9:13" ht="12.75">
      <c r="I122" s="80" t="s">
        <v>87</v>
      </c>
      <c r="J122" s="81">
        <f>SUM(J72:J117)</f>
        <v>731460.3894444446</v>
      </c>
      <c r="K122" s="80"/>
      <c r="L122" s="81">
        <f>L113</f>
        <v>228160700</v>
      </c>
      <c r="M122" s="82">
        <f>J122/L122*360/$O$15</f>
        <v>0.04121871435978489</v>
      </c>
    </row>
    <row r="124" ht="12.75">
      <c r="M124" s="27"/>
    </row>
  </sheetData>
  <mergeCells count="8">
    <mergeCell ref="C81:D81"/>
    <mergeCell ref="G81:H81"/>
    <mergeCell ref="G115:H115"/>
    <mergeCell ref="G76:H76"/>
    <mergeCell ref="G77:H77"/>
    <mergeCell ref="G78:H78"/>
    <mergeCell ref="G79:H79"/>
    <mergeCell ref="G112:H112"/>
  </mergeCells>
  <printOptions horizontalCentered="1"/>
  <pageMargins left="0.25" right="0.25" top="0.5" bottom="0.5" header="0.5" footer="0.5"/>
  <pageSetup fitToHeight="1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="85" zoomScaleNormal="85" workbookViewId="0" topLeftCell="F105">
      <selection activeCell="L125" sqref="L125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40544</v>
      </c>
    </row>
    <row r="3" ht="12.75">
      <c r="O3" s="3"/>
    </row>
    <row r="4" ht="12.75">
      <c r="O4" s="4" t="s">
        <v>1</v>
      </c>
    </row>
    <row r="5" ht="12.75">
      <c r="O5" s="2">
        <v>40634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40603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40634</v>
      </c>
    </row>
    <row r="12" ht="13.5" thickBot="1">
      <c r="O12" s="8"/>
    </row>
    <row r="13" spans="1:13" ht="16.5" thickBot="1">
      <c r="A13" s="9" t="s">
        <v>88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40544</v>
      </c>
      <c r="D14" s="11">
        <f>O11</f>
        <v>40634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1:13" ht="12.75">
      <c r="A19" s="15">
        <v>40613</v>
      </c>
      <c r="B19" s="15">
        <v>40644</v>
      </c>
      <c r="C19" s="73">
        <f>IF(A19&lt;$C$14,$C$14,A19)</f>
        <v>40613</v>
      </c>
      <c r="D19" s="73">
        <f>IF(B19&gt;$D$14,$D$14,B19)</f>
        <v>40634</v>
      </c>
      <c r="E19" s="74">
        <f>D19-C19</f>
        <v>21</v>
      </c>
      <c r="F19" s="17">
        <v>55000000</v>
      </c>
      <c r="G19" s="18" t="s">
        <v>49</v>
      </c>
      <c r="H19" s="19" t="s">
        <v>26</v>
      </c>
      <c r="I19" s="19">
        <v>0.030625</v>
      </c>
      <c r="J19" s="21">
        <f>F19*I19/360*E19</f>
        <v>98255.20833333333</v>
      </c>
      <c r="K19" s="21"/>
      <c r="L19" s="22">
        <f>F19/$F$22*(B19-A19)</f>
        <v>8.317073170731708</v>
      </c>
      <c r="M19" s="23">
        <f>(F19*I19)/$F$22</f>
        <v>0.008216463414634147</v>
      </c>
    </row>
    <row r="20" spans="1:13" ht="12.75">
      <c r="A20" s="15">
        <v>40633</v>
      </c>
      <c r="B20" s="15">
        <v>40661</v>
      </c>
      <c r="C20" s="73">
        <f>IF(A20&lt;$C$14,$C$14,A20)</f>
        <v>40633</v>
      </c>
      <c r="D20" s="73">
        <f>IF(B20&gt;$D$14,$D$14,B20)</f>
        <v>40634</v>
      </c>
      <c r="E20" s="74">
        <f>D20-C20</f>
        <v>1</v>
      </c>
      <c r="F20" s="17">
        <v>150000000</v>
      </c>
      <c r="G20" s="18" t="s">
        <v>49</v>
      </c>
      <c r="H20" s="19" t="s">
        <v>26</v>
      </c>
      <c r="I20" s="19">
        <v>0.030625</v>
      </c>
      <c r="J20" s="21">
        <f>F20*I20/360*E20</f>
        <v>12760.416666666666</v>
      </c>
      <c r="K20" s="21"/>
      <c r="L20" s="22">
        <f>F20/$F$22*(B20-A20)</f>
        <v>20.48780487804878</v>
      </c>
      <c r="M20" s="23">
        <f>(F20*I20)/$F$22</f>
        <v>0.022408536585365853</v>
      </c>
    </row>
    <row r="21" spans="1:13" ht="12.75">
      <c r="A21" s="15"/>
      <c r="B21" s="15"/>
      <c r="C21" s="73"/>
      <c r="D21" s="73"/>
      <c r="E21" s="74"/>
      <c r="F21" s="17"/>
      <c r="G21" s="18"/>
      <c r="H21" s="19"/>
      <c r="I21" s="19"/>
      <c r="J21" s="21"/>
      <c r="K21" s="21"/>
      <c r="L21" s="25"/>
      <c r="M21" s="23"/>
    </row>
    <row r="22" spans="1:13" ht="12.75">
      <c r="A22" s="15"/>
      <c r="B22" s="15"/>
      <c r="C22" s="73"/>
      <c r="D22" s="73"/>
      <c r="E22" s="75" t="s">
        <v>81</v>
      </c>
      <c r="F22" s="62">
        <f>SUM(F19:F21)</f>
        <v>205000000</v>
      </c>
      <c r="G22" s="18"/>
      <c r="H22" s="19"/>
      <c r="I22" s="19"/>
      <c r="J22" s="21"/>
      <c r="K22" s="21"/>
      <c r="L22" s="22">
        <f>SUM(L19:L21)</f>
        <v>28.804878048780488</v>
      </c>
      <c r="M22" s="58">
        <f>SUM(M19:M21)</f>
        <v>0.030625</v>
      </c>
    </row>
    <row r="23" spans="1:13" ht="15">
      <c r="A23" s="15"/>
      <c r="B23" s="15"/>
      <c r="F23" s="27"/>
      <c r="L23" s="30"/>
      <c r="M23" s="29"/>
    </row>
    <row r="24" spans="6:13" ht="15">
      <c r="F24" s="27"/>
      <c r="L24" s="30"/>
      <c r="M24" s="29"/>
    </row>
    <row r="25" spans="1:13" ht="16.5" thickBot="1">
      <c r="A25" s="9" t="s">
        <v>89</v>
      </c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3:4" ht="12.75">
      <c r="C26" s="11">
        <f>O2</f>
        <v>40544</v>
      </c>
      <c r="D26" s="11">
        <f>O5</f>
        <v>40634</v>
      </c>
    </row>
    <row r="27" spans="1:4" ht="12.75">
      <c r="A27" s="12" t="s">
        <v>7</v>
      </c>
      <c r="B27" s="12" t="s">
        <v>7</v>
      </c>
      <c r="C27" s="12" t="s">
        <v>8</v>
      </c>
      <c r="D27" s="12" t="s">
        <v>8</v>
      </c>
    </row>
    <row r="28" spans="1:13" ht="12.75">
      <c r="A28" s="12" t="s">
        <v>9</v>
      </c>
      <c r="B28" s="12" t="s">
        <v>9</v>
      </c>
      <c r="C28" s="12" t="s">
        <v>9</v>
      </c>
      <c r="D28" s="12" t="s">
        <v>9</v>
      </c>
      <c r="E28" s="12" t="s">
        <v>10</v>
      </c>
      <c r="F28" s="12" t="s">
        <v>11</v>
      </c>
      <c r="G28" s="12"/>
      <c r="H28" s="12"/>
      <c r="I28" s="12" t="s">
        <v>12</v>
      </c>
      <c r="J28" s="12" t="s">
        <v>13</v>
      </c>
      <c r="L28" s="12" t="s">
        <v>15</v>
      </c>
      <c r="M28" s="12" t="s">
        <v>15</v>
      </c>
    </row>
    <row r="29" spans="1:13" ht="12.75">
      <c r="A29" s="14" t="s">
        <v>16</v>
      </c>
      <c r="B29" s="14" t="s">
        <v>17</v>
      </c>
      <c r="C29" s="14" t="s">
        <v>16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4" t="s">
        <v>17</v>
      </c>
      <c r="L29" s="14" t="s">
        <v>90</v>
      </c>
      <c r="M29" s="14" t="s">
        <v>24</v>
      </c>
    </row>
    <row r="31" spans="1:13" ht="12.75">
      <c r="A31" s="15">
        <v>40554</v>
      </c>
      <c r="B31" s="15">
        <v>40584</v>
      </c>
      <c r="C31" s="73">
        <f>IF(A31&lt;$C$26,$C$26,A31)</f>
        <v>40554</v>
      </c>
      <c r="D31" s="73">
        <f>IF(B31&gt;$D$26,$D$26,B31)</f>
        <v>40584</v>
      </c>
      <c r="E31" s="74">
        <f aca="true" t="shared" si="0" ref="E31:E36">D31-C31</f>
        <v>30</v>
      </c>
      <c r="F31" s="17">
        <v>55000000</v>
      </c>
      <c r="G31" s="18" t="s">
        <v>49</v>
      </c>
      <c r="H31" s="19" t="s">
        <v>26</v>
      </c>
      <c r="I31" s="19">
        <v>0.030625</v>
      </c>
      <c r="J31" s="21">
        <f aca="true" t="shared" si="1" ref="J31:J36">F31*I31/360*E31</f>
        <v>140364.58333333334</v>
      </c>
      <c r="K31" s="21"/>
      <c r="L31" s="22">
        <f aca="true" t="shared" si="2" ref="L31:L36">F31/$F$38*(B31-A31)</f>
        <v>2.6399999999999997</v>
      </c>
      <c r="M31" s="23">
        <f aca="true" t="shared" si="3" ref="M31:M36">(F31*I31)/$F$38</f>
        <v>0.002695</v>
      </c>
    </row>
    <row r="32" spans="1:13" ht="12.75">
      <c r="A32" s="15">
        <v>40575</v>
      </c>
      <c r="B32" s="15">
        <v>40604</v>
      </c>
      <c r="C32" s="73">
        <f>IF(A32&lt;$C$14,$C$14,A32)</f>
        <v>40575</v>
      </c>
      <c r="D32" s="73">
        <f>IF(B32&gt;$D$14,$D$14,B32)</f>
        <v>40604</v>
      </c>
      <c r="E32" s="74">
        <f t="shared" si="0"/>
        <v>29</v>
      </c>
      <c r="F32" s="17">
        <v>160000000</v>
      </c>
      <c r="G32" s="18" t="s">
        <v>49</v>
      </c>
      <c r="H32" s="19" t="s">
        <v>26</v>
      </c>
      <c r="I32" s="19">
        <v>0.030625</v>
      </c>
      <c r="J32" s="21">
        <f t="shared" si="1"/>
        <v>394722.22222222225</v>
      </c>
      <c r="K32" s="21"/>
      <c r="L32" s="22">
        <f t="shared" si="2"/>
        <v>7.424</v>
      </c>
      <c r="M32" s="23">
        <f t="shared" si="3"/>
        <v>0.00784</v>
      </c>
    </row>
    <row r="33" spans="1:13" ht="12.75">
      <c r="A33" s="15">
        <v>40584</v>
      </c>
      <c r="B33" s="15">
        <v>40613</v>
      </c>
      <c r="C33" s="73">
        <f>IF(A33&lt;$C$14,$C$14,A33)</f>
        <v>40584</v>
      </c>
      <c r="D33" s="73">
        <f>IF(B33&gt;$D$14,$D$14,B33)</f>
        <v>40613</v>
      </c>
      <c r="E33" s="74">
        <f t="shared" si="0"/>
        <v>29</v>
      </c>
      <c r="F33" s="17">
        <v>55000000</v>
      </c>
      <c r="G33" s="18" t="s">
        <v>49</v>
      </c>
      <c r="H33" s="19" t="s">
        <v>26</v>
      </c>
      <c r="I33" s="19">
        <v>0.030625</v>
      </c>
      <c r="J33" s="21">
        <f t="shared" si="1"/>
        <v>135685.76388888888</v>
      </c>
      <c r="K33" s="21"/>
      <c r="L33" s="22">
        <f t="shared" si="2"/>
        <v>2.552</v>
      </c>
      <c r="M33" s="23">
        <f t="shared" si="3"/>
        <v>0.002695</v>
      </c>
    </row>
    <row r="34" spans="1:13" ht="12.75">
      <c r="A34" s="15">
        <v>40604</v>
      </c>
      <c r="B34" s="15">
        <v>40633</v>
      </c>
      <c r="C34" s="73">
        <f>IF(A34&lt;$C$14,$C$14,A34)</f>
        <v>40604</v>
      </c>
      <c r="D34" s="73">
        <f>IF(B34&gt;$D$14,$D$14,B34)</f>
        <v>40633</v>
      </c>
      <c r="E34" s="74">
        <f t="shared" si="0"/>
        <v>29</v>
      </c>
      <c r="F34" s="17">
        <v>150000000</v>
      </c>
      <c r="G34" s="18" t="s">
        <v>49</v>
      </c>
      <c r="H34" s="19" t="s">
        <v>26</v>
      </c>
      <c r="I34" s="19">
        <v>0.030625</v>
      </c>
      <c r="J34" s="21">
        <f t="shared" si="1"/>
        <v>370052.0833333333</v>
      </c>
      <c r="K34" s="21"/>
      <c r="L34" s="22">
        <f t="shared" si="2"/>
        <v>6.96</v>
      </c>
      <c r="M34" s="23">
        <f t="shared" si="3"/>
        <v>0.00735</v>
      </c>
    </row>
    <row r="35" spans="1:13" ht="12.75">
      <c r="A35" s="15">
        <v>40613</v>
      </c>
      <c r="B35" s="15">
        <v>40644</v>
      </c>
      <c r="C35" s="73">
        <f>IF(A35&lt;$C$14,$C$14,A35)</f>
        <v>40613</v>
      </c>
      <c r="D35" s="73">
        <f>IF(B35&gt;$D$14,$D$14,B35)</f>
        <v>40634</v>
      </c>
      <c r="E35" s="74">
        <f t="shared" si="0"/>
        <v>21</v>
      </c>
      <c r="F35" s="17">
        <v>55000000</v>
      </c>
      <c r="G35" s="18" t="s">
        <v>49</v>
      </c>
      <c r="H35" s="19" t="s">
        <v>26</v>
      </c>
      <c r="I35" s="19">
        <v>0.030625</v>
      </c>
      <c r="J35" s="21">
        <f t="shared" si="1"/>
        <v>98255.20833333333</v>
      </c>
      <c r="K35" s="21"/>
      <c r="L35" s="22">
        <f t="shared" si="2"/>
        <v>2.7279999999999998</v>
      </c>
      <c r="M35" s="23">
        <f t="shared" si="3"/>
        <v>0.002695</v>
      </c>
    </row>
    <row r="36" spans="1:13" ht="12.75">
      <c r="A36" s="15">
        <v>40633</v>
      </c>
      <c r="B36" s="15">
        <v>40661</v>
      </c>
      <c r="C36" s="73">
        <f>IF(A36&lt;$C$14,$C$14,A36)</f>
        <v>40633</v>
      </c>
      <c r="D36" s="73">
        <f>IF(B36&gt;$D$14,$D$14,B36)</f>
        <v>40634</v>
      </c>
      <c r="E36" s="74">
        <f t="shared" si="0"/>
        <v>1</v>
      </c>
      <c r="F36" s="17">
        <v>150000000</v>
      </c>
      <c r="G36" s="18" t="s">
        <v>49</v>
      </c>
      <c r="H36" s="19" t="s">
        <v>26</v>
      </c>
      <c r="I36" s="19">
        <v>0.030625</v>
      </c>
      <c r="J36" s="21">
        <f t="shared" si="1"/>
        <v>12760.416666666666</v>
      </c>
      <c r="K36" s="21"/>
      <c r="L36" s="22">
        <f t="shared" si="2"/>
        <v>6.72</v>
      </c>
      <c r="M36" s="23">
        <f t="shared" si="3"/>
        <v>0.00735</v>
      </c>
    </row>
    <row r="37" spans="1:13" ht="12.75">
      <c r="A37" s="15"/>
      <c r="B37" s="15"/>
      <c r="C37" s="73"/>
      <c r="D37" s="73"/>
      <c r="E37" s="74"/>
      <c r="F37" s="17"/>
      <c r="G37" s="18"/>
      <c r="H37" s="19"/>
      <c r="I37" s="19"/>
      <c r="J37" s="21"/>
      <c r="K37" s="21"/>
      <c r="L37" s="25"/>
      <c r="M37" s="23"/>
    </row>
    <row r="38" spans="1:13" ht="12.75">
      <c r="A38" s="15"/>
      <c r="B38" s="15"/>
      <c r="C38" s="73"/>
      <c r="D38" s="73"/>
      <c r="E38" s="75" t="s">
        <v>81</v>
      </c>
      <c r="F38" s="62">
        <f>SUM(F31:F37)</f>
        <v>625000000</v>
      </c>
      <c r="G38" s="18"/>
      <c r="H38" s="19"/>
      <c r="I38" s="19"/>
      <c r="J38" s="21"/>
      <c r="K38" s="21"/>
      <c r="L38" s="22">
        <f>SUM(L31:L37)</f>
        <v>29.024</v>
      </c>
      <c r="M38" s="58">
        <f>SUM(M31:M37)</f>
        <v>0.030624999999999996</v>
      </c>
    </row>
    <row r="39" spans="1:14" ht="12.75">
      <c r="A39" s="15"/>
      <c r="B39" s="15"/>
      <c r="C39" s="15"/>
      <c r="D39" s="15"/>
      <c r="E39" s="16"/>
      <c r="F39" s="17"/>
      <c r="G39" s="18"/>
      <c r="H39" s="19"/>
      <c r="I39" s="20"/>
      <c r="J39" s="21"/>
      <c r="K39" s="21"/>
      <c r="L39" s="25"/>
      <c r="M39" s="23"/>
      <c r="N39" s="15"/>
    </row>
    <row r="41" spans="1:13" ht="16.5" thickBot="1">
      <c r="A41" s="9" t="s">
        <v>91</v>
      </c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3:4" ht="12.75">
      <c r="C42" s="11">
        <v>40544</v>
      </c>
      <c r="D42" s="11">
        <f>O5</f>
        <v>40634</v>
      </c>
    </row>
    <row r="43" spans="1:4" ht="12.75">
      <c r="A43" s="12" t="s">
        <v>7</v>
      </c>
      <c r="B43" s="12" t="s">
        <v>7</v>
      </c>
      <c r="C43" s="12" t="s">
        <v>8</v>
      </c>
      <c r="D43" s="12" t="s">
        <v>8</v>
      </c>
    </row>
    <row r="44" spans="1:13" ht="12.75">
      <c r="A44" s="12" t="s">
        <v>9</v>
      </c>
      <c r="B44" s="12" t="s">
        <v>9</v>
      </c>
      <c r="C44" s="12" t="s">
        <v>9</v>
      </c>
      <c r="D44" s="12" t="s">
        <v>9</v>
      </c>
      <c r="E44" s="12" t="s">
        <v>10</v>
      </c>
      <c r="F44" s="12" t="s">
        <v>11</v>
      </c>
      <c r="G44" s="12"/>
      <c r="H44" s="12"/>
      <c r="I44" s="12" t="s">
        <v>12</v>
      </c>
      <c r="J44" s="12" t="s">
        <v>13</v>
      </c>
      <c r="L44" s="12" t="s">
        <v>15</v>
      </c>
      <c r="M44" s="12" t="s">
        <v>15</v>
      </c>
    </row>
    <row r="45" spans="1:13" ht="12.75">
      <c r="A45" s="14" t="s">
        <v>16</v>
      </c>
      <c r="B45" s="14" t="s">
        <v>17</v>
      </c>
      <c r="C45" s="14" t="s">
        <v>16</v>
      </c>
      <c r="D45" s="14" t="s">
        <v>17</v>
      </c>
      <c r="E45" s="14" t="s">
        <v>18</v>
      </c>
      <c r="F45" s="14" t="s">
        <v>19</v>
      </c>
      <c r="G45" s="14" t="s">
        <v>20</v>
      </c>
      <c r="H45" s="14" t="s">
        <v>21</v>
      </c>
      <c r="I45" s="14" t="s">
        <v>22</v>
      </c>
      <c r="J45" s="14" t="s">
        <v>17</v>
      </c>
      <c r="L45" s="14" t="s">
        <v>90</v>
      </c>
      <c r="M45" s="14" t="s">
        <v>24</v>
      </c>
    </row>
    <row r="46" spans="3:13" ht="12.75">
      <c r="C46" s="14"/>
      <c r="D46" s="14"/>
      <c r="E46" s="14"/>
      <c r="F46" s="14"/>
      <c r="G46" s="14"/>
      <c r="H46" s="14"/>
      <c r="I46" s="14"/>
      <c r="J46" s="14"/>
      <c r="L46" s="14"/>
      <c r="M46" s="14"/>
    </row>
    <row r="47" spans="1:14" ht="12.75">
      <c r="A47" s="15">
        <v>40554</v>
      </c>
      <c r="B47" s="15">
        <v>40584</v>
      </c>
      <c r="C47" s="15">
        <f aca="true" t="shared" si="4" ref="C47:C52">IF(A47&lt;$C$42,$C$42,A47)</f>
        <v>40554</v>
      </c>
      <c r="D47" s="15">
        <f aca="true" t="shared" si="5" ref="D47:D52">IF(B47&gt;$D$42,$D$42,B47)</f>
        <v>40584</v>
      </c>
      <c r="E47" s="16">
        <f aca="true" t="shared" si="6" ref="E47:E52">D47-C47</f>
        <v>30</v>
      </c>
      <c r="F47" s="17">
        <v>55000000</v>
      </c>
      <c r="G47" s="18" t="s">
        <v>25</v>
      </c>
      <c r="H47" s="19" t="s">
        <v>26</v>
      </c>
      <c r="I47" s="19">
        <v>0.030625</v>
      </c>
      <c r="J47" s="21">
        <f aca="true" t="shared" si="7" ref="J47:J52">F47*I47/360*E47</f>
        <v>140364.58333333334</v>
      </c>
      <c r="K47" s="21"/>
      <c r="L47" s="22">
        <f aca="true" t="shared" si="8" ref="L47:L52">F47/$F$54*(B47-A47)</f>
        <v>2.6399999999999997</v>
      </c>
      <c r="M47" s="23">
        <f aca="true" t="shared" si="9" ref="M47:M52">(F47*I47)/$F$54</f>
        <v>0.002695</v>
      </c>
      <c r="N47" s="15"/>
    </row>
    <row r="48" spans="1:14" ht="12.75">
      <c r="A48" s="15">
        <v>40575</v>
      </c>
      <c r="B48" s="15">
        <v>40604</v>
      </c>
      <c r="C48" s="15">
        <f t="shared" si="4"/>
        <v>40575</v>
      </c>
      <c r="D48" s="15">
        <f t="shared" si="5"/>
        <v>40604</v>
      </c>
      <c r="E48" s="16">
        <f t="shared" si="6"/>
        <v>29</v>
      </c>
      <c r="F48" s="17">
        <v>160000000</v>
      </c>
      <c r="G48" s="18" t="s">
        <v>25</v>
      </c>
      <c r="H48" s="19" t="s">
        <v>26</v>
      </c>
      <c r="I48" s="19">
        <v>0.030625</v>
      </c>
      <c r="J48" s="21">
        <f t="shared" si="7"/>
        <v>394722.22222222225</v>
      </c>
      <c r="K48" s="21"/>
      <c r="L48" s="22">
        <f t="shared" si="8"/>
        <v>7.424</v>
      </c>
      <c r="M48" s="23">
        <f t="shared" si="9"/>
        <v>0.00784</v>
      </c>
      <c r="N48" s="15"/>
    </row>
    <row r="49" spans="1:14" ht="12.75">
      <c r="A49" s="15">
        <v>40584</v>
      </c>
      <c r="B49" s="15">
        <v>40613</v>
      </c>
      <c r="C49" s="15">
        <f t="shared" si="4"/>
        <v>40584</v>
      </c>
      <c r="D49" s="15">
        <f t="shared" si="5"/>
        <v>40613</v>
      </c>
      <c r="E49" s="16">
        <f t="shared" si="6"/>
        <v>29</v>
      </c>
      <c r="F49" s="17">
        <v>55000000</v>
      </c>
      <c r="G49" s="18" t="s">
        <v>25</v>
      </c>
      <c r="H49" s="19" t="s">
        <v>26</v>
      </c>
      <c r="I49" s="19">
        <v>0.030625</v>
      </c>
      <c r="J49" s="21">
        <f t="shared" si="7"/>
        <v>135685.76388888888</v>
      </c>
      <c r="K49" s="21"/>
      <c r="L49" s="22">
        <f t="shared" si="8"/>
        <v>2.552</v>
      </c>
      <c r="M49" s="23">
        <f t="shared" si="9"/>
        <v>0.002695</v>
      </c>
      <c r="N49" s="15"/>
    </row>
    <row r="50" spans="1:14" ht="12.75">
      <c r="A50" s="15">
        <v>40604</v>
      </c>
      <c r="B50" s="15">
        <v>40633</v>
      </c>
      <c r="C50" s="15">
        <f t="shared" si="4"/>
        <v>40604</v>
      </c>
      <c r="D50" s="15">
        <f t="shared" si="5"/>
        <v>40633</v>
      </c>
      <c r="E50" s="16">
        <f t="shared" si="6"/>
        <v>29</v>
      </c>
      <c r="F50" s="17">
        <v>150000000</v>
      </c>
      <c r="G50" s="18" t="s">
        <v>25</v>
      </c>
      <c r="H50" s="19" t="s">
        <v>26</v>
      </c>
      <c r="I50" s="19">
        <v>0.030625</v>
      </c>
      <c r="J50" s="21">
        <f t="shared" si="7"/>
        <v>370052.0833333333</v>
      </c>
      <c r="K50" s="21"/>
      <c r="L50" s="22">
        <f t="shared" si="8"/>
        <v>6.96</v>
      </c>
      <c r="M50" s="23">
        <f t="shared" si="9"/>
        <v>0.00735</v>
      </c>
      <c r="N50" s="15"/>
    </row>
    <row r="51" spans="1:14" ht="12.75">
      <c r="A51" s="15">
        <v>40613</v>
      </c>
      <c r="B51" s="15">
        <v>40644</v>
      </c>
      <c r="C51" s="15">
        <f t="shared" si="4"/>
        <v>40613</v>
      </c>
      <c r="D51" s="15">
        <f t="shared" si="5"/>
        <v>40634</v>
      </c>
      <c r="E51" s="16">
        <f t="shared" si="6"/>
        <v>21</v>
      </c>
      <c r="F51" s="17">
        <v>55000000</v>
      </c>
      <c r="G51" s="18" t="s">
        <v>25</v>
      </c>
      <c r="H51" s="19" t="s">
        <v>26</v>
      </c>
      <c r="I51" s="19">
        <v>0.030625</v>
      </c>
      <c r="J51" s="21">
        <f t="shared" si="7"/>
        <v>98255.20833333333</v>
      </c>
      <c r="K51" s="21"/>
      <c r="L51" s="22">
        <f t="shared" si="8"/>
        <v>2.7279999999999998</v>
      </c>
      <c r="M51" s="23">
        <f t="shared" si="9"/>
        <v>0.002695</v>
      </c>
      <c r="N51" s="15"/>
    </row>
    <row r="52" spans="1:14" ht="12.75">
      <c r="A52" s="15">
        <v>40633</v>
      </c>
      <c r="B52" s="15">
        <v>40661</v>
      </c>
      <c r="C52" s="15">
        <f t="shared" si="4"/>
        <v>40633</v>
      </c>
      <c r="D52" s="15">
        <f t="shared" si="5"/>
        <v>40634</v>
      </c>
      <c r="E52" s="16">
        <f t="shared" si="6"/>
        <v>1</v>
      </c>
      <c r="F52" s="17">
        <v>150000000</v>
      </c>
      <c r="G52" s="18" t="s">
        <v>25</v>
      </c>
      <c r="H52" s="19" t="s">
        <v>26</v>
      </c>
      <c r="I52" s="19">
        <v>0.030625</v>
      </c>
      <c r="J52" s="21">
        <f t="shared" si="7"/>
        <v>12760.416666666666</v>
      </c>
      <c r="K52" s="21"/>
      <c r="L52" s="22">
        <f t="shared" si="8"/>
        <v>6.72</v>
      </c>
      <c r="M52" s="23">
        <f t="shared" si="9"/>
        <v>0.00735</v>
      </c>
      <c r="N52" s="15"/>
    </row>
    <row r="53" spans="1:14" ht="12.75">
      <c r="A53" s="15"/>
      <c r="B53" s="15"/>
      <c r="C53" s="15"/>
      <c r="D53" s="15"/>
      <c r="E53" s="16"/>
      <c r="F53" s="17"/>
      <c r="G53" s="18"/>
      <c r="H53" s="19"/>
      <c r="I53" s="20"/>
      <c r="J53" s="21"/>
      <c r="K53" s="21"/>
      <c r="L53" s="25"/>
      <c r="M53" s="23"/>
      <c r="N53" s="15"/>
    </row>
    <row r="54" spans="3:13" ht="12.75">
      <c r="C54" s="14"/>
      <c r="D54" s="14"/>
      <c r="E54" s="75" t="s">
        <v>81</v>
      </c>
      <c r="F54" s="62">
        <f>SUM(F47:F53)</f>
        <v>625000000</v>
      </c>
      <c r="G54" s="14"/>
      <c r="H54" s="14"/>
      <c r="I54" s="14"/>
      <c r="J54" s="14"/>
      <c r="L54" s="22">
        <f>SUM(L46:L53)</f>
        <v>29.024</v>
      </c>
      <c r="M54" s="58">
        <f>SUM(M46:M53)</f>
        <v>0.030624999999999996</v>
      </c>
    </row>
    <row r="55" ht="12.75">
      <c r="I55" s="31"/>
    </row>
    <row r="56" ht="12.75">
      <c r="I56" s="31"/>
    </row>
    <row r="57" spans="1:13" ht="16.5" thickBot="1">
      <c r="A57" s="9" t="s">
        <v>92</v>
      </c>
      <c r="B57" s="10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9" spans="3:11" ht="12.75">
      <c r="C59" s="32"/>
      <c r="D59" s="12"/>
      <c r="E59" s="12"/>
      <c r="F59" s="12" t="s">
        <v>11</v>
      </c>
      <c r="G59" s="19"/>
      <c r="I59" s="12"/>
      <c r="J59" s="12"/>
      <c r="K59" s="12"/>
    </row>
    <row r="60" spans="2:13" ht="12.75">
      <c r="B60" s="33" t="s">
        <v>31</v>
      </c>
      <c r="C60" s="34"/>
      <c r="D60" s="35"/>
      <c r="E60" s="35"/>
      <c r="F60" s="14" t="s">
        <v>19</v>
      </c>
      <c r="G60" s="36"/>
      <c r="J60" s="14"/>
      <c r="K60" s="14"/>
      <c r="L60" s="14" t="s">
        <v>32</v>
      </c>
      <c r="M60" s="14" t="s">
        <v>24</v>
      </c>
    </row>
    <row r="61" spans="2:13" ht="12.75">
      <c r="B61" s="37" t="s">
        <v>33</v>
      </c>
      <c r="C61" s="38"/>
      <c r="D61" s="38"/>
      <c r="E61" s="24"/>
      <c r="F61" s="17">
        <v>377700</v>
      </c>
      <c r="G61" s="39"/>
      <c r="H61" s="40"/>
      <c r="J61" s="41"/>
      <c r="K61" s="42"/>
      <c r="L61" s="43" t="s">
        <v>34</v>
      </c>
      <c r="M61" s="44">
        <v>0.0295</v>
      </c>
    </row>
    <row r="62" spans="2:13" ht="12.75">
      <c r="B62" s="37" t="s">
        <v>35</v>
      </c>
      <c r="D62" s="38"/>
      <c r="E62" s="24"/>
      <c r="F62" s="17">
        <v>5375000</v>
      </c>
      <c r="G62" s="39"/>
      <c r="H62" s="40"/>
      <c r="J62" s="41"/>
      <c r="K62" s="42"/>
      <c r="L62" s="43" t="s">
        <v>34</v>
      </c>
      <c r="M62" s="44">
        <v>0.0295</v>
      </c>
    </row>
    <row r="63" spans="2:13" ht="12.75">
      <c r="B63" s="37" t="s">
        <v>36</v>
      </c>
      <c r="D63" s="38"/>
      <c r="E63" s="24"/>
      <c r="F63" s="17">
        <v>7408000</v>
      </c>
      <c r="G63" s="39"/>
      <c r="H63" s="40"/>
      <c r="J63" s="41"/>
      <c r="K63" s="42"/>
      <c r="L63" s="43" t="s">
        <v>34</v>
      </c>
      <c r="M63" s="44">
        <v>0.0295</v>
      </c>
    </row>
    <row r="64" ht="12.75">
      <c r="F64" s="27"/>
    </row>
    <row r="65" spans="6:13" ht="15">
      <c r="F65" s="27">
        <f>SUM(F61:F64)</f>
        <v>13160700</v>
      </c>
      <c r="M65" s="29">
        <v>0.0295</v>
      </c>
    </row>
    <row r="69" spans="1:13" s="45" customFormat="1" ht="13.5" thickBo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s="45" customFormat="1" ht="3" customHeight="1" thickBo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45" customFormat="1" ht="31.5" customHeight="1">
      <c r="A71" s="48" t="s">
        <v>37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thickBot="1">
      <c r="A72" s="9" t="s">
        <v>93</v>
      </c>
      <c r="B72" s="51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3:4" ht="12.75">
      <c r="C73" s="11">
        <f>+O8</f>
        <v>40603</v>
      </c>
      <c r="D73" s="11">
        <f>+O11</f>
        <v>40634</v>
      </c>
    </row>
    <row r="74" spans="1:4" ht="12.75">
      <c r="A74" s="12" t="s">
        <v>7</v>
      </c>
      <c r="B74" s="12" t="s">
        <v>7</v>
      </c>
      <c r="C74" s="12" t="s">
        <v>8</v>
      </c>
      <c r="D74" s="12" t="s">
        <v>8</v>
      </c>
    </row>
    <row r="75" spans="1:13" ht="12.75">
      <c r="A75" s="12" t="s">
        <v>9</v>
      </c>
      <c r="B75" s="12" t="s">
        <v>9</v>
      </c>
      <c r="C75" s="12" t="s">
        <v>9</v>
      </c>
      <c r="D75" s="12" t="s">
        <v>9</v>
      </c>
      <c r="E75" s="12" t="s">
        <v>10</v>
      </c>
      <c r="F75" s="12" t="s">
        <v>11</v>
      </c>
      <c r="G75" s="12"/>
      <c r="H75" s="12"/>
      <c r="I75" s="12" t="s">
        <v>12</v>
      </c>
      <c r="J75" s="12" t="s">
        <v>13</v>
      </c>
      <c r="L75" s="12" t="s">
        <v>15</v>
      </c>
      <c r="M75" s="12" t="s">
        <v>15</v>
      </c>
    </row>
    <row r="76" spans="1:13" ht="12.75">
      <c r="A76" s="14" t="s">
        <v>16</v>
      </c>
      <c r="B76" s="14" t="s">
        <v>17</v>
      </c>
      <c r="C76" s="14" t="s">
        <v>16</v>
      </c>
      <c r="D76" s="14" t="s">
        <v>17</v>
      </c>
      <c r="E76" s="14" t="s">
        <v>18</v>
      </c>
      <c r="F76" s="14" t="s">
        <v>19</v>
      </c>
      <c r="G76" s="14" t="s">
        <v>20</v>
      </c>
      <c r="H76" s="14" t="s">
        <v>21</v>
      </c>
      <c r="I76" s="14" t="s">
        <v>22</v>
      </c>
      <c r="J76" s="14" t="s">
        <v>17</v>
      </c>
      <c r="L76" s="14" t="s">
        <v>28</v>
      </c>
      <c r="M76" s="14" t="s">
        <v>24</v>
      </c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L77" s="14"/>
      <c r="M77" s="14"/>
    </row>
    <row r="78" spans="1:13" ht="12.75">
      <c r="A78" s="15">
        <v>40575</v>
      </c>
      <c r="B78" s="15">
        <v>40604</v>
      </c>
      <c r="C78" s="15">
        <f>IF(A78&lt;$C$73,$C$73,A78)</f>
        <v>40603</v>
      </c>
      <c r="D78" s="15">
        <f>IF(B78&gt;$D$73,$D$73,B78)</f>
        <v>40604</v>
      </c>
      <c r="E78" s="16">
        <f>D78-C78</f>
        <v>1</v>
      </c>
      <c r="F78" s="17">
        <v>160000000</v>
      </c>
      <c r="G78" s="18" t="s">
        <v>25</v>
      </c>
      <c r="H78" s="19" t="s">
        <v>26</v>
      </c>
      <c r="I78" s="19">
        <v>0.030625</v>
      </c>
      <c r="J78" s="21">
        <f>F78*I78/360*E78</f>
        <v>13611.111111111111</v>
      </c>
      <c r="K78" s="21"/>
      <c r="L78" s="25">
        <f>F78*E78</f>
        <v>160000000</v>
      </c>
      <c r="M78" s="76">
        <f>(L78*I78)/$L$123</f>
        <v>0.0007234627549635931</v>
      </c>
    </row>
    <row r="79" spans="1:13" ht="12.75">
      <c r="A79" s="15">
        <v>40584</v>
      </c>
      <c r="B79" s="15">
        <v>40613</v>
      </c>
      <c r="C79" s="15">
        <f>IF(A79&lt;$C$73,$C$73,A79)</f>
        <v>40603</v>
      </c>
      <c r="D79" s="15">
        <f>IF(B79&gt;$D$73,$D$73,B79)</f>
        <v>40613</v>
      </c>
      <c r="E79" s="16">
        <f>D79-C79</f>
        <v>10</v>
      </c>
      <c r="F79" s="17">
        <v>55000000</v>
      </c>
      <c r="G79" s="18" t="s">
        <v>25</v>
      </c>
      <c r="H79" s="19" t="s">
        <v>26</v>
      </c>
      <c r="I79" s="19">
        <v>0.030625</v>
      </c>
      <c r="J79" s="21">
        <f>F79*I79/360*E79</f>
        <v>46788.194444444445</v>
      </c>
      <c r="K79" s="21"/>
      <c r="L79" s="25">
        <f>F79*E79</f>
        <v>550000000</v>
      </c>
      <c r="M79" s="76">
        <f>(L79*I79)/$L$123</f>
        <v>0.0024869032201873514</v>
      </c>
    </row>
    <row r="80" spans="1:13" ht="12.75">
      <c r="A80" s="15">
        <v>40604</v>
      </c>
      <c r="B80" s="15">
        <v>40633</v>
      </c>
      <c r="C80" s="15">
        <f>IF(A80&lt;$C$73,$C$73,A80)</f>
        <v>40604</v>
      </c>
      <c r="D80" s="15">
        <f>IF(B80&gt;$D$73,$D$73,B80)</f>
        <v>40633</v>
      </c>
      <c r="E80" s="16">
        <f>D80-C80</f>
        <v>29</v>
      </c>
      <c r="F80" s="17">
        <v>150000000</v>
      </c>
      <c r="G80" s="18" t="s">
        <v>25</v>
      </c>
      <c r="H80" s="19" t="s">
        <v>26</v>
      </c>
      <c r="I80" s="19">
        <v>0.030625</v>
      </c>
      <c r="J80" s="21">
        <f>F80*I80/360*E80</f>
        <v>370052.0833333333</v>
      </c>
      <c r="K80" s="21"/>
      <c r="L80" s="25">
        <f>F80*E80</f>
        <v>4350000000</v>
      </c>
      <c r="M80" s="76">
        <f>(L80*I80)/$L$123</f>
        <v>0.019669143650572686</v>
      </c>
    </row>
    <row r="81" spans="1:13" ht="12.75">
      <c r="A81" s="15">
        <v>40613</v>
      </c>
      <c r="B81" s="15">
        <v>40644</v>
      </c>
      <c r="C81" s="15">
        <f>IF(A81&lt;$C$73,$C$73,A81)</f>
        <v>40613</v>
      </c>
      <c r="D81" s="15">
        <f>IF(B81&gt;$D$73,$D$73,B81)</f>
        <v>40634</v>
      </c>
      <c r="E81" s="16">
        <f>D81-C81</f>
        <v>21</v>
      </c>
      <c r="F81" s="17">
        <v>55000000</v>
      </c>
      <c r="G81" s="18" t="s">
        <v>25</v>
      </c>
      <c r="H81" s="19" t="s">
        <v>26</v>
      </c>
      <c r="I81" s="19">
        <v>0.030625</v>
      </c>
      <c r="J81" s="21">
        <f>F81*I81/360*E81</f>
        <v>98255.20833333333</v>
      </c>
      <c r="K81" s="21"/>
      <c r="L81" s="25">
        <f>F81*E81</f>
        <v>1155000000</v>
      </c>
      <c r="M81" s="76">
        <f>(L81*I81)/$L$123</f>
        <v>0.0052224967623934375</v>
      </c>
    </row>
    <row r="82" spans="1:13" ht="12.75">
      <c r="A82" s="15">
        <v>40633</v>
      </c>
      <c r="B82" s="15">
        <v>40661</v>
      </c>
      <c r="C82" s="15">
        <f>IF(A82&lt;$C$73,$C$73,A82)</f>
        <v>40633</v>
      </c>
      <c r="D82" s="15">
        <f>IF(B82&gt;$D$73,$D$73,B82)</f>
        <v>40634</v>
      </c>
      <c r="E82" s="16">
        <f>D82-C82</f>
        <v>1</v>
      </c>
      <c r="F82" s="17">
        <v>150000000</v>
      </c>
      <c r="G82" s="18" t="s">
        <v>25</v>
      </c>
      <c r="H82" s="19" t="s">
        <v>26</v>
      </c>
      <c r="I82" s="19">
        <v>0.030625</v>
      </c>
      <c r="J82" s="21">
        <f>F82*I82/360*E82</f>
        <v>12760.416666666666</v>
      </c>
      <c r="K82" s="21"/>
      <c r="L82" s="25">
        <f>F82*E82</f>
        <v>150000000</v>
      </c>
      <c r="M82" s="76">
        <f>(L82*I82)/$L$123</f>
        <v>0.0006782463327783685</v>
      </c>
    </row>
    <row r="83" spans="1:4" ht="12.75">
      <c r="A83" s="14"/>
      <c r="B83" s="14"/>
      <c r="C83" s="14"/>
      <c r="D83" s="14"/>
    </row>
    <row r="84" spans="1:13" ht="12.75">
      <c r="A84" s="15"/>
      <c r="B84" s="15"/>
      <c r="C84" s="15"/>
      <c r="D84" s="15"/>
      <c r="E84" s="16"/>
      <c r="F84" s="17"/>
      <c r="G84" s="102" t="s">
        <v>31</v>
      </c>
      <c r="H84" s="102"/>
      <c r="I84" s="20"/>
      <c r="J84" s="21"/>
      <c r="K84" s="21"/>
      <c r="L84" s="25"/>
      <c r="M84" s="23"/>
    </row>
    <row r="85" spans="1:13" ht="12.75">
      <c r="A85" s="15">
        <v>40045</v>
      </c>
      <c r="B85" s="15">
        <v>40786</v>
      </c>
      <c r="C85" s="15">
        <f>IF(A85&lt;$C$73,$C$73,A85)</f>
        <v>40603</v>
      </c>
      <c r="D85" s="15">
        <f>IF(B85&gt;$D$73,$D$73,B85)</f>
        <v>40634</v>
      </c>
      <c r="E85" s="16">
        <f>D85-C85</f>
        <v>31</v>
      </c>
      <c r="F85" s="17">
        <v>377700</v>
      </c>
      <c r="G85" s="103" t="s">
        <v>33</v>
      </c>
      <c r="H85" s="103"/>
      <c r="I85" s="20">
        <f>0.0275+0.002</f>
        <v>0.0295</v>
      </c>
      <c r="J85" s="21">
        <f>F85*I85/360*E85</f>
        <v>959.4629166666666</v>
      </c>
      <c r="K85" s="21"/>
      <c r="L85" s="25">
        <f>F85*E85</f>
        <v>11708700</v>
      </c>
      <c r="M85" s="23">
        <f>(L85*I85)/$L$123</f>
        <v>5.099772379423378E-05</v>
      </c>
    </row>
    <row r="86" spans="1:13" ht="12.75">
      <c r="A86" s="15">
        <v>39883</v>
      </c>
      <c r="B86" s="15">
        <v>40803</v>
      </c>
      <c r="C86" s="15">
        <f>IF(A86&lt;$C$73,$C$73,A86)</f>
        <v>40603</v>
      </c>
      <c r="D86" s="15">
        <f>IF(B86&gt;$D$73,$D$73,B86)</f>
        <v>40634</v>
      </c>
      <c r="E86" s="16">
        <f>D86-C86</f>
        <v>31</v>
      </c>
      <c r="F86" s="17">
        <v>5375000</v>
      </c>
      <c r="G86" s="103" t="s">
        <v>35</v>
      </c>
      <c r="H86" s="103"/>
      <c r="I86" s="20">
        <f>0.0275+0.002</f>
        <v>0.0295</v>
      </c>
      <c r="J86" s="21">
        <f>F86*I86/360*E86</f>
        <v>13653.993055555557</v>
      </c>
      <c r="K86" s="21"/>
      <c r="L86" s="25">
        <f>F86*E86</f>
        <v>166625000</v>
      </c>
      <c r="M86" s="23">
        <f>(L86*I86)/$L$123</f>
        <v>0.0007257420317553788</v>
      </c>
    </row>
    <row r="87" spans="1:13" ht="12.75">
      <c r="A87" s="15">
        <v>39883</v>
      </c>
      <c r="B87" s="15">
        <v>40803</v>
      </c>
      <c r="C87" s="15">
        <f>IF(A87&lt;$C$73,$C$73,A87)</f>
        <v>40603</v>
      </c>
      <c r="D87" s="15">
        <f>IF(B87&gt;$D$73,$D$73,B87)</f>
        <v>40634</v>
      </c>
      <c r="E87" s="16">
        <f>D87-C87</f>
        <v>31</v>
      </c>
      <c r="F87" s="54">
        <v>7408000</v>
      </c>
      <c r="G87" s="103" t="s">
        <v>36</v>
      </c>
      <c r="H87" s="103"/>
      <c r="I87" s="20">
        <f>0.0275+0.002</f>
        <v>0.0295</v>
      </c>
      <c r="J87" s="21">
        <f>F87*I87/360*E87</f>
        <v>18818.37777777778</v>
      </c>
      <c r="K87" s="21"/>
      <c r="L87" s="25">
        <f>F87*E87</f>
        <v>229648000</v>
      </c>
      <c r="M87" s="23">
        <f>(L87*I87)/$L$123</f>
        <v>0.0010002412969755993</v>
      </c>
    </row>
    <row r="88" spans="1:13" ht="12.75">
      <c r="A88" s="15"/>
      <c r="B88" s="15"/>
      <c r="C88" s="15"/>
      <c r="D88" s="15"/>
      <c r="E88" s="16"/>
      <c r="F88" s="54"/>
      <c r="G88" s="53"/>
      <c r="H88" s="53"/>
      <c r="I88" s="20"/>
      <c r="J88" s="21"/>
      <c r="K88" s="21"/>
      <c r="L88" s="25"/>
      <c r="M88" s="23"/>
    </row>
    <row r="89" spans="3:13" ht="12.75">
      <c r="C89" s="104" t="s">
        <v>70</v>
      </c>
      <c r="D89" s="104"/>
      <c r="E89" s="24"/>
      <c r="F89" s="62"/>
      <c r="G89" s="105" t="s">
        <v>71</v>
      </c>
      <c r="H89" s="105"/>
      <c r="I89" s="19"/>
      <c r="J89" s="21"/>
      <c r="K89" s="21"/>
      <c r="L89" s="25"/>
      <c r="M89" s="26"/>
    </row>
    <row r="90" spans="3:13" ht="12.75">
      <c r="C90" s="14" t="s">
        <v>72</v>
      </c>
      <c r="D90" s="14" t="s">
        <v>73</v>
      </c>
      <c r="E90" s="24"/>
      <c r="F90" s="62"/>
      <c r="I90" s="19"/>
      <c r="J90" s="21"/>
      <c r="K90" s="21"/>
      <c r="L90" s="25"/>
      <c r="M90" s="26"/>
    </row>
    <row r="91" spans="1:13" ht="12.75">
      <c r="A91" s="15">
        <v>40603</v>
      </c>
      <c r="B91" s="15"/>
      <c r="C91" s="27">
        <v>0</v>
      </c>
      <c r="D91" s="27">
        <v>0</v>
      </c>
      <c r="E91" s="24">
        <v>1</v>
      </c>
      <c r="F91" s="27">
        <f aca="true" t="shared" si="10" ref="F91:F121">C91+D91</f>
        <v>0</v>
      </c>
      <c r="G91" s="57" t="s">
        <v>79</v>
      </c>
      <c r="H91" s="53"/>
      <c r="I91" s="77">
        <v>0</v>
      </c>
      <c r="J91" s="21">
        <f aca="true" t="shared" si="11" ref="J91:J121">F91*I91/360</f>
        <v>0</v>
      </c>
      <c r="K91" s="21"/>
      <c r="L91" s="25">
        <f aca="true" t="shared" si="12" ref="L91:L121">F91</f>
        <v>0</v>
      </c>
      <c r="M91" s="23">
        <f aca="true" t="shared" si="13" ref="M91:M121">(L91*I91)/$L$123</f>
        <v>0</v>
      </c>
    </row>
    <row r="92" spans="1:13" ht="12.75">
      <c r="A92" s="15">
        <v>40604</v>
      </c>
      <c r="C92" s="27">
        <v>0</v>
      </c>
      <c r="D92" s="27">
        <v>0</v>
      </c>
      <c r="E92" s="24">
        <v>1</v>
      </c>
      <c r="F92" s="27">
        <f t="shared" si="10"/>
        <v>0</v>
      </c>
      <c r="G92" s="57" t="s">
        <v>79</v>
      </c>
      <c r="H92" s="53"/>
      <c r="I92" s="77">
        <v>0</v>
      </c>
      <c r="J92" s="21">
        <f t="shared" si="11"/>
        <v>0</v>
      </c>
      <c r="K92" s="21"/>
      <c r="L92" s="25">
        <f t="shared" si="12"/>
        <v>0</v>
      </c>
      <c r="M92" s="23">
        <f t="shared" si="13"/>
        <v>0</v>
      </c>
    </row>
    <row r="93" spans="1:13" ht="12.75">
      <c r="A93" s="15">
        <v>40605</v>
      </c>
      <c r="C93" s="27">
        <v>0</v>
      </c>
      <c r="D93" s="27">
        <v>0</v>
      </c>
      <c r="E93" s="24">
        <v>1</v>
      </c>
      <c r="F93" s="27">
        <f t="shared" si="10"/>
        <v>0</v>
      </c>
      <c r="G93" s="57" t="s">
        <v>79</v>
      </c>
      <c r="H93" s="53"/>
      <c r="I93" s="77">
        <v>0</v>
      </c>
      <c r="J93" s="21">
        <f t="shared" si="11"/>
        <v>0</v>
      </c>
      <c r="K93" s="21"/>
      <c r="L93" s="25">
        <f t="shared" si="12"/>
        <v>0</v>
      </c>
      <c r="M93" s="23">
        <f t="shared" si="13"/>
        <v>0</v>
      </c>
    </row>
    <row r="94" spans="1:13" ht="12.75">
      <c r="A94" s="15">
        <v>40606</v>
      </c>
      <c r="C94" s="27">
        <v>0</v>
      </c>
      <c r="D94" s="27">
        <v>0</v>
      </c>
      <c r="E94" s="24">
        <v>1</v>
      </c>
      <c r="F94" s="27">
        <f t="shared" si="10"/>
        <v>0</v>
      </c>
      <c r="G94" s="57" t="s">
        <v>79</v>
      </c>
      <c r="H94" s="53"/>
      <c r="I94" s="77">
        <v>0</v>
      </c>
      <c r="J94" s="21">
        <f t="shared" si="11"/>
        <v>0</v>
      </c>
      <c r="K94" s="21"/>
      <c r="L94" s="25">
        <f t="shared" si="12"/>
        <v>0</v>
      </c>
      <c r="M94" s="23">
        <f t="shared" si="13"/>
        <v>0</v>
      </c>
    </row>
    <row r="95" spans="1:13" ht="12.75">
      <c r="A95" s="15">
        <v>40607</v>
      </c>
      <c r="C95" s="27">
        <v>0</v>
      </c>
      <c r="D95" s="27">
        <v>0</v>
      </c>
      <c r="E95" s="24">
        <v>1</v>
      </c>
      <c r="F95" s="27">
        <f t="shared" si="10"/>
        <v>0</v>
      </c>
      <c r="G95" s="57" t="s">
        <v>79</v>
      </c>
      <c r="H95" s="53"/>
      <c r="I95" s="77">
        <v>0</v>
      </c>
      <c r="J95" s="21">
        <f t="shared" si="11"/>
        <v>0</v>
      </c>
      <c r="K95" s="21"/>
      <c r="L95" s="25">
        <f t="shared" si="12"/>
        <v>0</v>
      </c>
      <c r="M95" s="23">
        <f t="shared" si="13"/>
        <v>0</v>
      </c>
    </row>
    <row r="96" spans="1:13" ht="12.75">
      <c r="A96" s="15">
        <v>40608</v>
      </c>
      <c r="C96" s="27">
        <v>0</v>
      </c>
      <c r="D96" s="27">
        <v>0</v>
      </c>
      <c r="E96" s="24">
        <v>1</v>
      </c>
      <c r="F96" s="27">
        <f t="shared" si="10"/>
        <v>0</v>
      </c>
      <c r="G96" s="57" t="s">
        <v>79</v>
      </c>
      <c r="H96" s="53"/>
      <c r="I96" s="77">
        <v>0</v>
      </c>
      <c r="J96" s="21">
        <f t="shared" si="11"/>
        <v>0</v>
      </c>
      <c r="K96" s="21"/>
      <c r="L96" s="25">
        <f t="shared" si="12"/>
        <v>0</v>
      </c>
      <c r="M96" s="23">
        <f t="shared" si="13"/>
        <v>0</v>
      </c>
    </row>
    <row r="97" spans="1:13" ht="12.75">
      <c r="A97" s="15">
        <v>40609</v>
      </c>
      <c r="C97" s="27">
        <v>0</v>
      </c>
      <c r="D97" s="27">
        <v>0</v>
      </c>
      <c r="E97" s="24">
        <v>1</v>
      </c>
      <c r="F97" s="27">
        <f t="shared" si="10"/>
        <v>0</v>
      </c>
      <c r="G97" s="57" t="s">
        <v>79</v>
      </c>
      <c r="H97" s="53"/>
      <c r="I97" s="77">
        <v>0</v>
      </c>
      <c r="J97" s="21">
        <f t="shared" si="11"/>
        <v>0</v>
      </c>
      <c r="K97" s="21"/>
      <c r="L97" s="25">
        <f t="shared" si="12"/>
        <v>0</v>
      </c>
      <c r="M97" s="23">
        <f t="shared" si="13"/>
        <v>0</v>
      </c>
    </row>
    <row r="98" spans="1:13" ht="12.75">
      <c r="A98" s="15">
        <v>40610</v>
      </c>
      <c r="C98" s="27">
        <v>0</v>
      </c>
      <c r="D98" s="27">
        <v>0</v>
      </c>
      <c r="E98" s="24">
        <v>1</v>
      </c>
      <c r="F98" s="27">
        <f t="shared" si="10"/>
        <v>0</v>
      </c>
      <c r="G98" s="57" t="s">
        <v>79</v>
      </c>
      <c r="H98" s="53"/>
      <c r="I98" s="77">
        <v>0</v>
      </c>
      <c r="J98" s="21">
        <f t="shared" si="11"/>
        <v>0</v>
      </c>
      <c r="K98" s="21"/>
      <c r="L98" s="25">
        <f t="shared" si="12"/>
        <v>0</v>
      </c>
      <c r="M98" s="23">
        <f t="shared" si="13"/>
        <v>0</v>
      </c>
    </row>
    <row r="99" spans="1:13" ht="12.75">
      <c r="A99" s="15">
        <v>40611</v>
      </c>
      <c r="C99" s="27">
        <v>0</v>
      </c>
      <c r="D99" s="27">
        <v>0</v>
      </c>
      <c r="E99" s="24">
        <v>1</v>
      </c>
      <c r="F99" s="27">
        <f t="shared" si="10"/>
        <v>0</v>
      </c>
      <c r="G99" s="57" t="s">
        <v>79</v>
      </c>
      <c r="H99" s="53"/>
      <c r="I99" s="77">
        <v>0</v>
      </c>
      <c r="J99" s="21">
        <f t="shared" si="11"/>
        <v>0</v>
      </c>
      <c r="K99" s="21"/>
      <c r="L99" s="25">
        <f t="shared" si="12"/>
        <v>0</v>
      </c>
      <c r="M99" s="23">
        <f t="shared" si="13"/>
        <v>0</v>
      </c>
    </row>
    <row r="100" spans="1:13" ht="12.75">
      <c r="A100" s="15">
        <v>40612</v>
      </c>
      <c r="C100" s="27">
        <v>0</v>
      </c>
      <c r="D100" s="27">
        <v>0</v>
      </c>
      <c r="E100" s="24">
        <v>1</v>
      </c>
      <c r="F100" s="27">
        <f t="shared" si="10"/>
        <v>0</v>
      </c>
      <c r="G100" s="57" t="s">
        <v>79</v>
      </c>
      <c r="H100" s="53"/>
      <c r="I100" s="77">
        <v>0</v>
      </c>
      <c r="J100" s="21">
        <f t="shared" si="11"/>
        <v>0</v>
      </c>
      <c r="K100" s="21"/>
      <c r="L100" s="25">
        <f t="shared" si="12"/>
        <v>0</v>
      </c>
      <c r="M100" s="23">
        <f t="shared" si="13"/>
        <v>0</v>
      </c>
    </row>
    <row r="101" spans="1:13" ht="12.75">
      <c r="A101" s="15">
        <v>40613</v>
      </c>
      <c r="C101" s="27">
        <v>0</v>
      </c>
      <c r="D101" s="27">
        <v>0</v>
      </c>
      <c r="E101" s="24">
        <v>1</v>
      </c>
      <c r="F101" s="27">
        <f t="shared" si="10"/>
        <v>0</v>
      </c>
      <c r="G101" s="57" t="s">
        <v>79</v>
      </c>
      <c r="H101" s="53"/>
      <c r="I101" s="77">
        <v>0</v>
      </c>
      <c r="J101" s="21">
        <f t="shared" si="11"/>
        <v>0</v>
      </c>
      <c r="K101" s="21"/>
      <c r="L101" s="25">
        <f t="shared" si="12"/>
        <v>0</v>
      </c>
      <c r="M101" s="23">
        <f t="shared" si="13"/>
        <v>0</v>
      </c>
    </row>
    <row r="102" spans="1:13" ht="12.75">
      <c r="A102" s="15">
        <v>40614</v>
      </c>
      <c r="C102" s="27">
        <v>0</v>
      </c>
      <c r="D102" s="27">
        <v>0</v>
      </c>
      <c r="E102" s="24">
        <v>1</v>
      </c>
      <c r="F102" s="27">
        <f t="shared" si="10"/>
        <v>0</v>
      </c>
      <c r="G102" s="57" t="s">
        <v>79</v>
      </c>
      <c r="H102" s="53"/>
      <c r="I102" s="77">
        <v>0</v>
      </c>
      <c r="J102" s="21">
        <f t="shared" si="11"/>
        <v>0</v>
      </c>
      <c r="K102" s="21"/>
      <c r="L102" s="25">
        <f t="shared" si="12"/>
        <v>0</v>
      </c>
      <c r="M102" s="23">
        <f t="shared" si="13"/>
        <v>0</v>
      </c>
    </row>
    <row r="103" spans="1:13" ht="12.75">
      <c r="A103" s="15">
        <v>40615</v>
      </c>
      <c r="C103" s="27">
        <v>0</v>
      </c>
      <c r="D103" s="27">
        <v>0</v>
      </c>
      <c r="E103" s="24">
        <v>1</v>
      </c>
      <c r="F103" s="27">
        <f t="shared" si="10"/>
        <v>0</v>
      </c>
      <c r="G103" s="57" t="s">
        <v>79</v>
      </c>
      <c r="H103" s="53"/>
      <c r="I103" s="77">
        <v>0</v>
      </c>
      <c r="J103" s="21">
        <f t="shared" si="11"/>
        <v>0</v>
      </c>
      <c r="K103" s="21"/>
      <c r="L103" s="25">
        <f t="shared" si="12"/>
        <v>0</v>
      </c>
      <c r="M103" s="23">
        <f t="shared" si="13"/>
        <v>0</v>
      </c>
    </row>
    <row r="104" spans="1:13" ht="12.75">
      <c r="A104" s="15">
        <v>40616</v>
      </c>
      <c r="C104" s="27">
        <v>0</v>
      </c>
      <c r="D104" s="27">
        <v>0</v>
      </c>
      <c r="E104" s="24">
        <v>1</v>
      </c>
      <c r="F104" s="27">
        <f t="shared" si="10"/>
        <v>0</v>
      </c>
      <c r="G104" s="57" t="s">
        <v>79</v>
      </c>
      <c r="H104" s="53"/>
      <c r="I104" s="77">
        <v>0</v>
      </c>
      <c r="J104" s="21">
        <f t="shared" si="11"/>
        <v>0</v>
      </c>
      <c r="K104" s="21"/>
      <c r="L104" s="25">
        <f t="shared" si="12"/>
        <v>0</v>
      </c>
      <c r="M104" s="23">
        <f t="shared" si="13"/>
        <v>0</v>
      </c>
    </row>
    <row r="105" spans="1:13" ht="12.75">
      <c r="A105" s="15">
        <v>40617</v>
      </c>
      <c r="C105" s="27">
        <v>0</v>
      </c>
      <c r="D105" s="27">
        <v>0</v>
      </c>
      <c r="E105" s="24">
        <v>1</v>
      </c>
      <c r="F105" s="27">
        <f t="shared" si="10"/>
        <v>0</v>
      </c>
      <c r="G105" s="57" t="s">
        <v>79</v>
      </c>
      <c r="H105" s="53"/>
      <c r="I105" s="77">
        <v>0</v>
      </c>
      <c r="J105" s="21">
        <f t="shared" si="11"/>
        <v>0</v>
      </c>
      <c r="K105" s="21"/>
      <c r="L105" s="25">
        <f t="shared" si="12"/>
        <v>0</v>
      </c>
      <c r="M105" s="23">
        <f t="shared" si="13"/>
        <v>0</v>
      </c>
    </row>
    <row r="106" spans="1:13" ht="12.75">
      <c r="A106" s="15">
        <v>40618</v>
      </c>
      <c r="C106" s="27">
        <v>0</v>
      </c>
      <c r="D106" s="27">
        <v>0</v>
      </c>
      <c r="E106" s="24">
        <v>1</v>
      </c>
      <c r="F106" s="27">
        <f t="shared" si="10"/>
        <v>0</v>
      </c>
      <c r="G106" s="57" t="s">
        <v>79</v>
      </c>
      <c r="H106" s="53"/>
      <c r="I106" s="77">
        <v>0</v>
      </c>
      <c r="J106" s="21">
        <f t="shared" si="11"/>
        <v>0</v>
      </c>
      <c r="K106" s="21"/>
      <c r="L106" s="25">
        <f t="shared" si="12"/>
        <v>0</v>
      </c>
      <c r="M106" s="23">
        <f t="shared" si="13"/>
        <v>0</v>
      </c>
    </row>
    <row r="107" spans="1:13" ht="12.75">
      <c r="A107" s="15">
        <v>40619</v>
      </c>
      <c r="C107" s="27">
        <v>0</v>
      </c>
      <c r="D107" s="27">
        <v>0</v>
      </c>
      <c r="E107" s="24">
        <v>1</v>
      </c>
      <c r="F107" s="27">
        <f t="shared" si="10"/>
        <v>0</v>
      </c>
      <c r="G107" s="57" t="s">
        <v>79</v>
      </c>
      <c r="H107" s="53"/>
      <c r="I107" s="77">
        <v>0</v>
      </c>
      <c r="J107" s="21">
        <f t="shared" si="11"/>
        <v>0</v>
      </c>
      <c r="K107" s="21"/>
      <c r="L107" s="25">
        <f t="shared" si="12"/>
        <v>0</v>
      </c>
      <c r="M107" s="23">
        <f t="shared" si="13"/>
        <v>0</v>
      </c>
    </row>
    <row r="108" spans="1:13" ht="12.75">
      <c r="A108" s="15">
        <v>40620</v>
      </c>
      <c r="C108" s="27">
        <v>0</v>
      </c>
      <c r="D108" s="27">
        <v>0</v>
      </c>
      <c r="E108" s="24">
        <v>1</v>
      </c>
      <c r="F108" s="27">
        <f t="shared" si="10"/>
        <v>0</v>
      </c>
      <c r="G108" s="57" t="s">
        <v>79</v>
      </c>
      <c r="H108" s="53"/>
      <c r="I108" s="77">
        <v>0</v>
      </c>
      <c r="J108" s="21">
        <f t="shared" si="11"/>
        <v>0</v>
      </c>
      <c r="K108" s="21"/>
      <c r="L108" s="25">
        <f t="shared" si="12"/>
        <v>0</v>
      </c>
      <c r="M108" s="23">
        <f t="shared" si="13"/>
        <v>0</v>
      </c>
    </row>
    <row r="109" spans="1:13" ht="12.75">
      <c r="A109" s="15">
        <v>40621</v>
      </c>
      <c r="C109" s="27">
        <v>0</v>
      </c>
      <c r="D109" s="27">
        <v>0</v>
      </c>
      <c r="E109" s="24">
        <v>1</v>
      </c>
      <c r="F109" s="27">
        <f t="shared" si="10"/>
        <v>0</v>
      </c>
      <c r="G109" s="57" t="s">
        <v>79</v>
      </c>
      <c r="H109" s="53"/>
      <c r="I109" s="77">
        <v>0</v>
      </c>
      <c r="J109" s="21">
        <f t="shared" si="11"/>
        <v>0</v>
      </c>
      <c r="K109" s="21"/>
      <c r="L109" s="25">
        <f t="shared" si="12"/>
        <v>0</v>
      </c>
      <c r="M109" s="23">
        <f t="shared" si="13"/>
        <v>0</v>
      </c>
    </row>
    <row r="110" spans="1:13" ht="12.75">
      <c r="A110" s="15">
        <v>40622</v>
      </c>
      <c r="C110" s="27">
        <v>0</v>
      </c>
      <c r="D110" s="27">
        <v>0</v>
      </c>
      <c r="E110" s="24">
        <v>1</v>
      </c>
      <c r="F110" s="27">
        <f t="shared" si="10"/>
        <v>0</v>
      </c>
      <c r="G110" s="57" t="s">
        <v>79</v>
      </c>
      <c r="H110" s="53"/>
      <c r="I110" s="77">
        <v>0</v>
      </c>
      <c r="J110" s="21">
        <f t="shared" si="11"/>
        <v>0</v>
      </c>
      <c r="K110" s="21"/>
      <c r="L110" s="25">
        <f t="shared" si="12"/>
        <v>0</v>
      </c>
      <c r="M110" s="23">
        <f t="shared" si="13"/>
        <v>0</v>
      </c>
    </row>
    <row r="111" spans="1:13" ht="12.75">
      <c r="A111" s="15">
        <v>40623</v>
      </c>
      <c r="C111" s="27">
        <v>0</v>
      </c>
      <c r="D111" s="27">
        <v>0</v>
      </c>
      <c r="E111" s="24">
        <v>1</v>
      </c>
      <c r="F111" s="27">
        <f t="shared" si="10"/>
        <v>0</v>
      </c>
      <c r="G111" s="57" t="s">
        <v>79</v>
      </c>
      <c r="H111" s="53"/>
      <c r="I111" s="77">
        <v>0</v>
      </c>
      <c r="J111" s="21">
        <f t="shared" si="11"/>
        <v>0</v>
      </c>
      <c r="K111" s="21"/>
      <c r="L111" s="25">
        <f t="shared" si="12"/>
        <v>0</v>
      </c>
      <c r="M111" s="23">
        <f t="shared" si="13"/>
        <v>0</v>
      </c>
    </row>
    <row r="112" spans="1:13" ht="12.75">
      <c r="A112" s="15">
        <v>40624</v>
      </c>
      <c r="B112" s="15"/>
      <c r="C112" s="27">
        <v>0</v>
      </c>
      <c r="D112" s="27">
        <v>0</v>
      </c>
      <c r="E112" s="24">
        <v>1</v>
      </c>
      <c r="F112" s="27">
        <f t="shared" si="10"/>
        <v>0</v>
      </c>
      <c r="G112" s="57" t="s">
        <v>79</v>
      </c>
      <c r="H112" s="53"/>
      <c r="I112" s="77">
        <v>0</v>
      </c>
      <c r="J112" s="21">
        <f t="shared" si="11"/>
        <v>0</v>
      </c>
      <c r="K112" s="21"/>
      <c r="L112" s="25">
        <f t="shared" si="12"/>
        <v>0</v>
      </c>
      <c r="M112" s="23">
        <f t="shared" si="13"/>
        <v>0</v>
      </c>
    </row>
    <row r="113" spans="1:13" ht="12.75">
      <c r="A113" s="15">
        <v>40625</v>
      </c>
      <c r="B113" s="15"/>
      <c r="C113" s="27">
        <v>0</v>
      </c>
      <c r="D113" s="27">
        <v>0</v>
      </c>
      <c r="E113" s="24">
        <v>1</v>
      </c>
      <c r="F113" s="27">
        <f t="shared" si="10"/>
        <v>0</v>
      </c>
      <c r="G113" s="57" t="s">
        <v>79</v>
      </c>
      <c r="H113" s="53"/>
      <c r="I113" s="77">
        <v>0</v>
      </c>
      <c r="J113" s="21">
        <f t="shared" si="11"/>
        <v>0</v>
      </c>
      <c r="K113" s="21"/>
      <c r="L113" s="25">
        <f t="shared" si="12"/>
        <v>0</v>
      </c>
      <c r="M113" s="23">
        <f t="shared" si="13"/>
        <v>0</v>
      </c>
    </row>
    <row r="114" spans="1:13" ht="12.75">
      <c r="A114" s="15">
        <v>40626</v>
      </c>
      <c r="B114" s="15"/>
      <c r="C114" s="27">
        <v>0</v>
      </c>
      <c r="D114" s="27">
        <v>0</v>
      </c>
      <c r="E114" s="24">
        <v>1</v>
      </c>
      <c r="F114" s="27">
        <f t="shared" si="10"/>
        <v>0</v>
      </c>
      <c r="G114" s="57" t="s">
        <v>79</v>
      </c>
      <c r="H114" s="53"/>
      <c r="I114" s="77">
        <v>0</v>
      </c>
      <c r="J114" s="21">
        <f t="shared" si="11"/>
        <v>0</v>
      </c>
      <c r="K114" s="21"/>
      <c r="L114" s="25">
        <f t="shared" si="12"/>
        <v>0</v>
      </c>
      <c r="M114" s="23">
        <f t="shared" si="13"/>
        <v>0</v>
      </c>
    </row>
    <row r="115" spans="1:13" ht="12.75">
      <c r="A115" s="15">
        <v>40627</v>
      </c>
      <c r="B115" s="15"/>
      <c r="C115" s="27">
        <v>0</v>
      </c>
      <c r="D115" s="27">
        <v>0</v>
      </c>
      <c r="E115" s="24">
        <v>1</v>
      </c>
      <c r="F115" s="27">
        <f t="shared" si="10"/>
        <v>0</v>
      </c>
      <c r="G115" s="57" t="s">
        <v>79</v>
      </c>
      <c r="H115" s="53"/>
      <c r="I115" s="77">
        <v>0</v>
      </c>
      <c r="J115" s="21">
        <f t="shared" si="11"/>
        <v>0</v>
      </c>
      <c r="K115" s="21"/>
      <c r="L115" s="25">
        <f t="shared" si="12"/>
        <v>0</v>
      </c>
      <c r="M115" s="23">
        <f t="shared" si="13"/>
        <v>0</v>
      </c>
    </row>
    <row r="116" spans="1:13" ht="12.75">
      <c r="A116" s="15">
        <v>40628</v>
      </c>
      <c r="B116" s="15"/>
      <c r="C116" s="27">
        <v>0</v>
      </c>
      <c r="D116" s="27">
        <v>0</v>
      </c>
      <c r="E116" s="24">
        <v>1</v>
      </c>
      <c r="F116" s="27">
        <f t="shared" si="10"/>
        <v>0</v>
      </c>
      <c r="G116" s="57" t="s">
        <v>79</v>
      </c>
      <c r="H116" s="53"/>
      <c r="I116" s="77">
        <v>0</v>
      </c>
      <c r="J116" s="21">
        <f t="shared" si="11"/>
        <v>0</v>
      </c>
      <c r="K116" s="21"/>
      <c r="L116" s="25">
        <f t="shared" si="12"/>
        <v>0</v>
      </c>
      <c r="M116" s="23">
        <f t="shared" si="13"/>
        <v>0</v>
      </c>
    </row>
    <row r="117" spans="1:13" ht="12.75">
      <c r="A117" s="15">
        <v>40629</v>
      </c>
      <c r="B117" s="15"/>
      <c r="C117" s="27">
        <v>0</v>
      </c>
      <c r="D117" s="27">
        <v>0</v>
      </c>
      <c r="E117" s="24">
        <v>1</v>
      </c>
      <c r="F117" s="27">
        <f t="shared" si="10"/>
        <v>0</v>
      </c>
      <c r="G117" s="57" t="s">
        <v>79</v>
      </c>
      <c r="H117" s="53"/>
      <c r="I117" s="77">
        <v>0</v>
      </c>
      <c r="J117" s="21">
        <f t="shared" si="11"/>
        <v>0</v>
      </c>
      <c r="K117" s="21"/>
      <c r="L117" s="25">
        <f t="shared" si="12"/>
        <v>0</v>
      </c>
      <c r="M117" s="23">
        <f t="shared" si="13"/>
        <v>0</v>
      </c>
    </row>
    <row r="118" spans="1:13" ht="12.75">
      <c r="A118" s="15">
        <v>40630</v>
      </c>
      <c r="B118" s="15"/>
      <c r="C118" s="27">
        <v>0</v>
      </c>
      <c r="D118" s="27">
        <v>0</v>
      </c>
      <c r="E118" s="24">
        <v>1</v>
      </c>
      <c r="F118" s="27">
        <f t="shared" si="10"/>
        <v>0</v>
      </c>
      <c r="G118" s="57" t="s">
        <v>79</v>
      </c>
      <c r="H118" s="53"/>
      <c r="I118" s="77">
        <v>0</v>
      </c>
      <c r="J118" s="21">
        <f t="shared" si="11"/>
        <v>0</v>
      </c>
      <c r="K118" s="21"/>
      <c r="L118" s="25">
        <f t="shared" si="12"/>
        <v>0</v>
      </c>
      <c r="M118" s="23">
        <f t="shared" si="13"/>
        <v>0</v>
      </c>
    </row>
    <row r="119" spans="1:13" ht="12.75">
      <c r="A119" s="15">
        <v>40631</v>
      </c>
      <c r="B119" s="15"/>
      <c r="C119" s="27">
        <v>0</v>
      </c>
      <c r="D119" s="27">
        <v>0</v>
      </c>
      <c r="E119" s="24">
        <v>1</v>
      </c>
      <c r="F119" s="27">
        <f t="shared" si="10"/>
        <v>0</v>
      </c>
      <c r="G119" s="57" t="s">
        <v>79</v>
      </c>
      <c r="H119" s="53"/>
      <c r="I119" s="77">
        <v>0</v>
      </c>
      <c r="J119" s="21">
        <f t="shared" si="11"/>
        <v>0</v>
      </c>
      <c r="K119" s="21"/>
      <c r="L119" s="25">
        <f t="shared" si="12"/>
        <v>0</v>
      </c>
      <c r="M119" s="23">
        <f t="shared" si="13"/>
        <v>0</v>
      </c>
    </row>
    <row r="120" spans="1:13" ht="12.75">
      <c r="A120" s="15">
        <v>40632</v>
      </c>
      <c r="B120" s="15"/>
      <c r="C120" s="27">
        <v>0</v>
      </c>
      <c r="D120" s="27">
        <v>0</v>
      </c>
      <c r="E120" s="24">
        <v>1</v>
      </c>
      <c r="F120" s="27">
        <f t="shared" si="10"/>
        <v>0</v>
      </c>
      <c r="G120" s="57" t="s">
        <v>79</v>
      </c>
      <c r="H120" s="53"/>
      <c r="I120" s="77">
        <v>0</v>
      </c>
      <c r="J120" s="21">
        <f t="shared" si="11"/>
        <v>0</v>
      </c>
      <c r="K120" s="21"/>
      <c r="L120" s="25">
        <f t="shared" si="12"/>
        <v>0</v>
      </c>
      <c r="M120" s="23">
        <f t="shared" si="13"/>
        <v>0</v>
      </c>
    </row>
    <row r="121" spans="1:13" ht="12.75">
      <c r="A121" s="15">
        <v>40633</v>
      </c>
      <c r="B121" s="15"/>
      <c r="C121" s="27">
        <v>0</v>
      </c>
      <c r="D121" s="27">
        <v>0</v>
      </c>
      <c r="E121" s="24">
        <v>1</v>
      </c>
      <c r="F121" s="27">
        <f t="shared" si="10"/>
        <v>0</v>
      </c>
      <c r="G121" s="57" t="s">
        <v>79</v>
      </c>
      <c r="H121" s="53"/>
      <c r="I121" s="77">
        <v>0</v>
      </c>
      <c r="J121" s="21">
        <f t="shared" si="11"/>
        <v>0</v>
      </c>
      <c r="K121" s="21"/>
      <c r="L121" s="25">
        <f t="shared" si="12"/>
        <v>0</v>
      </c>
      <c r="M121" s="23">
        <f t="shared" si="13"/>
        <v>0</v>
      </c>
    </row>
    <row r="122" spans="1:13" ht="12.75">
      <c r="A122" s="15"/>
      <c r="B122" s="15"/>
      <c r="C122" s="27"/>
      <c r="D122" s="27"/>
      <c r="E122" s="24"/>
      <c r="F122" s="27"/>
      <c r="G122" s="57"/>
      <c r="H122" s="53"/>
      <c r="I122" s="77"/>
      <c r="J122" s="21"/>
      <c r="K122" s="21"/>
      <c r="L122" s="25"/>
      <c r="M122" s="23"/>
    </row>
    <row r="123" spans="3:13" ht="12.75">
      <c r="C123" s="15"/>
      <c r="D123" s="15"/>
      <c r="E123" s="24"/>
      <c r="F123" s="54"/>
      <c r="G123" s="53"/>
      <c r="H123" s="53"/>
      <c r="I123" s="19"/>
      <c r="J123" s="21"/>
      <c r="K123" s="21"/>
      <c r="L123" s="61">
        <f>SUM(L77:L121)</f>
        <v>6772981700</v>
      </c>
      <c r="M123" s="79">
        <f>SUM(M77:M121)</f>
        <v>0.030557233773420647</v>
      </c>
    </row>
    <row r="124" spans="1:13" ht="12.75">
      <c r="A124" s="15"/>
      <c r="B124" s="15"/>
      <c r="C124" s="15"/>
      <c r="D124" s="15"/>
      <c r="E124" s="16"/>
      <c r="F124" s="17"/>
      <c r="G124" s="102" t="s">
        <v>53</v>
      </c>
      <c r="H124" s="102"/>
      <c r="I124" s="20"/>
      <c r="J124" s="21"/>
      <c r="K124" s="21"/>
      <c r="L124" s="25"/>
      <c r="M124" s="58"/>
    </row>
    <row r="125" spans="1:13" ht="12.75">
      <c r="A125" s="15">
        <v>40603</v>
      </c>
      <c r="B125" s="15">
        <v>40634</v>
      </c>
      <c r="C125" s="15">
        <f>IF(A125&lt;$C$73,$C$73,A125)</f>
        <v>40603</v>
      </c>
      <c r="D125" s="15">
        <f>IF(B125&gt;$D$73,$D$73,B125)</f>
        <v>40634</v>
      </c>
      <c r="E125" s="16">
        <f>D125-C125</f>
        <v>31</v>
      </c>
      <c r="F125" s="17">
        <v>221839300</v>
      </c>
      <c r="G125" s="57" t="s">
        <v>54</v>
      </c>
      <c r="H125" s="19"/>
      <c r="I125" s="20">
        <v>0.005</v>
      </c>
      <c r="J125" s="21">
        <f>F125*I125/360*E125</f>
        <v>95514.14305555556</v>
      </c>
      <c r="K125" s="21"/>
      <c r="L125" s="25">
        <f>L123/$O$15</f>
        <v>218483280.6451613</v>
      </c>
      <c r="M125" s="79">
        <f>J125/L125*360/$O$15</f>
        <v>0.0050768026584214745</v>
      </c>
    </row>
    <row r="126" spans="1:13" ht="12.75">
      <c r="A126" s="15"/>
      <c r="B126" s="15"/>
      <c r="C126" s="15"/>
      <c r="D126" s="15"/>
      <c r="E126" s="16"/>
      <c r="F126" s="17"/>
      <c r="G126" s="57"/>
      <c r="H126" s="19"/>
      <c r="I126" s="20"/>
      <c r="J126" s="21"/>
      <c r="K126" s="21"/>
      <c r="L126" s="25"/>
      <c r="M126" s="23"/>
    </row>
    <row r="127" spans="1:13" ht="12.75">
      <c r="A127" s="15"/>
      <c r="B127" s="15"/>
      <c r="C127" s="15"/>
      <c r="D127" s="15"/>
      <c r="E127" s="16"/>
      <c r="F127" s="17"/>
      <c r="G127" s="102" t="s">
        <v>40</v>
      </c>
      <c r="H127" s="102"/>
      <c r="I127" s="20"/>
      <c r="J127" s="21"/>
      <c r="K127" s="21"/>
      <c r="L127" s="25"/>
      <c r="M127" s="58"/>
    </row>
    <row r="128" spans="1:13" ht="12.75">
      <c r="A128" s="15">
        <v>40399</v>
      </c>
      <c r="B128" s="15">
        <v>41495</v>
      </c>
      <c r="C128" s="15">
        <f>IF(A128&lt;$C$73,$C$73,A128)</f>
        <v>40603</v>
      </c>
      <c r="D128" s="15">
        <f>IF(B128&gt;$D$73,$D$73,B128)</f>
        <v>40634</v>
      </c>
      <c r="E128" s="16">
        <f>D128-C128</f>
        <v>31</v>
      </c>
      <c r="F128" s="17">
        <v>2803500</v>
      </c>
      <c r="G128" s="57" t="s">
        <v>40</v>
      </c>
      <c r="H128" s="19"/>
      <c r="I128" s="20"/>
      <c r="J128" s="21">
        <f>F128/3/12*E128/$O$15</f>
        <v>77875</v>
      </c>
      <c r="K128" s="21"/>
      <c r="L128" s="25">
        <f>L125</f>
        <v>218483280.6451613</v>
      </c>
      <c r="M128" s="79">
        <f>J128/L128*360/$O$15</f>
        <v>0.004139240476613129</v>
      </c>
    </row>
    <row r="129" spans="1:13" ht="12.75">
      <c r="A129" s="15">
        <v>40399</v>
      </c>
      <c r="B129" s="15">
        <v>41495</v>
      </c>
      <c r="C129" s="15">
        <f>IF(A129&lt;$C$73,$C$73,A129)</f>
        <v>40603</v>
      </c>
      <c r="D129" s="15">
        <f>IF(B129&gt;$D$73,$D$73,B129)</f>
        <v>40634</v>
      </c>
      <c r="E129" s="16">
        <f>D129-C129</f>
        <v>31</v>
      </c>
      <c r="F129" s="17">
        <v>900000</v>
      </c>
      <c r="G129" s="57" t="s">
        <v>41</v>
      </c>
      <c r="H129" s="19"/>
      <c r="I129" s="20"/>
      <c r="J129" s="21">
        <f>F129/3/12*E129/$O$15</f>
        <v>25000</v>
      </c>
      <c r="K129" s="21"/>
      <c r="L129" s="25">
        <f>L125</f>
        <v>218483280.6451613</v>
      </c>
      <c r="M129" s="79">
        <f>J129/L129*360/$O$15</f>
        <v>0.001328809141769865</v>
      </c>
    </row>
    <row r="130" spans="6:13" ht="15.75" thickBot="1">
      <c r="F130" s="27"/>
      <c r="L130" s="28"/>
      <c r="M130" s="56"/>
    </row>
    <row r="131" spans="6:13" ht="15.75" thickBot="1">
      <c r="F131" s="27"/>
      <c r="L131" s="59" t="s">
        <v>42</v>
      </c>
      <c r="M131" s="60">
        <f>SUM(M123:M130)</f>
        <v>0.04110208605022511</v>
      </c>
    </row>
    <row r="132" spans="12:13" ht="15">
      <c r="L132" s="27"/>
      <c r="M132" s="29"/>
    </row>
    <row r="133" ht="12.75">
      <c r="M133" s="44"/>
    </row>
    <row r="134" spans="9:13" ht="12.75">
      <c r="I134" s="80" t="s">
        <v>87</v>
      </c>
      <c r="J134" s="81">
        <f>SUM(J78:J129)</f>
        <v>773287.9906944443</v>
      </c>
      <c r="K134" s="80"/>
      <c r="L134" s="81">
        <f>L125</f>
        <v>218483280.6451613</v>
      </c>
      <c r="M134" s="82">
        <f>J134/L134*360/$O$15</f>
        <v>0.04110208605022511</v>
      </c>
    </row>
    <row r="136" ht="12.75">
      <c r="M136" s="27"/>
    </row>
  </sheetData>
  <mergeCells count="8">
    <mergeCell ref="C89:D89"/>
    <mergeCell ref="G89:H89"/>
    <mergeCell ref="G127:H127"/>
    <mergeCell ref="G84:H84"/>
    <mergeCell ref="G85:H85"/>
    <mergeCell ref="G86:H86"/>
    <mergeCell ref="G87:H87"/>
    <mergeCell ref="G124:H124"/>
  </mergeCells>
  <printOptions horizontalCentered="1"/>
  <pageMargins left="0.25" right="0.25" top="0.5" bottom="0.5" header="0.5" footer="0.5"/>
  <pageSetup fitToHeight="1" fitToWidth="1"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="85" zoomScaleNormal="85" workbookViewId="0" topLeftCell="F109">
      <selection activeCell="A9" sqref="A9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40634</v>
      </c>
    </row>
    <row r="3" ht="12.75">
      <c r="O3" s="3"/>
    </row>
    <row r="4" ht="12.75">
      <c r="O4" s="4" t="s">
        <v>1</v>
      </c>
    </row>
    <row r="5" ht="12.75">
      <c r="O5" s="2">
        <v>40725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40634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40664</v>
      </c>
    </row>
    <row r="12" ht="13.5" thickBot="1">
      <c r="O12" s="8"/>
    </row>
    <row r="13" spans="1:13" ht="16.5" hidden="1" thickBot="1">
      <c r="A13" s="9" t="s">
        <v>99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 hidden="1">
      <c r="C14" s="11">
        <f>O2</f>
        <v>40634</v>
      </c>
      <c r="D14" s="11">
        <f>O11</f>
        <v>40664</v>
      </c>
      <c r="O14" s="1" t="s">
        <v>6</v>
      </c>
    </row>
    <row r="15" spans="1:15" ht="13.5" hidden="1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30</v>
      </c>
    </row>
    <row r="16" spans="1:13" ht="12.75" hidden="1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 hidden="1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 hidden="1">
      <c r="A18" s="14"/>
      <c r="B18" s="14"/>
      <c r="C18" s="14"/>
      <c r="D18" s="14"/>
    </row>
    <row r="19" spans="1:13" ht="12.75" hidden="1">
      <c r="A19" s="15">
        <v>40644</v>
      </c>
      <c r="B19" s="15">
        <v>40674</v>
      </c>
      <c r="C19" s="73">
        <f>IF(A19&lt;$C$14,$C$14,A19)</f>
        <v>40644</v>
      </c>
      <c r="D19" s="73">
        <f>IF(B19&gt;$D$14,$D$14,B19)</f>
        <v>40664</v>
      </c>
      <c r="E19" s="74">
        <f>D19-C19</f>
        <v>20</v>
      </c>
      <c r="F19" s="17">
        <v>55000000</v>
      </c>
      <c r="G19" s="18" t="s">
        <v>49</v>
      </c>
      <c r="H19" s="19" t="s">
        <v>26</v>
      </c>
      <c r="I19" s="19">
        <v>0.03</v>
      </c>
      <c r="J19" s="21">
        <f>F19*I19/360*E19</f>
        <v>91666.66666666666</v>
      </c>
      <c r="K19" s="21"/>
      <c r="L19" s="22">
        <f>F19/$F$22*(B19-A19)</f>
        <v>8.048780487804878</v>
      </c>
      <c r="M19" s="23">
        <f>(F19*I19)/$F$22</f>
        <v>0.008048780487804878</v>
      </c>
    </row>
    <row r="20" spans="1:13" ht="12.75" hidden="1">
      <c r="A20" s="15">
        <v>40661</v>
      </c>
      <c r="B20" s="15">
        <v>40694</v>
      </c>
      <c r="C20" s="73">
        <f>IF(A20&lt;$C$14,$C$14,A20)</f>
        <v>40661</v>
      </c>
      <c r="D20" s="73">
        <f>IF(B20&gt;$D$14,$D$14,B20)</f>
        <v>40664</v>
      </c>
      <c r="E20" s="74">
        <f>D20-C20</f>
        <v>3</v>
      </c>
      <c r="F20" s="17">
        <v>150000000</v>
      </c>
      <c r="G20" s="18" t="s">
        <v>49</v>
      </c>
      <c r="H20" s="19" t="s">
        <v>26</v>
      </c>
      <c r="I20" s="19">
        <v>0.03</v>
      </c>
      <c r="J20" s="21">
        <f>F20*I20/360*E20</f>
        <v>37500</v>
      </c>
      <c r="K20" s="21"/>
      <c r="L20" s="22">
        <f>F20/$F$22*(B20-A20)</f>
        <v>24.146341463414632</v>
      </c>
      <c r="M20" s="23">
        <f>(F20*I20)/$F$22</f>
        <v>0.02195121951219512</v>
      </c>
    </row>
    <row r="21" spans="1:13" ht="12.75" hidden="1">
      <c r="A21" s="15"/>
      <c r="B21" s="15"/>
      <c r="C21" s="73"/>
      <c r="D21" s="73"/>
      <c r="E21" s="74"/>
      <c r="F21" s="17"/>
      <c r="G21" s="18"/>
      <c r="H21" s="19"/>
      <c r="I21" s="19"/>
      <c r="J21" s="21"/>
      <c r="K21" s="21"/>
      <c r="L21" s="25"/>
      <c r="M21" s="23"/>
    </row>
    <row r="22" spans="1:13" ht="12.75" hidden="1">
      <c r="A22" s="15"/>
      <c r="B22" s="15"/>
      <c r="C22" s="73"/>
      <c r="D22" s="73"/>
      <c r="E22" s="75" t="s">
        <v>81</v>
      </c>
      <c r="F22" s="62">
        <f>SUM(F19:F21)</f>
        <v>205000000</v>
      </c>
      <c r="G22" s="18"/>
      <c r="H22" s="19"/>
      <c r="I22" s="19"/>
      <c r="J22" s="21"/>
      <c r="K22" s="21"/>
      <c r="L22" s="22">
        <f>SUM(L19:L21)</f>
        <v>32.19512195121951</v>
      </c>
      <c r="M22" s="58">
        <f>SUM(M19:M21)</f>
        <v>0.03</v>
      </c>
    </row>
    <row r="23" spans="1:13" ht="15" hidden="1">
      <c r="A23" s="15"/>
      <c r="B23" s="15"/>
      <c r="F23" s="27"/>
      <c r="L23" s="30"/>
      <c r="M23" s="29"/>
    </row>
    <row r="24" spans="6:13" ht="15" hidden="1">
      <c r="F24" s="27"/>
      <c r="L24" s="30"/>
      <c r="M24" s="29"/>
    </row>
    <row r="25" spans="1:13" ht="16.5" hidden="1" thickBot="1">
      <c r="A25" s="9" t="s">
        <v>100</v>
      </c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3:4" ht="12.75" hidden="1">
      <c r="C26" s="11">
        <f>O2</f>
        <v>40634</v>
      </c>
      <c r="D26" s="11">
        <f>O5</f>
        <v>40725</v>
      </c>
    </row>
    <row r="27" spans="1:4" ht="12.75" hidden="1">
      <c r="A27" s="12" t="s">
        <v>7</v>
      </c>
      <c r="B27" s="12" t="s">
        <v>7</v>
      </c>
      <c r="C27" s="12" t="s">
        <v>8</v>
      </c>
      <c r="D27" s="12" t="s">
        <v>8</v>
      </c>
    </row>
    <row r="28" spans="1:13" ht="12.75" hidden="1">
      <c r="A28" s="12" t="s">
        <v>9</v>
      </c>
      <c r="B28" s="12" t="s">
        <v>9</v>
      </c>
      <c r="C28" s="12" t="s">
        <v>9</v>
      </c>
      <c r="D28" s="12" t="s">
        <v>9</v>
      </c>
      <c r="E28" s="12" t="s">
        <v>10</v>
      </c>
      <c r="F28" s="12" t="s">
        <v>11</v>
      </c>
      <c r="G28" s="12"/>
      <c r="H28" s="12"/>
      <c r="I28" s="12" t="s">
        <v>12</v>
      </c>
      <c r="J28" s="12" t="s">
        <v>13</v>
      </c>
      <c r="L28" s="12" t="s">
        <v>15</v>
      </c>
      <c r="M28" s="12" t="s">
        <v>15</v>
      </c>
    </row>
    <row r="29" spans="1:13" ht="12.75" hidden="1">
      <c r="A29" s="14" t="s">
        <v>16</v>
      </c>
      <c r="B29" s="14" t="s">
        <v>17</v>
      </c>
      <c r="C29" s="14" t="s">
        <v>16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4" t="s">
        <v>17</v>
      </c>
      <c r="L29" s="14" t="s">
        <v>90</v>
      </c>
      <c r="M29" s="14" t="s">
        <v>24</v>
      </c>
    </row>
    <row r="30" ht="12.75" hidden="1"/>
    <row r="31" spans="1:13" ht="12.75" hidden="1">
      <c r="A31" s="15">
        <v>40613</v>
      </c>
      <c r="B31" s="15">
        <v>40644</v>
      </c>
      <c r="C31" s="73">
        <f>IF(A31&lt;$C$14,$C$14,A31)</f>
        <v>40634</v>
      </c>
      <c r="D31" s="73">
        <f>IF(B31&gt;$D$14,$D$14,B31)</f>
        <v>40644</v>
      </c>
      <c r="E31" s="74">
        <f>D31-C31</f>
        <v>10</v>
      </c>
      <c r="F31" s="17">
        <v>55000000</v>
      </c>
      <c r="G31" s="18" t="s">
        <v>49</v>
      </c>
      <c r="H31" s="19" t="s">
        <v>26</v>
      </c>
      <c r="I31" s="19">
        <v>0.030625</v>
      </c>
      <c r="J31" s="21">
        <f>F31*I31/360*E31</f>
        <v>46788.194444444445</v>
      </c>
      <c r="K31" s="21"/>
      <c r="L31" s="22">
        <f>F31/$F$36*(B31-A31)</f>
        <v>4.158536585365854</v>
      </c>
      <c r="M31" s="23">
        <f>(F31*I31)/$F$36</f>
        <v>0.004108231707317073</v>
      </c>
    </row>
    <row r="32" spans="1:13" ht="12.75" hidden="1">
      <c r="A32" s="15">
        <v>40633</v>
      </c>
      <c r="B32" s="15">
        <v>40661</v>
      </c>
      <c r="C32" s="73">
        <f>IF(A32&lt;$C$14,$C$14,A32)</f>
        <v>40634</v>
      </c>
      <c r="D32" s="73">
        <f>IF(B32&gt;$D$14,$D$14,B32)</f>
        <v>40661</v>
      </c>
      <c r="E32" s="74">
        <f>D32-C32</f>
        <v>27</v>
      </c>
      <c r="F32" s="17">
        <v>150000000</v>
      </c>
      <c r="G32" s="18" t="s">
        <v>49</v>
      </c>
      <c r="H32" s="19" t="s">
        <v>26</v>
      </c>
      <c r="I32" s="19">
        <v>0.030625</v>
      </c>
      <c r="J32" s="21">
        <f>F32*I32/360*E32</f>
        <v>344531.25</v>
      </c>
      <c r="K32" s="21"/>
      <c r="L32" s="22">
        <f>F32/$F$36*(B32-A32)</f>
        <v>10.24390243902439</v>
      </c>
      <c r="M32" s="23">
        <f>(F32*I32)/$F$36</f>
        <v>0.011204268292682926</v>
      </c>
    </row>
    <row r="33" spans="1:13" ht="12.75" hidden="1">
      <c r="A33" s="15">
        <v>40644</v>
      </c>
      <c r="B33" s="15">
        <v>40674</v>
      </c>
      <c r="C33" s="73">
        <f>IF(A33&lt;$C$14,$C$14,A33)</f>
        <v>40644</v>
      </c>
      <c r="D33" s="73">
        <f>IF(B33&gt;$D$14,$D$14,B33)</f>
        <v>40664</v>
      </c>
      <c r="E33" s="74">
        <f>D33-C33</f>
        <v>20</v>
      </c>
      <c r="F33" s="17">
        <v>55000000</v>
      </c>
      <c r="G33" s="18" t="s">
        <v>49</v>
      </c>
      <c r="H33" s="19" t="s">
        <v>26</v>
      </c>
      <c r="I33" s="19">
        <v>0.03</v>
      </c>
      <c r="J33" s="21">
        <f>F33*I33/360*E33</f>
        <v>91666.66666666666</v>
      </c>
      <c r="K33" s="21"/>
      <c r="L33" s="22">
        <f>F33/$F$36*(B33-A33)</f>
        <v>4.024390243902439</v>
      </c>
      <c r="M33" s="23">
        <f>(F33*I33)/$F$36</f>
        <v>0.004024390243902439</v>
      </c>
    </row>
    <row r="34" spans="1:13" ht="12.75" hidden="1">
      <c r="A34" s="15">
        <v>40661</v>
      </c>
      <c r="B34" s="15">
        <v>40694</v>
      </c>
      <c r="C34" s="73">
        <f>IF(A34&lt;$C$14,$C$14,A34)</f>
        <v>40661</v>
      </c>
      <c r="D34" s="73">
        <f>IF(B34&gt;$D$14,$D$14,B34)</f>
        <v>40664</v>
      </c>
      <c r="E34" s="74">
        <f>D34-C34</f>
        <v>3</v>
      </c>
      <c r="F34" s="17">
        <v>150000000</v>
      </c>
      <c r="G34" s="18" t="s">
        <v>49</v>
      </c>
      <c r="H34" s="19" t="s">
        <v>26</v>
      </c>
      <c r="I34" s="19">
        <v>0.03</v>
      </c>
      <c r="J34" s="21">
        <f>F34*I34/360*E34</f>
        <v>37500</v>
      </c>
      <c r="K34" s="21"/>
      <c r="L34" s="22">
        <f>F34/$F$36*(B34-A34)</f>
        <v>12.073170731707316</v>
      </c>
      <c r="M34" s="23">
        <f>(F34*I34)/$F$36</f>
        <v>0.01097560975609756</v>
      </c>
    </row>
    <row r="35" spans="1:13" ht="12.75" hidden="1">
      <c r="A35" s="15"/>
      <c r="B35" s="15"/>
      <c r="C35" s="73"/>
      <c r="D35" s="73"/>
      <c r="E35" s="74"/>
      <c r="F35" s="17"/>
      <c r="G35" s="18"/>
      <c r="H35" s="19"/>
      <c r="I35" s="19"/>
      <c r="J35" s="21"/>
      <c r="K35" s="21"/>
      <c r="L35" s="25"/>
      <c r="M35" s="23"/>
    </row>
    <row r="36" spans="1:13" ht="12.75" hidden="1">
      <c r="A36" s="15"/>
      <c r="B36" s="15"/>
      <c r="C36" s="73"/>
      <c r="D36" s="73"/>
      <c r="E36" s="75" t="s">
        <v>81</v>
      </c>
      <c r="F36" s="62">
        <f>SUM(F31:F35)</f>
        <v>410000000</v>
      </c>
      <c r="G36" s="18"/>
      <c r="H36" s="19"/>
      <c r="I36" s="19"/>
      <c r="J36" s="21"/>
      <c r="K36" s="21"/>
      <c r="L36" s="22">
        <f>SUM(L31:L35)</f>
        <v>30.5</v>
      </c>
      <c r="M36" s="58">
        <f>SUM(M31:M35)</f>
        <v>0.0303125</v>
      </c>
    </row>
    <row r="37" spans="1:14" ht="12.75" hidden="1">
      <c r="A37" s="15"/>
      <c r="B37" s="15"/>
      <c r="C37" s="15"/>
      <c r="D37" s="15"/>
      <c r="E37" s="16"/>
      <c r="F37" s="17"/>
      <c r="G37" s="18"/>
      <c r="H37" s="19"/>
      <c r="I37" s="20"/>
      <c r="J37" s="21"/>
      <c r="K37" s="21"/>
      <c r="L37" s="25"/>
      <c r="M37" s="23"/>
      <c r="N37" s="15"/>
    </row>
    <row r="38" ht="12.75" hidden="1"/>
    <row r="39" spans="1:13" ht="16.5" hidden="1" thickBot="1">
      <c r="A39" s="9" t="s">
        <v>101</v>
      </c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3:4" ht="12.75" hidden="1">
      <c r="C40" s="11">
        <v>40544</v>
      </c>
      <c r="D40" s="11">
        <f>O5</f>
        <v>40725</v>
      </c>
    </row>
    <row r="41" spans="1:4" ht="12.75" hidden="1">
      <c r="A41" s="12" t="s">
        <v>7</v>
      </c>
      <c r="B41" s="12" t="s">
        <v>7</v>
      </c>
      <c r="C41" s="12" t="s">
        <v>8</v>
      </c>
      <c r="D41" s="12" t="s">
        <v>8</v>
      </c>
    </row>
    <row r="42" spans="1:13" ht="12.75" hidden="1">
      <c r="A42" s="12" t="s">
        <v>9</v>
      </c>
      <c r="B42" s="12" t="s">
        <v>9</v>
      </c>
      <c r="C42" s="12" t="s">
        <v>9</v>
      </c>
      <c r="D42" s="12" t="s">
        <v>9</v>
      </c>
      <c r="E42" s="12" t="s">
        <v>10</v>
      </c>
      <c r="F42" s="12" t="s">
        <v>11</v>
      </c>
      <c r="G42" s="12"/>
      <c r="H42" s="12"/>
      <c r="I42" s="12" t="s">
        <v>12</v>
      </c>
      <c r="J42" s="12" t="s">
        <v>13</v>
      </c>
      <c r="L42" s="12" t="s">
        <v>15</v>
      </c>
      <c r="M42" s="12" t="s">
        <v>15</v>
      </c>
    </row>
    <row r="43" spans="1:13" ht="12.75" hidden="1">
      <c r="A43" s="14" t="s">
        <v>16</v>
      </c>
      <c r="B43" s="14" t="s">
        <v>17</v>
      </c>
      <c r="C43" s="14" t="s">
        <v>16</v>
      </c>
      <c r="D43" s="14" t="s">
        <v>17</v>
      </c>
      <c r="E43" s="14" t="s">
        <v>18</v>
      </c>
      <c r="F43" s="14" t="s">
        <v>19</v>
      </c>
      <c r="G43" s="14" t="s">
        <v>20</v>
      </c>
      <c r="H43" s="14" t="s">
        <v>21</v>
      </c>
      <c r="I43" s="14" t="s">
        <v>22</v>
      </c>
      <c r="J43" s="14" t="s">
        <v>17</v>
      </c>
      <c r="L43" s="14" t="s">
        <v>90</v>
      </c>
      <c r="M43" s="14" t="s">
        <v>24</v>
      </c>
    </row>
    <row r="44" spans="3:13" ht="12.75" hidden="1">
      <c r="C44" s="14"/>
      <c r="D44" s="14"/>
      <c r="E44" s="14"/>
      <c r="F44" s="14"/>
      <c r="G44" s="14"/>
      <c r="H44" s="14"/>
      <c r="I44" s="14"/>
      <c r="J44" s="14"/>
      <c r="L44" s="14"/>
      <c r="M44" s="14"/>
    </row>
    <row r="45" spans="1:14" ht="12.75" hidden="1">
      <c r="A45" s="15">
        <v>40554</v>
      </c>
      <c r="B45" s="15">
        <v>40584</v>
      </c>
      <c r="C45" s="15">
        <f aca="true" t="shared" si="0" ref="C45:C52">IF(A45&lt;$C$40,$C$40,A45)</f>
        <v>40554</v>
      </c>
      <c r="D45" s="15">
        <f aca="true" t="shared" si="1" ref="D45:D52">IF(B45&gt;$D$40,$D$40,B45)</f>
        <v>40584</v>
      </c>
      <c r="E45" s="16">
        <f aca="true" t="shared" si="2" ref="E45:E52">D45-C45</f>
        <v>30</v>
      </c>
      <c r="F45" s="17">
        <v>55000000</v>
      </c>
      <c r="G45" s="18" t="s">
        <v>25</v>
      </c>
      <c r="H45" s="19" t="s">
        <v>26</v>
      </c>
      <c r="I45" s="19">
        <v>0.030625</v>
      </c>
      <c r="J45" s="21">
        <f aca="true" t="shared" si="3" ref="J45:J52">F45*I45/360*E45</f>
        <v>140364.58333333334</v>
      </c>
      <c r="K45" s="21"/>
      <c r="L45" s="22">
        <f aca="true" t="shared" si="4" ref="L45:L52">F45/$F$54*(B45-A45)</f>
        <v>1.9879518072289157</v>
      </c>
      <c r="M45" s="23">
        <f aca="true" t="shared" si="5" ref="M45:M52">(F45*I45)/$F$54</f>
        <v>0.002029367469879518</v>
      </c>
      <c r="N45" s="15"/>
    </row>
    <row r="46" spans="1:14" ht="12.75" hidden="1">
      <c r="A46" s="15">
        <v>40575</v>
      </c>
      <c r="B46" s="15">
        <v>40604</v>
      </c>
      <c r="C46" s="15">
        <f t="shared" si="0"/>
        <v>40575</v>
      </c>
      <c r="D46" s="15">
        <f t="shared" si="1"/>
        <v>40604</v>
      </c>
      <c r="E46" s="16">
        <f t="shared" si="2"/>
        <v>29</v>
      </c>
      <c r="F46" s="17">
        <v>160000000</v>
      </c>
      <c r="G46" s="18" t="s">
        <v>25</v>
      </c>
      <c r="H46" s="19" t="s">
        <v>26</v>
      </c>
      <c r="I46" s="19">
        <v>0.030625</v>
      </c>
      <c r="J46" s="21">
        <f t="shared" si="3"/>
        <v>394722.22222222225</v>
      </c>
      <c r="K46" s="21"/>
      <c r="L46" s="22">
        <f t="shared" si="4"/>
        <v>5.590361445783133</v>
      </c>
      <c r="M46" s="23">
        <f t="shared" si="5"/>
        <v>0.0059036144578313255</v>
      </c>
      <c r="N46" s="15"/>
    </row>
    <row r="47" spans="1:14" ht="12.75" hidden="1">
      <c r="A47" s="15">
        <v>40584</v>
      </c>
      <c r="B47" s="15">
        <v>40613</v>
      </c>
      <c r="C47" s="15">
        <f t="shared" si="0"/>
        <v>40584</v>
      </c>
      <c r="D47" s="15">
        <f t="shared" si="1"/>
        <v>40613</v>
      </c>
      <c r="E47" s="16">
        <f t="shared" si="2"/>
        <v>29</v>
      </c>
      <c r="F47" s="17">
        <v>55000000</v>
      </c>
      <c r="G47" s="18" t="s">
        <v>25</v>
      </c>
      <c r="H47" s="19" t="s">
        <v>26</v>
      </c>
      <c r="I47" s="19">
        <v>0.030625</v>
      </c>
      <c r="J47" s="21">
        <f t="shared" si="3"/>
        <v>135685.76388888888</v>
      </c>
      <c r="K47" s="21"/>
      <c r="L47" s="22">
        <f t="shared" si="4"/>
        <v>1.921686746987952</v>
      </c>
      <c r="M47" s="23">
        <f t="shared" si="5"/>
        <v>0.002029367469879518</v>
      </c>
      <c r="N47" s="15"/>
    </row>
    <row r="48" spans="1:14" ht="12.75" hidden="1">
      <c r="A48" s="15">
        <v>40604</v>
      </c>
      <c r="B48" s="15">
        <v>40633</v>
      </c>
      <c r="C48" s="15">
        <f t="shared" si="0"/>
        <v>40604</v>
      </c>
      <c r="D48" s="15">
        <f t="shared" si="1"/>
        <v>40633</v>
      </c>
      <c r="E48" s="16">
        <f t="shared" si="2"/>
        <v>29</v>
      </c>
      <c r="F48" s="17">
        <v>150000000</v>
      </c>
      <c r="G48" s="18" t="s">
        <v>25</v>
      </c>
      <c r="H48" s="19" t="s">
        <v>26</v>
      </c>
      <c r="I48" s="19">
        <v>0.030625</v>
      </c>
      <c r="J48" s="21">
        <f t="shared" si="3"/>
        <v>370052.0833333333</v>
      </c>
      <c r="K48" s="21"/>
      <c r="L48" s="22">
        <f t="shared" si="4"/>
        <v>5.240963855421687</v>
      </c>
      <c r="M48" s="23">
        <f t="shared" si="5"/>
        <v>0.005534638554216867</v>
      </c>
      <c r="N48" s="15"/>
    </row>
    <row r="49" spans="1:14" ht="12.75" hidden="1">
      <c r="A49" s="15">
        <v>40613</v>
      </c>
      <c r="B49" s="15">
        <v>40644</v>
      </c>
      <c r="C49" s="15">
        <f t="shared" si="0"/>
        <v>40613</v>
      </c>
      <c r="D49" s="15">
        <f t="shared" si="1"/>
        <v>40644</v>
      </c>
      <c r="E49" s="16">
        <f t="shared" si="2"/>
        <v>31</v>
      </c>
      <c r="F49" s="17">
        <v>55000000</v>
      </c>
      <c r="G49" s="18" t="s">
        <v>25</v>
      </c>
      <c r="H49" s="19" t="s">
        <v>26</v>
      </c>
      <c r="I49" s="19">
        <v>0.030625</v>
      </c>
      <c r="J49" s="21">
        <f t="shared" si="3"/>
        <v>145043.40277777778</v>
      </c>
      <c r="K49" s="21"/>
      <c r="L49" s="22">
        <f t="shared" si="4"/>
        <v>2.0542168674698797</v>
      </c>
      <c r="M49" s="23">
        <f t="shared" si="5"/>
        <v>0.002029367469879518</v>
      </c>
      <c r="N49" s="15"/>
    </row>
    <row r="50" spans="1:14" ht="12.75" hidden="1">
      <c r="A50" s="15">
        <v>40633</v>
      </c>
      <c r="B50" s="15">
        <v>40661</v>
      </c>
      <c r="C50" s="15">
        <f t="shared" si="0"/>
        <v>40633</v>
      </c>
      <c r="D50" s="15">
        <f t="shared" si="1"/>
        <v>40661</v>
      </c>
      <c r="E50" s="16">
        <f t="shared" si="2"/>
        <v>28</v>
      </c>
      <c r="F50" s="17">
        <v>150000000</v>
      </c>
      <c r="G50" s="18" t="s">
        <v>25</v>
      </c>
      <c r="H50" s="19" t="s">
        <v>26</v>
      </c>
      <c r="I50" s="19">
        <v>0.030625</v>
      </c>
      <c r="J50" s="21">
        <f t="shared" si="3"/>
        <v>357291.6666666666</v>
      </c>
      <c r="K50" s="21"/>
      <c r="L50" s="22">
        <f t="shared" si="4"/>
        <v>5.0602409638554215</v>
      </c>
      <c r="M50" s="23">
        <f t="shared" si="5"/>
        <v>0.005534638554216867</v>
      </c>
      <c r="N50" s="15"/>
    </row>
    <row r="51" spans="1:14" ht="12.75" hidden="1">
      <c r="A51" s="15">
        <v>40644</v>
      </c>
      <c r="B51" s="15">
        <v>40674</v>
      </c>
      <c r="C51" s="15">
        <f t="shared" si="0"/>
        <v>40644</v>
      </c>
      <c r="D51" s="15">
        <f t="shared" si="1"/>
        <v>40674</v>
      </c>
      <c r="E51" s="16">
        <f t="shared" si="2"/>
        <v>30</v>
      </c>
      <c r="F51" s="17">
        <v>55000000</v>
      </c>
      <c r="G51" s="18" t="s">
        <v>25</v>
      </c>
      <c r="H51" s="19" t="s">
        <v>26</v>
      </c>
      <c r="I51" s="19">
        <v>0.03</v>
      </c>
      <c r="J51" s="21">
        <f t="shared" si="3"/>
        <v>137500</v>
      </c>
      <c r="K51" s="21"/>
      <c r="L51" s="22">
        <f t="shared" si="4"/>
        <v>1.9879518072289157</v>
      </c>
      <c r="M51" s="23">
        <f t="shared" si="5"/>
        <v>0.0019879518072289156</v>
      </c>
      <c r="N51" s="15"/>
    </row>
    <row r="52" spans="1:14" ht="12.75" hidden="1">
      <c r="A52" s="15">
        <v>40661</v>
      </c>
      <c r="B52" s="15">
        <v>40694</v>
      </c>
      <c r="C52" s="15">
        <f t="shared" si="0"/>
        <v>40661</v>
      </c>
      <c r="D52" s="15">
        <f t="shared" si="1"/>
        <v>40694</v>
      </c>
      <c r="E52" s="16">
        <f t="shared" si="2"/>
        <v>33</v>
      </c>
      <c r="F52" s="17">
        <v>150000000</v>
      </c>
      <c r="G52" s="18" t="s">
        <v>25</v>
      </c>
      <c r="H52" s="19" t="s">
        <v>26</v>
      </c>
      <c r="I52" s="19">
        <v>0.03</v>
      </c>
      <c r="J52" s="21">
        <f t="shared" si="3"/>
        <v>412500</v>
      </c>
      <c r="K52" s="21"/>
      <c r="L52" s="22">
        <f t="shared" si="4"/>
        <v>5.9638554216867465</v>
      </c>
      <c r="M52" s="23">
        <f t="shared" si="5"/>
        <v>0.005421686746987952</v>
      </c>
      <c r="N52" s="15"/>
    </row>
    <row r="53" spans="1:14" ht="12.75" hidden="1">
      <c r="A53" s="15"/>
      <c r="B53" s="15"/>
      <c r="C53" s="15"/>
      <c r="D53" s="15"/>
      <c r="E53" s="16"/>
      <c r="F53" s="17"/>
      <c r="G53" s="18"/>
      <c r="H53" s="19"/>
      <c r="I53" s="20"/>
      <c r="J53" s="21"/>
      <c r="K53" s="21"/>
      <c r="L53" s="25"/>
      <c r="M53" s="23"/>
      <c r="N53" s="15"/>
    </row>
    <row r="54" spans="3:13" ht="12.75" hidden="1">
      <c r="C54" s="14"/>
      <c r="D54" s="14"/>
      <c r="E54" s="75" t="s">
        <v>81</v>
      </c>
      <c r="F54" s="62">
        <f>SUM(F45:F53)</f>
        <v>830000000</v>
      </c>
      <c r="G54" s="14"/>
      <c r="H54" s="14"/>
      <c r="I54" s="14"/>
      <c r="J54" s="14"/>
      <c r="L54" s="22">
        <f>SUM(L44:L53)</f>
        <v>29.807228915662648</v>
      </c>
      <c r="M54" s="58">
        <f>SUM(M44:M53)</f>
        <v>0.030470632530120487</v>
      </c>
    </row>
    <row r="55" ht="12.75" hidden="1">
      <c r="I55" s="31"/>
    </row>
    <row r="56" ht="12.75" hidden="1">
      <c r="I56" s="31"/>
    </row>
    <row r="57" spans="1:13" ht="16.5" hidden="1" thickBot="1">
      <c r="A57" s="9" t="s">
        <v>102</v>
      </c>
      <c r="B57" s="10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ht="12.75" hidden="1"/>
    <row r="59" spans="3:11" ht="12.75" hidden="1">
      <c r="C59" s="32"/>
      <c r="D59" s="12"/>
      <c r="E59" s="12"/>
      <c r="F59" s="12" t="s">
        <v>11</v>
      </c>
      <c r="G59" s="19"/>
      <c r="I59" s="12"/>
      <c r="J59" s="12"/>
      <c r="K59" s="12"/>
    </row>
    <row r="60" spans="2:13" ht="12.75" hidden="1">
      <c r="B60" s="33" t="s">
        <v>31</v>
      </c>
      <c r="C60" s="34"/>
      <c r="D60" s="35"/>
      <c r="E60" s="35"/>
      <c r="F60" s="14" t="s">
        <v>19</v>
      </c>
      <c r="G60" s="36"/>
      <c r="J60" s="14"/>
      <c r="K60" s="14"/>
      <c r="L60" s="14" t="s">
        <v>32</v>
      </c>
      <c r="M60" s="14" t="s">
        <v>24</v>
      </c>
    </row>
    <row r="61" spans="2:13" ht="12.75" hidden="1">
      <c r="B61" s="37" t="s">
        <v>33</v>
      </c>
      <c r="C61" s="38"/>
      <c r="D61" s="38"/>
      <c r="E61" s="24"/>
      <c r="F61" s="17">
        <v>377700</v>
      </c>
      <c r="G61" s="39"/>
      <c r="H61" s="40"/>
      <c r="J61" s="41"/>
      <c r="K61" s="42"/>
      <c r="L61" s="43" t="s">
        <v>34</v>
      </c>
      <c r="M61" s="44">
        <v>0.0295</v>
      </c>
    </row>
    <row r="62" spans="2:13" ht="12.75" hidden="1">
      <c r="B62" s="37" t="s">
        <v>35</v>
      </c>
      <c r="D62" s="38"/>
      <c r="E62" s="24"/>
      <c r="F62" s="17">
        <v>5375000</v>
      </c>
      <c r="G62" s="39"/>
      <c r="H62" s="40"/>
      <c r="J62" s="41"/>
      <c r="K62" s="42"/>
      <c r="L62" s="43" t="s">
        <v>34</v>
      </c>
      <c r="M62" s="44">
        <v>0.0295</v>
      </c>
    </row>
    <row r="63" spans="2:13" ht="12.75" hidden="1">
      <c r="B63" s="37" t="s">
        <v>36</v>
      </c>
      <c r="D63" s="38"/>
      <c r="E63" s="24"/>
      <c r="F63" s="17">
        <v>7408000</v>
      </c>
      <c r="G63" s="39"/>
      <c r="H63" s="40"/>
      <c r="J63" s="41"/>
      <c r="K63" s="42"/>
      <c r="L63" s="43" t="s">
        <v>34</v>
      </c>
      <c r="M63" s="44">
        <v>0.0295</v>
      </c>
    </row>
    <row r="64" ht="12.75" hidden="1">
      <c r="F64" s="27"/>
    </row>
    <row r="65" spans="6:13" ht="15" hidden="1">
      <c r="F65" s="27">
        <f>SUM(F61:F64)</f>
        <v>13160700</v>
      </c>
      <c r="M65" s="29">
        <v>0.0295</v>
      </c>
    </row>
    <row r="66" ht="12.75" hidden="1"/>
    <row r="67" ht="12.75" hidden="1"/>
    <row r="68" ht="12.75" hidden="1"/>
    <row r="69" spans="1:13" s="45" customFormat="1" ht="13.5" thickBo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s="45" customFormat="1" ht="3" customHeight="1" thickBo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45" customFormat="1" ht="31.5" customHeight="1">
      <c r="A71" s="48" t="s">
        <v>37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6.5" thickBot="1">
      <c r="A72" s="9" t="s">
        <v>103</v>
      </c>
      <c r="B72" s="51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3:4" ht="12.75">
      <c r="C73" s="11">
        <f>+O8</f>
        <v>40634</v>
      </c>
      <c r="D73" s="11">
        <f>+O11</f>
        <v>40664</v>
      </c>
    </row>
    <row r="74" spans="1:4" ht="12.75">
      <c r="A74" s="12" t="s">
        <v>7</v>
      </c>
      <c r="B74" s="12" t="s">
        <v>7</v>
      </c>
      <c r="C74" s="12" t="s">
        <v>8</v>
      </c>
      <c r="D74" s="12" t="s">
        <v>8</v>
      </c>
    </row>
    <row r="75" spans="1:13" ht="12.75">
      <c r="A75" s="12" t="s">
        <v>9</v>
      </c>
      <c r="B75" s="12" t="s">
        <v>9</v>
      </c>
      <c r="C75" s="12" t="s">
        <v>9</v>
      </c>
      <c r="D75" s="12" t="s">
        <v>9</v>
      </c>
      <c r="E75" s="12" t="s">
        <v>10</v>
      </c>
      <c r="F75" s="12" t="s">
        <v>11</v>
      </c>
      <c r="G75" s="12"/>
      <c r="H75" s="12"/>
      <c r="I75" s="12" t="s">
        <v>12</v>
      </c>
      <c r="J75" s="12" t="s">
        <v>13</v>
      </c>
      <c r="L75" s="12" t="s">
        <v>15</v>
      </c>
      <c r="M75" s="12" t="s">
        <v>15</v>
      </c>
    </row>
    <row r="76" spans="1:13" ht="12.75">
      <c r="A76" s="14" t="s">
        <v>16</v>
      </c>
      <c r="B76" s="14" t="s">
        <v>17</v>
      </c>
      <c r="C76" s="14" t="s">
        <v>16</v>
      </c>
      <c r="D76" s="14" t="s">
        <v>17</v>
      </c>
      <c r="E76" s="14" t="s">
        <v>18</v>
      </c>
      <c r="F76" s="14" t="s">
        <v>19</v>
      </c>
      <c r="G76" s="14" t="s">
        <v>20</v>
      </c>
      <c r="H76" s="14" t="s">
        <v>21</v>
      </c>
      <c r="I76" s="14" t="s">
        <v>22</v>
      </c>
      <c r="J76" s="14" t="s">
        <v>17</v>
      </c>
      <c r="L76" s="14" t="s">
        <v>28</v>
      </c>
      <c r="M76" s="14" t="s">
        <v>24</v>
      </c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L77" s="14"/>
      <c r="M77" s="14"/>
    </row>
    <row r="78" spans="1:13" ht="12.75">
      <c r="A78" s="15">
        <v>40613</v>
      </c>
      <c r="B78" s="15">
        <v>40644</v>
      </c>
      <c r="C78" s="15">
        <f>IF(A78&lt;$C$73,$C$73,A78)</f>
        <v>40634</v>
      </c>
      <c r="D78" s="15">
        <f>IF(B78&gt;$D$73,$D$73,B78)</f>
        <v>40644</v>
      </c>
      <c r="E78" s="16">
        <f>D78-C78</f>
        <v>10</v>
      </c>
      <c r="F78" s="17">
        <v>55000000</v>
      </c>
      <c r="G78" s="18" t="s">
        <v>25</v>
      </c>
      <c r="H78" s="19" t="s">
        <v>26</v>
      </c>
      <c r="I78" s="19">
        <v>0.030625</v>
      </c>
      <c r="J78" s="21">
        <f>F78*I78/360*E78</f>
        <v>46788.194444444445</v>
      </c>
      <c r="K78" s="21"/>
      <c r="L78" s="25">
        <f>F78*E78</f>
        <v>550000000</v>
      </c>
      <c r="M78" s="76">
        <f>(L78*I78)/$L$121</f>
        <v>0.0025735997974581735</v>
      </c>
    </row>
    <row r="79" spans="1:13" ht="12.75">
      <c r="A79" s="15">
        <v>40633</v>
      </c>
      <c r="B79" s="15">
        <v>40661</v>
      </c>
      <c r="C79" s="15">
        <f>IF(A79&lt;$C$73,$C$73,A79)</f>
        <v>40634</v>
      </c>
      <c r="D79" s="15">
        <f>IF(B79&gt;$D$73,$D$73,B79)</f>
        <v>40661</v>
      </c>
      <c r="E79" s="16">
        <f>D79-C79</f>
        <v>27</v>
      </c>
      <c r="F79" s="17">
        <v>150000000</v>
      </c>
      <c r="G79" s="18" t="s">
        <v>25</v>
      </c>
      <c r="H79" s="19" t="s">
        <v>26</v>
      </c>
      <c r="I79" s="19">
        <v>0.030625</v>
      </c>
      <c r="J79" s="21">
        <f>F79*I79/360*E79</f>
        <v>344531.25</v>
      </c>
      <c r="K79" s="21"/>
      <c r="L79" s="25">
        <f>F79*E79</f>
        <v>4050000000</v>
      </c>
      <c r="M79" s="76">
        <f>(L79*I79)/$L$121</f>
        <v>0.018951053054010188</v>
      </c>
    </row>
    <row r="80" spans="1:13" ht="12.75">
      <c r="A80" s="15">
        <v>40644</v>
      </c>
      <c r="B80" s="15">
        <v>40674</v>
      </c>
      <c r="C80" s="15">
        <f>IF(A80&lt;$C$73,$C$73,A80)</f>
        <v>40644</v>
      </c>
      <c r="D80" s="15">
        <f>IF(B80&gt;$D$73,$D$73,B80)</f>
        <v>40664</v>
      </c>
      <c r="E80" s="16">
        <f>D80-C80</f>
        <v>20</v>
      </c>
      <c r="F80" s="17">
        <v>55000000</v>
      </c>
      <c r="G80" s="18" t="s">
        <v>25</v>
      </c>
      <c r="H80" s="19" t="s">
        <v>26</v>
      </c>
      <c r="I80" s="19">
        <v>0.03</v>
      </c>
      <c r="J80" s="21">
        <f>F80*I80/360*E80</f>
        <v>91666.66666666666</v>
      </c>
      <c r="K80" s="21"/>
      <c r="L80" s="25">
        <f>F80*E80</f>
        <v>1100000000</v>
      </c>
      <c r="M80" s="76">
        <f>(L80*I80)/$L$121</f>
        <v>0.005042154705224177</v>
      </c>
    </row>
    <row r="81" spans="1:13" ht="12.75">
      <c r="A81" s="15">
        <v>40661</v>
      </c>
      <c r="B81" s="15">
        <v>40694</v>
      </c>
      <c r="C81" s="15">
        <f>IF(A81&lt;$C$73,$C$73,A81)</f>
        <v>40661</v>
      </c>
      <c r="D81" s="15">
        <f>IF(B81&gt;$D$73,$D$73,B81)</f>
        <v>40664</v>
      </c>
      <c r="E81" s="16">
        <f>D81-C81</f>
        <v>3</v>
      </c>
      <c r="F81" s="17">
        <v>150000000</v>
      </c>
      <c r="G81" s="18" t="s">
        <v>25</v>
      </c>
      <c r="H81" s="19" t="s">
        <v>26</v>
      </c>
      <c r="I81" s="19">
        <v>0.03</v>
      </c>
      <c r="J81" s="21">
        <f>F81*I81/360*E81</f>
        <v>37500</v>
      </c>
      <c r="K81" s="21"/>
      <c r="L81" s="25">
        <f>F81*E81</f>
        <v>450000000</v>
      </c>
      <c r="M81" s="76">
        <f>(L81*I81)/$L$121</f>
        <v>0.002062699652137163</v>
      </c>
    </row>
    <row r="82" spans="1:4" ht="12.75">
      <c r="A82" s="14"/>
      <c r="B82" s="14"/>
      <c r="C82" s="14"/>
      <c r="D82" s="14"/>
    </row>
    <row r="83" spans="1:13" ht="12.75">
      <c r="A83" s="15"/>
      <c r="B83" s="15"/>
      <c r="C83" s="15"/>
      <c r="D83" s="15"/>
      <c r="E83" s="16"/>
      <c r="F83" s="17"/>
      <c r="G83" s="102" t="s">
        <v>31</v>
      </c>
      <c r="H83" s="102"/>
      <c r="I83" s="20"/>
      <c r="J83" s="21"/>
      <c r="K83" s="21"/>
      <c r="L83" s="25"/>
      <c r="M83" s="23"/>
    </row>
    <row r="84" spans="1:13" ht="12.75">
      <c r="A84" s="15">
        <v>40045</v>
      </c>
      <c r="B84" s="15">
        <v>40786</v>
      </c>
      <c r="C84" s="15">
        <f>IF(A84&lt;$C$73,$C$73,A84)</f>
        <v>40634</v>
      </c>
      <c r="D84" s="15">
        <f>IF(B84&gt;$D$73,$D$73,B84)</f>
        <v>40664</v>
      </c>
      <c r="E84" s="16">
        <f>D84-C84</f>
        <v>30</v>
      </c>
      <c r="F84" s="17">
        <v>377700</v>
      </c>
      <c r="G84" s="103" t="s">
        <v>33</v>
      </c>
      <c r="H84" s="103"/>
      <c r="I84" s="20">
        <f>0.0275+0.002</f>
        <v>0.0295</v>
      </c>
      <c r="J84" s="21">
        <f>F84*I84/360*E84</f>
        <v>928.5124999999999</v>
      </c>
      <c r="K84" s="21"/>
      <c r="L84" s="25">
        <f>F84*E84</f>
        <v>11331000</v>
      </c>
      <c r="M84" s="23">
        <f>(L84*I84)/$L$121</f>
        <v>5.107313095346687E-05</v>
      </c>
    </row>
    <row r="85" spans="1:13" ht="12.75">
      <c r="A85" s="15">
        <v>39883</v>
      </c>
      <c r="B85" s="15">
        <v>40803</v>
      </c>
      <c r="C85" s="15">
        <f>IF(A85&lt;$C$73,$C$73,A85)</f>
        <v>40634</v>
      </c>
      <c r="D85" s="15">
        <f>IF(B85&gt;$D$73,$D$73,B85)</f>
        <v>40664</v>
      </c>
      <c r="E85" s="16">
        <f>D85-C85</f>
        <v>30</v>
      </c>
      <c r="F85" s="17">
        <v>5375000</v>
      </c>
      <c r="G85" s="103" t="s">
        <v>35</v>
      </c>
      <c r="H85" s="103"/>
      <c r="I85" s="20">
        <f>0.0275+0.002</f>
        <v>0.0295</v>
      </c>
      <c r="J85" s="21">
        <f>F85*I85/360*E85</f>
        <v>13213.541666666668</v>
      </c>
      <c r="K85" s="21"/>
      <c r="L85" s="25">
        <f>F85*E85</f>
        <v>161250000</v>
      </c>
      <c r="M85" s="23">
        <f>(L85*I85)/$L$121</f>
        <v>0.0007268151413155531</v>
      </c>
    </row>
    <row r="86" spans="1:13" ht="12.75">
      <c r="A86" s="15">
        <v>39883</v>
      </c>
      <c r="B86" s="15">
        <v>40803</v>
      </c>
      <c r="C86" s="15">
        <f>IF(A86&lt;$C$73,$C$73,A86)</f>
        <v>40634</v>
      </c>
      <c r="D86" s="15">
        <f>IF(B86&gt;$D$73,$D$73,B86)</f>
        <v>40664</v>
      </c>
      <c r="E86" s="16">
        <f>D86-C86</f>
        <v>30</v>
      </c>
      <c r="F86" s="54">
        <v>7408000</v>
      </c>
      <c r="G86" s="103" t="s">
        <v>36</v>
      </c>
      <c r="H86" s="103"/>
      <c r="I86" s="20">
        <f>0.0275+0.002</f>
        <v>0.0295</v>
      </c>
      <c r="J86" s="21">
        <f>F86*I86/360*E86</f>
        <v>18211.333333333336</v>
      </c>
      <c r="K86" s="21"/>
      <c r="L86" s="25">
        <f>F86*E86</f>
        <v>222240000</v>
      </c>
      <c r="M86" s="23">
        <f>(L86*I86)/$L$121</f>
        <v>0.0010017202915098824</v>
      </c>
    </row>
    <row r="87" spans="1:13" ht="12.75">
      <c r="A87" s="15"/>
      <c r="B87" s="15"/>
      <c r="C87" s="15"/>
      <c r="D87" s="15"/>
      <c r="E87" s="16"/>
      <c r="F87" s="54"/>
      <c r="G87" s="53"/>
      <c r="H87" s="53"/>
      <c r="I87" s="20"/>
      <c r="J87" s="21"/>
      <c r="K87" s="21"/>
      <c r="L87" s="25"/>
      <c r="M87" s="23"/>
    </row>
    <row r="88" spans="3:13" ht="12.75">
      <c r="C88" s="104" t="s">
        <v>70</v>
      </c>
      <c r="D88" s="104"/>
      <c r="E88" s="24"/>
      <c r="F88" s="62"/>
      <c r="G88" s="105" t="s">
        <v>71</v>
      </c>
      <c r="H88" s="105"/>
      <c r="I88" s="19"/>
      <c r="J88" s="21"/>
      <c r="K88" s="21"/>
      <c r="L88" s="25"/>
      <c r="M88" s="26"/>
    </row>
    <row r="89" spans="3:13" ht="12.75">
      <c r="C89" s="14" t="s">
        <v>72</v>
      </c>
      <c r="D89" s="14" t="s">
        <v>73</v>
      </c>
      <c r="E89" s="24"/>
      <c r="F89" s="62"/>
      <c r="I89" s="19"/>
      <c r="J89" s="21"/>
      <c r="K89" s="21"/>
      <c r="L89" s="25"/>
      <c r="M89" s="26"/>
    </row>
    <row r="90" spans="1:13" ht="12.75">
      <c r="A90" s="15">
        <v>40634</v>
      </c>
      <c r="B90" s="15"/>
      <c r="C90" s="27">
        <v>0</v>
      </c>
      <c r="D90" s="27">
        <v>0</v>
      </c>
      <c r="E90" s="24">
        <v>1</v>
      </c>
      <c r="F90" s="27">
        <f aca="true" t="shared" si="6" ref="F90:F119">C90+D90</f>
        <v>0</v>
      </c>
      <c r="G90" s="57" t="s">
        <v>79</v>
      </c>
      <c r="H90" s="53"/>
      <c r="I90" s="77">
        <v>0.0031</v>
      </c>
      <c r="J90" s="21">
        <f aca="true" t="shared" si="7" ref="J90:J119">F90*I90/360</f>
        <v>0</v>
      </c>
      <c r="K90" s="21"/>
      <c r="L90" s="25">
        <f aca="true" t="shared" si="8" ref="L90:L119">F90</f>
        <v>0</v>
      </c>
      <c r="M90" s="23">
        <f aca="true" t="shared" si="9" ref="M90:M119">(L90*I90)/$L$121</f>
        <v>0</v>
      </c>
    </row>
    <row r="91" spans="1:13" ht="12.75">
      <c r="A91" s="15">
        <v>40635</v>
      </c>
      <c r="C91" s="27">
        <v>0</v>
      </c>
      <c r="D91" s="27">
        <v>0</v>
      </c>
      <c r="E91" s="24">
        <v>1</v>
      </c>
      <c r="F91" s="27">
        <f t="shared" si="6"/>
        <v>0</v>
      </c>
      <c r="G91" s="57" t="s">
        <v>79</v>
      </c>
      <c r="H91" s="53"/>
      <c r="I91" s="77">
        <v>0.0031</v>
      </c>
      <c r="J91" s="21">
        <f t="shared" si="7"/>
        <v>0</v>
      </c>
      <c r="K91" s="21"/>
      <c r="L91" s="25">
        <f t="shared" si="8"/>
        <v>0</v>
      </c>
      <c r="M91" s="23">
        <f t="shared" si="9"/>
        <v>0</v>
      </c>
    </row>
    <row r="92" spans="1:13" ht="12.75">
      <c r="A92" s="15">
        <v>40636</v>
      </c>
      <c r="C92" s="27">
        <v>0</v>
      </c>
      <c r="D92" s="27">
        <v>0</v>
      </c>
      <c r="E92" s="24">
        <v>1</v>
      </c>
      <c r="F92" s="27">
        <f t="shared" si="6"/>
        <v>0</v>
      </c>
      <c r="G92" s="57" t="s">
        <v>79</v>
      </c>
      <c r="H92" s="53"/>
      <c r="I92" s="77">
        <v>0.0032</v>
      </c>
      <c r="J92" s="21">
        <f t="shared" si="7"/>
        <v>0</v>
      </c>
      <c r="K92" s="21"/>
      <c r="L92" s="25">
        <f t="shared" si="8"/>
        <v>0</v>
      </c>
      <c r="M92" s="23">
        <f t="shared" si="9"/>
        <v>0</v>
      </c>
    </row>
    <row r="93" spans="1:13" ht="12.75">
      <c r="A93" s="15">
        <v>40637</v>
      </c>
      <c r="C93" s="27">
        <v>0</v>
      </c>
      <c r="D93" s="27">
        <v>0</v>
      </c>
      <c r="E93" s="24">
        <v>1</v>
      </c>
      <c r="F93" s="27">
        <f t="shared" si="6"/>
        <v>0</v>
      </c>
      <c r="G93" s="57" t="s">
        <v>79</v>
      </c>
      <c r="H93" s="53"/>
      <c r="I93" s="77">
        <v>0.0031</v>
      </c>
      <c r="J93" s="21">
        <f t="shared" si="7"/>
        <v>0</v>
      </c>
      <c r="K93" s="21"/>
      <c r="L93" s="25">
        <f t="shared" si="8"/>
        <v>0</v>
      </c>
      <c r="M93" s="23">
        <f t="shared" si="9"/>
        <v>0</v>
      </c>
    </row>
    <row r="94" spans="1:13" ht="12.75">
      <c r="A94" s="15">
        <v>40638</v>
      </c>
      <c r="C94" s="27">
        <v>0</v>
      </c>
      <c r="D94" s="27">
        <v>0</v>
      </c>
      <c r="E94" s="24">
        <v>1</v>
      </c>
      <c r="F94" s="27">
        <f t="shared" si="6"/>
        <v>0</v>
      </c>
      <c r="G94" s="57" t="s">
        <v>79</v>
      </c>
      <c r="H94" s="53"/>
      <c r="I94" s="77">
        <v>0.0031</v>
      </c>
      <c r="J94" s="21">
        <f t="shared" si="7"/>
        <v>0</v>
      </c>
      <c r="K94" s="21"/>
      <c r="L94" s="25">
        <f t="shared" si="8"/>
        <v>0</v>
      </c>
      <c r="M94" s="23">
        <f t="shared" si="9"/>
        <v>0</v>
      </c>
    </row>
    <row r="95" spans="1:13" ht="12.75">
      <c r="A95" s="15">
        <v>40639</v>
      </c>
      <c r="C95" s="27">
        <v>0</v>
      </c>
      <c r="D95" s="27">
        <v>0</v>
      </c>
      <c r="E95" s="24">
        <v>1</v>
      </c>
      <c r="F95" s="27">
        <f t="shared" si="6"/>
        <v>0</v>
      </c>
      <c r="G95" s="57" t="s">
        <v>79</v>
      </c>
      <c r="H95" s="53"/>
      <c r="I95" s="77">
        <v>0.0031</v>
      </c>
      <c r="J95" s="21">
        <f t="shared" si="7"/>
        <v>0</v>
      </c>
      <c r="K95" s="21"/>
      <c r="L95" s="25">
        <f t="shared" si="8"/>
        <v>0</v>
      </c>
      <c r="M95" s="23">
        <f t="shared" si="9"/>
        <v>0</v>
      </c>
    </row>
    <row r="96" spans="1:13" ht="12.75">
      <c r="A96" s="15">
        <v>40640</v>
      </c>
      <c r="C96" s="27">
        <v>0</v>
      </c>
      <c r="D96" s="27">
        <v>0</v>
      </c>
      <c r="E96" s="24">
        <v>1</v>
      </c>
      <c r="F96" s="27">
        <f t="shared" si="6"/>
        <v>0</v>
      </c>
      <c r="G96" s="57" t="s">
        <v>79</v>
      </c>
      <c r="H96" s="53"/>
      <c r="I96" s="77">
        <v>0.0031</v>
      </c>
      <c r="J96" s="21">
        <f t="shared" si="7"/>
        <v>0</v>
      </c>
      <c r="K96" s="21"/>
      <c r="L96" s="25">
        <f t="shared" si="8"/>
        <v>0</v>
      </c>
      <c r="M96" s="23">
        <f t="shared" si="9"/>
        <v>0</v>
      </c>
    </row>
    <row r="97" spans="1:13" ht="12.75">
      <c r="A97" s="15">
        <v>40641</v>
      </c>
      <c r="C97" s="27">
        <v>0</v>
      </c>
      <c r="D97" s="27">
        <v>0</v>
      </c>
      <c r="E97" s="24">
        <v>1</v>
      </c>
      <c r="F97" s="27">
        <f t="shared" si="6"/>
        <v>0</v>
      </c>
      <c r="G97" s="57" t="s">
        <v>79</v>
      </c>
      <c r="H97" s="53"/>
      <c r="I97" s="77">
        <v>0.0031</v>
      </c>
      <c r="J97" s="21">
        <f t="shared" si="7"/>
        <v>0</v>
      </c>
      <c r="K97" s="21"/>
      <c r="L97" s="25">
        <f t="shared" si="8"/>
        <v>0</v>
      </c>
      <c r="M97" s="23">
        <f t="shared" si="9"/>
        <v>0</v>
      </c>
    </row>
    <row r="98" spans="1:13" ht="12.75">
      <c r="A98" s="15">
        <v>40642</v>
      </c>
      <c r="C98" s="27">
        <v>0</v>
      </c>
      <c r="D98" s="27">
        <v>0</v>
      </c>
      <c r="E98" s="24">
        <v>1</v>
      </c>
      <c r="F98" s="27">
        <f t="shared" si="6"/>
        <v>0</v>
      </c>
      <c r="G98" s="57" t="s">
        <v>79</v>
      </c>
      <c r="H98" s="53"/>
      <c r="I98" s="77">
        <v>0.0031</v>
      </c>
      <c r="J98" s="21">
        <f t="shared" si="7"/>
        <v>0</v>
      </c>
      <c r="K98" s="21"/>
      <c r="L98" s="25">
        <f t="shared" si="8"/>
        <v>0</v>
      </c>
      <c r="M98" s="23">
        <f t="shared" si="9"/>
        <v>0</v>
      </c>
    </row>
    <row r="99" spans="1:13" ht="12.75">
      <c r="A99" s="15">
        <v>40643</v>
      </c>
      <c r="C99" s="27">
        <v>0</v>
      </c>
      <c r="D99" s="27">
        <v>0</v>
      </c>
      <c r="E99" s="24">
        <v>1</v>
      </c>
      <c r="F99" s="27">
        <f t="shared" si="6"/>
        <v>0</v>
      </c>
      <c r="G99" s="57" t="s">
        <v>79</v>
      </c>
      <c r="H99" s="53"/>
      <c r="I99" s="77">
        <v>0.0032</v>
      </c>
      <c r="J99" s="21">
        <f t="shared" si="7"/>
        <v>0</v>
      </c>
      <c r="K99" s="21"/>
      <c r="L99" s="25">
        <f t="shared" si="8"/>
        <v>0</v>
      </c>
      <c r="M99" s="23">
        <f t="shared" si="9"/>
        <v>0</v>
      </c>
    </row>
    <row r="100" spans="1:13" ht="12.75">
      <c r="A100" s="15">
        <v>40644</v>
      </c>
      <c r="C100" s="27">
        <v>0</v>
      </c>
      <c r="D100" s="27">
        <v>0</v>
      </c>
      <c r="E100" s="24">
        <v>1</v>
      </c>
      <c r="F100" s="27">
        <f t="shared" si="6"/>
        <v>0</v>
      </c>
      <c r="G100" s="57" t="s">
        <v>79</v>
      </c>
      <c r="H100" s="53"/>
      <c r="I100" s="77">
        <v>0.0031</v>
      </c>
      <c r="J100" s="21">
        <f t="shared" si="7"/>
        <v>0</v>
      </c>
      <c r="K100" s="21"/>
      <c r="L100" s="25">
        <f t="shared" si="8"/>
        <v>0</v>
      </c>
      <c r="M100" s="23">
        <f t="shared" si="9"/>
        <v>0</v>
      </c>
    </row>
    <row r="101" spans="1:13" ht="12.75">
      <c r="A101" s="15">
        <v>40645</v>
      </c>
      <c r="C101" s="27">
        <v>0</v>
      </c>
      <c r="D101" s="27">
        <v>0</v>
      </c>
      <c r="E101" s="24">
        <v>1</v>
      </c>
      <c r="F101" s="27">
        <f t="shared" si="6"/>
        <v>0</v>
      </c>
      <c r="G101" s="57" t="s">
        <v>79</v>
      </c>
      <c r="H101" s="53"/>
      <c r="I101" s="77">
        <v>0.0031</v>
      </c>
      <c r="J101" s="21">
        <f t="shared" si="7"/>
        <v>0</v>
      </c>
      <c r="K101" s="21"/>
      <c r="L101" s="25">
        <f t="shared" si="8"/>
        <v>0</v>
      </c>
      <c r="M101" s="23">
        <f t="shared" si="9"/>
        <v>0</v>
      </c>
    </row>
    <row r="102" spans="1:13" ht="12.75">
      <c r="A102" s="15">
        <v>40646</v>
      </c>
      <c r="C102" s="27">
        <v>0</v>
      </c>
      <c r="D102" s="27">
        <v>0</v>
      </c>
      <c r="E102" s="24">
        <v>1</v>
      </c>
      <c r="F102" s="27">
        <f t="shared" si="6"/>
        <v>0</v>
      </c>
      <c r="G102" s="57" t="s">
        <v>79</v>
      </c>
      <c r="H102" s="53"/>
      <c r="I102" s="77">
        <v>0.0031</v>
      </c>
      <c r="J102" s="21">
        <f t="shared" si="7"/>
        <v>0</v>
      </c>
      <c r="K102" s="21"/>
      <c r="L102" s="25">
        <f t="shared" si="8"/>
        <v>0</v>
      </c>
      <c r="M102" s="23">
        <f t="shared" si="9"/>
        <v>0</v>
      </c>
    </row>
    <row r="103" spans="1:13" ht="12.75">
      <c r="A103" s="15">
        <v>40647</v>
      </c>
      <c r="C103" s="27">
        <v>0</v>
      </c>
      <c r="D103" s="27">
        <v>0</v>
      </c>
      <c r="E103" s="24">
        <v>1</v>
      </c>
      <c r="F103" s="27">
        <f t="shared" si="6"/>
        <v>0</v>
      </c>
      <c r="G103" s="57" t="s">
        <v>79</v>
      </c>
      <c r="H103" s="53"/>
      <c r="I103" s="77">
        <v>0.0032</v>
      </c>
      <c r="J103" s="21">
        <f t="shared" si="7"/>
        <v>0</v>
      </c>
      <c r="K103" s="21"/>
      <c r="L103" s="25">
        <f t="shared" si="8"/>
        <v>0</v>
      </c>
      <c r="M103" s="23">
        <f t="shared" si="9"/>
        <v>0</v>
      </c>
    </row>
    <row r="104" spans="1:13" ht="12.75">
      <c r="A104" s="15">
        <v>40648</v>
      </c>
      <c r="C104" s="27">
        <v>0</v>
      </c>
      <c r="D104" s="27">
        <v>0</v>
      </c>
      <c r="E104" s="24">
        <v>1</v>
      </c>
      <c r="F104" s="27">
        <f t="shared" si="6"/>
        <v>0</v>
      </c>
      <c r="G104" s="57" t="s">
        <v>79</v>
      </c>
      <c r="H104" s="53"/>
      <c r="I104" s="77">
        <v>0.0032</v>
      </c>
      <c r="J104" s="21">
        <f t="shared" si="7"/>
        <v>0</v>
      </c>
      <c r="K104" s="21"/>
      <c r="L104" s="25">
        <f t="shared" si="8"/>
        <v>0</v>
      </c>
      <c r="M104" s="23">
        <f t="shared" si="9"/>
        <v>0</v>
      </c>
    </row>
    <row r="105" spans="1:13" ht="12.75">
      <c r="A105" s="15">
        <v>40649</v>
      </c>
      <c r="C105" s="27">
        <v>0</v>
      </c>
      <c r="D105" s="27">
        <v>0</v>
      </c>
      <c r="E105" s="24">
        <v>1</v>
      </c>
      <c r="F105" s="27">
        <f t="shared" si="6"/>
        <v>0</v>
      </c>
      <c r="G105" s="57" t="s">
        <v>79</v>
      </c>
      <c r="H105" s="53"/>
      <c r="I105" s="77">
        <v>0.0032</v>
      </c>
      <c r="J105" s="21">
        <f t="shared" si="7"/>
        <v>0</v>
      </c>
      <c r="K105" s="21"/>
      <c r="L105" s="25">
        <f t="shared" si="8"/>
        <v>0</v>
      </c>
      <c r="M105" s="23">
        <f t="shared" si="9"/>
        <v>0</v>
      </c>
    </row>
    <row r="106" spans="1:13" ht="12.75">
      <c r="A106" s="15">
        <v>40650</v>
      </c>
      <c r="C106" s="27">
        <v>0</v>
      </c>
      <c r="D106" s="27">
        <v>0</v>
      </c>
      <c r="E106" s="24">
        <v>1</v>
      </c>
      <c r="F106" s="27">
        <f t="shared" si="6"/>
        <v>0</v>
      </c>
      <c r="G106" s="57" t="s">
        <v>79</v>
      </c>
      <c r="H106" s="53"/>
      <c r="I106" s="77">
        <v>0.003</v>
      </c>
      <c r="J106" s="21">
        <f t="shared" si="7"/>
        <v>0</v>
      </c>
      <c r="K106" s="21"/>
      <c r="L106" s="25">
        <f t="shared" si="8"/>
        <v>0</v>
      </c>
      <c r="M106" s="23">
        <f t="shared" si="9"/>
        <v>0</v>
      </c>
    </row>
    <row r="107" spans="1:13" ht="12.75">
      <c r="A107" s="15">
        <v>40651</v>
      </c>
      <c r="C107" s="27">
        <v>0</v>
      </c>
      <c r="D107" s="27">
        <v>0</v>
      </c>
      <c r="E107" s="24">
        <v>1</v>
      </c>
      <c r="F107" s="27">
        <f t="shared" si="6"/>
        <v>0</v>
      </c>
      <c r="G107" s="57" t="s">
        <v>79</v>
      </c>
      <c r="H107" s="53"/>
      <c r="I107" s="77">
        <v>0.003</v>
      </c>
      <c r="J107" s="21">
        <f t="shared" si="7"/>
        <v>0</v>
      </c>
      <c r="K107" s="21"/>
      <c r="L107" s="25">
        <f t="shared" si="8"/>
        <v>0</v>
      </c>
      <c r="M107" s="23">
        <f t="shared" si="9"/>
        <v>0</v>
      </c>
    </row>
    <row r="108" spans="1:13" ht="12.75">
      <c r="A108" s="15">
        <v>40652</v>
      </c>
      <c r="C108" s="27">
        <v>0</v>
      </c>
      <c r="D108" s="27">
        <v>0</v>
      </c>
      <c r="E108" s="24">
        <v>1</v>
      </c>
      <c r="F108" s="27">
        <f t="shared" si="6"/>
        <v>0</v>
      </c>
      <c r="G108" s="57" t="s">
        <v>79</v>
      </c>
      <c r="H108" s="53"/>
      <c r="I108" s="77">
        <v>0.0029</v>
      </c>
      <c r="J108" s="21">
        <f t="shared" si="7"/>
        <v>0</v>
      </c>
      <c r="K108" s="21"/>
      <c r="L108" s="25">
        <f t="shared" si="8"/>
        <v>0</v>
      </c>
      <c r="M108" s="23">
        <f t="shared" si="9"/>
        <v>0</v>
      </c>
    </row>
    <row r="109" spans="1:13" ht="12.75">
      <c r="A109" s="15">
        <v>40653</v>
      </c>
      <c r="C109" s="27">
        <v>0</v>
      </c>
      <c r="D109" s="27">
        <v>0</v>
      </c>
      <c r="E109" s="24">
        <v>1</v>
      </c>
      <c r="F109" s="27">
        <f t="shared" si="6"/>
        <v>0</v>
      </c>
      <c r="G109" s="57" t="s">
        <v>79</v>
      </c>
      <c r="H109" s="53"/>
      <c r="I109" s="77">
        <v>0.003</v>
      </c>
      <c r="J109" s="21">
        <f t="shared" si="7"/>
        <v>0</v>
      </c>
      <c r="K109" s="21"/>
      <c r="L109" s="25">
        <f t="shared" si="8"/>
        <v>0</v>
      </c>
      <c r="M109" s="23">
        <f t="shared" si="9"/>
        <v>0</v>
      </c>
    </row>
    <row r="110" spans="1:13" ht="12.75">
      <c r="A110" s="15">
        <v>40654</v>
      </c>
      <c r="C110" s="27">
        <v>0</v>
      </c>
      <c r="D110" s="27">
        <v>0</v>
      </c>
      <c r="E110" s="24">
        <v>1</v>
      </c>
      <c r="F110" s="27">
        <f t="shared" si="6"/>
        <v>0</v>
      </c>
      <c r="G110" s="57" t="s">
        <v>79</v>
      </c>
      <c r="H110" s="53"/>
      <c r="I110" s="77">
        <v>0.003</v>
      </c>
      <c r="J110" s="21">
        <f t="shared" si="7"/>
        <v>0</v>
      </c>
      <c r="K110" s="21"/>
      <c r="L110" s="25">
        <f t="shared" si="8"/>
        <v>0</v>
      </c>
      <c r="M110" s="23">
        <f t="shared" si="9"/>
        <v>0</v>
      </c>
    </row>
    <row r="111" spans="1:13" ht="12.75">
      <c r="A111" s="15">
        <v>40655</v>
      </c>
      <c r="B111" s="15"/>
      <c r="C111" s="27">
        <v>0</v>
      </c>
      <c r="D111" s="27">
        <v>0</v>
      </c>
      <c r="E111" s="24">
        <v>1</v>
      </c>
      <c r="F111" s="27">
        <f t="shared" si="6"/>
        <v>0</v>
      </c>
      <c r="G111" s="57" t="s">
        <v>79</v>
      </c>
      <c r="H111" s="53"/>
      <c r="I111" s="77">
        <v>0.0029</v>
      </c>
      <c r="J111" s="21">
        <f t="shared" si="7"/>
        <v>0</v>
      </c>
      <c r="K111" s="21"/>
      <c r="L111" s="25">
        <f t="shared" si="8"/>
        <v>0</v>
      </c>
      <c r="M111" s="23">
        <f t="shared" si="9"/>
        <v>0</v>
      </c>
    </row>
    <row r="112" spans="1:13" ht="12.75">
      <c r="A112" s="15">
        <v>40656</v>
      </c>
      <c r="B112" s="15"/>
      <c r="C112" s="27">
        <v>0</v>
      </c>
      <c r="D112" s="27">
        <v>0</v>
      </c>
      <c r="E112" s="24">
        <v>1</v>
      </c>
      <c r="F112" s="27">
        <f t="shared" si="6"/>
        <v>0</v>
      </c>
      <c r="G112" s="57" t="s">
        <v>79</v>
      </c>
      <c r="H112" s="53"/>
      <c r="I112" s="77">
        <v>0.0029</v>
      </c>
      <c r="J112" s="21">
        <f t="shared" si="7"/>
        <v>0</v>
      </c>
      <c r="K112" s="21"/>
      <c r="L112" s="25">
        <f t="shared" si="8"/>
        <v>0</v>
      </c>
      <c r="M112" s="23">
        <f t="shared" si="9"/>
        <v>0</v>
      </c>
    </row>
    <row r="113" spans="1:13" ht="12.75">
      <c r="A113" s="15">
        <v>40657</v>
      </c>
      <c r="B113" s="15"/>
      <c r="C113" s="27">
        <v>0</v>
      </c>
      <c r="D113" s="27">
        <v>0</v>
      </c>
      <c r="E113" s="24">
        <v>1</v>
      </c>
      <c r="F113" s="27">
        <f t="shared" si="6"/>
        <v>0</v>
      </c>
      <c r="G113" s="57" t="s">
        <v>79</v>
      </c>
      <c r="H113" s="53"/>
      <c r="I113" s="77">
        <v>0.0029</v>
      </c>
      <c r="J113" s="21">
        <f t="shared" si="7"/>
        <v>0</v>
      </c>
      <c r="K113" s="21"/>
      <c r="L113" s="25">
        <f t="shared" si="8"/>
        <v>0</v>
      </c>
      <c r="M113" s="23">
        <f t="shared" si="9"/>
        <v>0</v>
      </c>
    </row>
    <row r="114" spans="1:13" ht="12.75">
      <c r="A114" s="15">
        <v>40658</v>
      </c>
      <c r="B114" s="15"/>
      <c r="C114" s="27">
        <v>0</v>
      </c>
      <c r="D114" s="27">
        <v>0</v>
      </c>
      <c r="E114" s="24">
        <v>1</v>
      </c>
      <c r="F114" s="27">
        <f t="shared" si="6"/>
        <v>0</v>
      </c>
      <c r="G114" s="57" t="s">
        <v>79</v>
      </c>
      <c r="H114" s="53"/>
      <c r="I114" s="77">
        <v>0.0029</v>
      </c>
      <c r="J114" s="21">
        <f t="shared" si="7"/>
        <v>0</v>
      </c>
      <c r="K114" s="21"/>
      <c r="L114" s="25">
        <f t="shared" si="8"/>
        <v>0</v>
      </c>
      <c r="M114" s="23">
        <f t="shared" si="9"/>
        <v>0</v>
      </c>
    </row>
    <row r="115" spans="1:13" ht="12.75">
      <c r="A115" s="15">
        <v>40659</v>
      </c>
      <c r="B115" s="15"/>
      <c r="C115" s="27">
        <v>0</v>
      </c>
      <c r="D115" s="27">
        <v>0</v>
      </c>
      <c r="E115" s="24">
        <v>1</v>
      </c>
      <c r="F115" s="27">
        <f t="shared" si="6"/>
        <v>0</v>
      </c>
      <c r="G115" s="57" t="s">
        <v>79</v>
      </c>
      <c r="H115" s="53"/>
      <c r="I115" s="77">
        <v>0.0029</v>
      </c>
      <c r="J115" s="21">
        <f t="shared" si="7"/>
        <v>0</v>
      </c>
      <c r="K115" s="21"/>
      <c r="L115" s="25">
        <f t="shared" si="8"/>
        <v>0</v>
      </c>
      <c r="M115" s="23">
        <f t="shared" si="9"/>
        <v>0</v>
      </c>
    </row>
    <row r="116" spans="1:13" ht="12.75">
      <c r="A116" s="15">
        <v>40660</v>
      </c>
      <c r="B116" s="15"/>
      <c r="C116" s="27">
        <v>0</v>
      </c>
      <c r="D116" s="27">
        <v>0</v>
      </c>
      <c r="E116" s="24">
        <v>1</v>
      </c>
      <c r="F116" s="27">
        <f t="shared" si="6"/>
        <v>0</v>
      </c>
      <c r="G116" s="57" t="s">
        <v>79</v>
      </c>
      <c r="H116" s="53"/>
      <c r="I116" s="77">
        <v>0.0029</v>
      </c>
      <c r="J116" s="21">
        <f t="shared" si="7"/>
        <v>0</v>
      </c>
      <c r="K116" s="21"/>
      <c r="L116" s="25">
        <f t="shared" si="8"/>
        <v>0</v>
      </c>
      <c r="M116" s="23">
        <f t="shared" si="9"/>
        <v>0</v>
      </c>
    </row>
    <row r="117" spans="1:13" ht="12.75">
      <c r="A117" s="15">
        <v>40661</v>
      </c>
      <c r="B117" s="15"/>
      <c r="C117" s="27">
        <v>0</v>
      </c>
      <c r="D117" s="27">
        <v>0</v>
      </c>
      <c r="E117" s="24">
        <v>1</v>
      </c>
      <c r="F117" s="27">
        <f t="shared" si="6"/>
        <v>0</v>
      </c>
      <c r="G117" s="57" t="s">
        <v>79</v>
      </c>
      <c r="H117" s="53"/>
      <c r="I117" s="77">
        <v>0.003</v>
      </c>
      <c r="J117" s="21">
        <f t="shared" si="7"/>
        <v>0</v>
      </c>
      <c r="K117" s="21"/>
      <c r="L117" s="25">
        <f t="shared" si="8"/>
        <v>0</v>
      </c>
      <c r="M117" s="23">
        <f t="shared" si="9"/>
        <v>0</v>
      </c>
    </row>
    <row r="118" spans="1:13" ht="12.75">
      <c r="A118" s="15">
        <v>40662</v>
      </c>
      <c r="B118" s="15"/>
      <c r="C118" s="27">
        <v>0</v>
      </c>
      <c r="D118" s="27">
        <v>0</v>
      </c>
      <c r="E118" s="24">
        <v>1</v>
      </c>
      <c r="F118" s="27">
        <f t="shared" si="6"/>
        <v>0</v>
      </c>
      <c r="G118" s="57" t="s">
        <v>79</v>
      </c>
      <c r="H118" s="53"/>
      <c r="I118" s="77">
        <v>0.003</v>
      </c>
      <c r="J118" s="21">
        <f t="shared" si="7"/>
        <v>0</v>
      </c>
      <c r="K118" s="21"/>
      <c r="L118" s="25">
        <f t="shared" si="8"/>
        <v>0</v>
      </c>
      <c r="M118" s="23">
        <f t="shared" si="9"/>
        <v>0</v>
      </c>
    </row>
    <row r="119" spans="1:13" ht="12.75">
      <c r="A119" s="15">
        <v>40663</v>
      </c>
      <c r="B119" s="15"/>
      <c r="C119" s="27">
        <v>0</v>
      </c>
      <c r="D119" s="27">
        <v>0</v>
      </c>
      <c r="E119" s="24">
        <v>1</v>
      </c>
      <c r="F119" s="27">
        <f t="shared" si="6"/>
        <v>0</v>
      </c>
      <c r="G119" s="57" t="s">
        <v>79</v>
      </c>
      <c r="H119" s="53"/>
      <c r="I119" s="77">
        <v>0.003</v>
      </c>
      <c r="J119" s="21">
        <f t="shared" si="7"/>
        <v>0</v>
      </c>
      <c r="K119" s="21"/>
      <c r="L119" s="25">
        <f t="shared" si="8"/>
        <v>0</v>
      </c>
      <c r="M119" s="23">
        <f t="shared" si="9"/>
        <v>0</v>
      </c>
    </row>
    <row r="120" spans="1:13" ht="12.75">
      <c r="A120" s="15"/>
      <c r="B120" s="15"/>
      <c r="C120" s="27"/>
      <c r="D120" s="27"/>
      <c r="E120" s="24"/>
      <c r="F120" s="27"/>
      <c r="G120" s="57"/>
      <c r="H120" s="53"/>
      <c r="I120" s="77"/>
      <c r="J120" s="21"/>
      <c r="K120" s="21"/>
      <c r="L120" s="25"/>
      <c r="M120" s="23"/>
    </row>
    <row r="121" spans="3:13" ht="12.75">
      <c r="C121" s="15"/>
      <c r="D121" s="15"/>
      <c r="E121" s="24"/>
      <c r="F121" s="54"/>
      <c r="G121" s="53"/>
      <c r="H121" s="53"/>
      <c r="I121" s="19"/>
      <c r="J121" s="21"/>
      <c r="K121" s="21"/>
      <c r="L121" s="61">
        <f>SUM(L77:L119)</f>
        <v>6544821000</v>
      </c>
      <c r="M121" s="79">
        <f>SUM(M77:M119)</f>
        <v>0.030409115772608603</v>
      </c>
    </row>
    <row r="122" spans="1:13" ht="12.75">
      <c r="A122" s="15"/>
      <c r="B122" s="15"/>
      <c r="C122" s="15"/>
      <c r="D122" s="15"/>
      <c r="E122" s="16"/>
      <c r="F122" s="17"/>
      <c r="G122" s="102" t="s">
        <v>53</v>
      </c>
      <c r="H122" s="102"/>
      <c r="I122" s="20"/>
      <c r="J122" s="21"/>
      <c r="K122" s="21"/>
      <c r="L122" s="25"/>
      <c r="M122" s="58"/>
    </row>
    <row r="123" spans="1:13" ht="12.75">
      <c r="A123" s="15">
        <v>40634</v>
      </c>
      <c r="B123" s="15">
        <v>40664</v>
      </c>
      <c r="C123" s="15">
        <f>IF(A123&lt;$C$73,$C$73,A123)</f>
        <v>40634</v>
      </c>
      <c r="D123" s="15">
        <f>IF(B123&gt;$D$73,$D$73,B123)</f>
        <v>40664</v>
      </c>
      <c r="E123" s="16">
        <f>D123-C123</f>
        <v>30</v>
      </c>
      <c r="F123" s="17">
        <v>221839300</v>
      </c>
      <c r="G123" s="57" t="s">
        <v>54</v>
      </c>
      <c r="H123" s="19"/>
      <c r="I123" s="20">
        <v>0.005</v>
      </c>
      <c r="J123" s="21">
        <f>F123*I123/360*E123</f>
        <v>92433.04166666666</v>
      </c>
      <c r="K123" s="21"/>
      <c r="L123" s="25">
        <f>L121/$O$15</f>
        <v>218160700</v>
      </c>
      <c r="M123" s="79">
        <f>J123/L123*360/$O$15</f>
        <v>0.005084309410448352</v>
      </c>
    </row>
    <row r="124" spans="1:13" ht="12.75">
      <c r="A124" s="15"/>
      <c r="B124" s="15"/>
      <c r="C124" s="15"/>
      <c r="D124" s="15"/>
      <c r="E124" s="16"/>
      <c r="F124" s="17"/>
      <c r="G124" s="57"/>
      <c r="H124" s="19"/>
      <c r="I124" s="20"/>
      <c r="J124" s="21"/>
      <c r="K124" s="21"/>
      <c r="L124" s="25"/>
      <c r="M124" s="23"/>
    </row>
    <row r="125" spans="1:13" ht="12.75">
      <c r="A125" s="15"/>
      <c r="B125" s="15"/>
      <c r="C125" s="15"/>
      <c r="D125" s="15"/>
      <c r="E125" s="16"/>
      <c r="F125" s="17"/>
      <c r="G125" s="102" t="s">
        <v>40</v>
      </c>
      <c r="H125" s="102"/>
      <c r="I125" s="20"/>
      <c r="J125" s="21"/>
      <c r="K125" s="21"/>
      <c r="L125" s="25"/>
      <c r="M125" s="58"/>
    </row>
    <row r="126" spans="1:13" ht="12.75">
      <c r="A126" s="15">
        <v>40399</v>
      </c>
      <c r="B126" s="15">
        <v>41495</v>
      </c>
      <c r="C126" s="15">
        <f>IF(A126&lt;$C$73,$C$73,A126)</f>
        <v>40634</v>
      </c>
      <c r="D126" s="15">
        <f>IF(B126&gt;$D$73,$D$73,B126)</f>
        <v>40664</v>
      </c>
      <c r="E126" s="16">
        <f>D126-C126</f>
        <v>30</v>
      </c>
      <c r="F126" s="17">
        <v>2803500</v>
      </c>
      <c r="G126" s="57" t="s">
        <v>40</v>
      </c>
      <c r="H126" s="19"/>
      <c r="I126" s="20"/>
      <c r="J126" s="21">
        <f>F126/3/12*E126/$O$15</f>
        <v>77875</v>
      </c>
      <c r="K126" s="21"/>
      <c r="L126" s="25">
        <f>L123</f>
        <v>218160700</v>
      </c>
      <c r="M126" s="79">
        <f>J126/L126*360/$O$15</f>
        <v>0.004283539610938175</v>
      </c>
    </row>
    <row r="127" spans="1:13" ht="12.75">
      <c r="A127" s="15">
        <v>40399</v>
      </c>
      <c r="B127" s="15">
        <v>41495</v>
      </c>
      <c r="C127" s="15">
        <f>IF(A127&lt;$C$73,$C$73,A127)</f>
        <v>40634</v>
      </c>
      <c r="D127" s="15">
        <f>IF(B127&gt;$D$73,$D$73,B127)</f>
        <v>40664</v>
      </c>
      <c r="E127" s="16">
        <f>D127-C127</f>
        <v>30</v>
      </c>
      <c r="F127" s="17">
        <v>900000</v>
      </c>
      <c r="G127" s="57" t="s">
        <v>41</v>
      </c>
      <c r="H127" s="19"/>
      <c r="I127" s="20"/>
      <c r="J127" s="21">
        <f>F127/3/12*E127/$O$15</f>
        <v>25000</v>
      </c>
      <c r="K127" s="21"/>
      <c r="L127" s="25">
        <f>L123</f>
        <v>218160700</v>
      </c>
      <c r="M127" s="79">
        <f>J127/L127*360/$O$15</f>
        <v>0.0013751331014247754</v>
      </c>
    </row>
    <row r="128" spans="6:13" ht="15.75" thickBot="1">
      <c r="F128" s="27"/>
      <c r="L128" s="28"/>
      <c r="M128" s="56"/>
    </row>
    <row r="129" spans="6:13" ht="15.75" thickBot="1">
      <c r="F129" s="27"/>
      <c r="L129" s="59" t="s">
        <v>42</v>
      </c>
      <c r="M129" s="60">
        <f>SUM(M121:M128)</f>
        <v>0.041152097895419903</v>
      </c>
    </row>
    <row r="130" spans="12:13" ht="15">
      <c r="L130" s="27"/>
      <c r="M130" s="29"/>
    </row>
    <row r="131" ht="12.75">
      <c r="M131" s="44"/>
    </row>
    <row r="132" spans="9:13" ht="12.75">
      <c r="I132" s="80" t="s">
        <v>87</v>
      </c>
      <c r="J132" s="81">
        <f>SUM(J78:J127)</f>
        <v>748147.5402777778</v>
      </c>
      <c r="K132" s="80"/>
      <c r="L132" s="81">
        <f>L123</f>
        <v>218160700</v>
      </c>
      <c r="M132" s="82">
        <f>J132/L132*360/$O$15</f>
        <v>0.04115209789541991</v>
      </c>
    </row>
    <row r="134" ht="12.75">
      <c r="M134" s="27"/>
    </row>
  </sheetData>
  <mergeCells count="8">
    <mergeCell ref="C88:D88"/>
    <mergeCell ref="G88:H88"/>
    <mergeCell ref="G125:H125"/>
    <mergeCell ref="G83:H83"/>
    <mergeCell ref="G84:H84"/>
    <mergeCell ref="G85:H85"/>
    <mergeCell ref="G86:H86"/>
    <mergeCell ref="G122:H122"/>
  </mergeCells>
  <printOptions horizontalCentered="1"/>
  <pageMargins left="0.25" right="0.25" top="0.5" bottom="0.5" header="0.5" footer="0.5"/>
  <pageSetup fitToHeight="1" fitToWidth="1"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="85" zoomScaleNormal="85" workbookViewId="0" topLeftCell="A1">
      <selection activeCell="A10" sqref="A10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40634</v>
      </c>
    </row>
    <row r="3" ht="12.75">
      <c r="O3" s="3"/>
    </row>
    <row r="4" ht="12.75">
      <c r="O4" s="4" t="s">
        <v>1</v>
      </c>
    </row>
    <row r="5" ht="12.75">
      <c r="O5" s="2">
        <v>40725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40664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40695</v>
      </c>
    </row>
    <row r="12" ht="13.5" thickBot="1">
      <c r="O12" s="8"/>
    </row>
    <row r="13" spans="1:13" ht="16.5" thickBot="1">
      <c r="A13" s="9" t="s">
        <v>104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40634</v>
      </c>
      <c r="D14" s="11">
        <f>O11</f>
        <v>40695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1:13" ht="12.75">
      <c r="A19" s="15"/>
      <c r="B19" s="15"/>
      <c r="C19" s="73"/>
      <c r="D19" s="73"/>
      <c r="E19" s="74"/>
      <c r="F19" s="12" t="s">
        <v>65</v>
      </c>
      <c r="G19" s="18"/>
      <c r="H19" s="19"/>
      <c r="I19" s="19"/>
      <c r="J19" s="21"/>
      <c r="K19" s="21"/>
      <c r="L19" s="22"/>
      <c r="M19" s="23"/>
    </row>
    <row r="20" spans="1:13" ht="12.75">
      <c r="A20" s="15"/>
      <c r="B20" s="15"/>
      <c r="C20" s="73"/>
      <c r="D20" s="73"/>
      <c r="E20" s="74"/>
      <c r="F20" s="17"/>
      <c r="G20" s="18"/>
      <c r="H20" s="19"/>
      <c r="I20" s="19"/>
      <c r="J20" s="21"/>
      <c r="K20" s="21"/>
      <c r="L20" s="22"/>
      <c r="M20" s="23"/>
    </row>
    <row r="21" spans="6:13" ht="15">
      <c r="F21" s="27"/>
      <c r="L21" s="30"/>
      <c r="M21" s="29"/>
    </row>
    <row r="22" spans="1:13" ht="16.5" thickBot="1">
      <c r="A22" s="9" t="s">
        <v>105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>
      <c r="C23" s="11">
        <f>O2</f>
        <v>40634</v>
      </c>
      <c r="D23" s="11">
        <f>O5</f>
        <v>40725</v>
      </c>
    </row>
    <row r="24" spans="1:4" ht="12.75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90</v>
      </c>
      <c r="M26" s="14" t="s">
        <v>24</v>
      </c>
    </row>
    <row r="28" spans="1:13" ht="12.75">
      <c r="A28" s="15">
        <v>40613</v>
      </c>
      <c r="B28" s="15">
        <v>40644</v>
      </c>
      <c r="C28" s="73">
        <f>IF(A28&lt;$C$14,$C$14,A28)</f>
        <v>40634</v>
      </c>
      <c r="D28" s="73">
        <f>IF(B28&gt;$D$14,$D$14,B28)</f>
        <v>40644</v>
      </c>
      <c r="E28" s="74">
        <f>D28-C28</f>
        <v>10</v>
      </c>
      <c r="F28" s="17">
        <v>55000000</v>
      </c>
      <c r="G28" s="18" t="s">
        <v>49</v>
      </c>
      <c r="H28" s="19" t="s">
        <v>26</v>
      </c>
      <c r="I28" s="19">
        <v>0.030625</v>
      </c>
      <c r="J28" s="21">
        <f>F28*I28/360*E28</f>
        <v>46788.194444444445</v>
      </c>
      <c r="K28" s="21"/>
      <c r="L28" s="22">
        <f>F28/$F$34*(B28-A28)</f>
        <v>3.666666666666667</v>
      </c>
      <c r="M28" s="23">
        <f>(F28*I28)/$F$34</f>
        <v>0.0036223118279569894</v>
      </c>
    </row>
    <row r="29" spans="1:13" ht="12.75">
      <c r="A29" s="15">
        <v>40633</v>
      </c>
      <c r="B29" s="15">
        <v>40661</v>
      </c>
      <c r="C29" s="73">
        <f>IF(A29&lt;$C$14,$C$14,A29)</f>
        <v>40634</v>
      </c>
      <c r="D29" s="73">
        <f>IF(B29&gt;$D$14,$D$14,B29)</f>
        <v>40661</v>
      </c>
      <c r="E29" s="74">
        <f>D29-C29</f>
        <v>27</v>
      </c>
      <c r="F29" s="17">
        <v>150000000</v>
      </c>
      <c r="G29" s="18" t="s">
        <v>49</v>
      </c>
      <c r="H29" s="19" t="s">
        <v>26</v>
      </c>
      <c r="I29" s="19">
        <v>0.030625</v>
      </c>
      <c r="J29" s="21">
        <f>F29*I29/360*E29</f>
        <v>344531.25</v>
      </c>
      <c r="K29" s="21"/>
      <c r="L29" s="22">
        <f>F29/$F$34*(B29-A29)</f>
        <v>9.032258064516128</v>
      </c>
      <c r="M29" s="23">
        <f>(F29*I29)/$F$34</f>
        <v>0.009879032258064515</v>
      </c>
    </row>
    <row r="30" spans="1:13" ht="12.75">
      <c r="A30" s="15">
        <v>40644</v>
      </c>
      <c r="B30" s="15">
        <v>40674</v>
      </c>
      <c r="C30" s="73">
        <f>IF(A30&lt;$C$14,$C$14,A30)</f>
        <v>40644</v>
      </c>
      <c r="D30" s="73">
        <f>IF(B30&gt;$D$14,$D$14,B30)</f>
        <v>40674</v>
      </c>
      <c r="E30" s="74">
        <f>D30-C30</f>
        <v>30</v>
      </c>
      <c r="F30" s="17">
        <v>55000000</v>
      </c>
      <c r="G30" s="18" t="s">
        <v>49</v>
      </c>
      <c r="H30" s="19" t="s">
        <v>26</v>
      </c>
      <c r="I30" s="19">
        <v>0.03</v>
      </c>
      <c r="J30" s="21">
        <f>F30*I30/360*E30</f>
        <v>137500</v>
      </c>
      <c r="K30" s="21"/>
      <c r="L30" s="22">
        <f>F30/$F$34*(B30-A30)</f>
        <v>3.548387096774194</v>
      </c>
      <c r="M30" s="23">
        <f>(F30*I30)/$F$34</f>
        <v>0.0035483870967741938</v>
      </c>
    </row>
    <row r="31" spans="1:13" ht="12.75">
      <c r="A31" s="15">
        <v>40661</v>
      </c>
      <c r="B31" s="15">
        <v>40686</v>
      </c>
      <c r="C31" s="73">
        <f>IF(A31&lt;$C$14,$C$14,A31)</f>
        <v>40661</v>
      </c>
      <c r="D31" s="73">
        <f>IF(B31&gt;$D$14,$D$14,B31)</f>
        <v>40686</v>
      </c>
      <c r="E31" s="74">
        <f>D31-C31</f>
        <v>25</v>
      </c>
      <c r="F31" s="17">
        <v>150000000</v>
      </c>
      <c r="G31" s="18" t="s">
        <v>49</v>
      </c>
      <c r="H31" s="19" t="s">
        <v>26</v>
      </c>
      <c r="I31" s="19">
        <v>0.03</v>
      </c>
      <c r="J31" s="21">
        <f>F31*I31/360*E31</f>
        <v>312500</v>
      </c>
      <c r="K31" s="21"/>
      <c r="L31" s="22">
        <f>F31/$F$34*(B31-A31)</f>
        <v>8.064516129032258</v>
      </c>
      <c r="M31" s="23">
        <f>(F31*I31)/$F$34</f>
        <v>0.00967741935483871</v>
      </c>
    </row>
    <row r="32" spans="1:13" ht="12.75">
      <c r="A32" s="15">
        <v>40674</v>
      </c>
      <c r="B32" s="15">
        <v>40682</v>
      </c>
      <c r="C32" s="73">
        <f>IF(A32&lt;$C$14,$C$14,A32)</f>
        <v>40674</v>
      </c>
      <c r="D32" s="73">
        <f>IF(B32&gt;$D$14,$D$14,B32)</f>
        <v>40682</v>
      </c>
      <c r="E32" s="74">
        <f>D32-C32</f>
        <v>8</v>
      </c>
      <c r="F32" s="17">
        <v>55000000</v>
      </c>
      <c r="G32" s="18" t="s">
        <v>49</v>
      </c>
      <c r="H32" s="83" t="s">
        <v>106</v>
      </c>
      <c r="I32" s="19">
        <v>0.05</v>
      </c>
      <c r="J32" s="21">
        <f>F32*I32/365*E32</f>
        <v>60273.97260273973</v>
      </c>
      <c r="K32" s="21"/>
      <c r="L32" s="22">
        <f>F32/$F$34*(B32-A32)</f>
        <v>0.946236559139785</v>
      </c>
      <c r="M32" s="23">
        <f>(F32*I32)/$F$34</f>
        <v>0.005913978494623656</v>
      </c>
    </row>
    <row r="33" spans="1:13" ht="12.75">
      <c r="A33" s="15"/>
      <c r="B33" s="15"/>
      <c r="C33" s="73"/>
      <c r="D33" s="73"/>
      <c r="E33" s="74"/>
      <c r="F33" s="17"/>
      <c r="G33" s="18"/>
      <c r="H33" s="19"/>
      <c r="I33" s="19"/>
      <c r="J33" s="21"/>
      <c r="K33" s="21"/>
      <c r="L33" s="22"/>
      <c r="M33" s="23"/>
    </row>
    <row r="34" spans="1:13" ht="12.75">
      <c r="A34" s="15"/>
      <c r="B34" s="15"/>
      <c r="C34" s="73"/>
      <c r="D34" s="73"/>
      <c r="E34" s="75" t="s">
        <v>81</v>
      </c>
      <c r="F34" s="62">
        <f>SUM(F28:F33)</f>
        <v>465000000</v>
      </c>
      <c r="G34" s="18"/>
      <c r="H34" s="19"/>
      <c r="I34" s="19"/>
      <c r="J34" s="21"/>
      <c r="K34" s="21"/>
      <c r="L34" s="22">
        <f>SUM(L28:L33)</f>
        <v>25.258064516129032</v>
      </c>
      <c r="M34" s="58">
        <f>SUM(M28:M33)</f>
        <v>0.03264112903225806</v>
      </c>
    </row>
    <row r="35" spans="1:14" ht="12.75">
      <c r="A35" s="15"/>
      <c r="B35" s="15"/>
      <c r="C35" s="15"/>
      <c r="D35" s="15"/>
      <c r="E35" s="16"/>
      <c r="F35" s="17"/>
      <c r="G35" s="18"/>
      <c r="H35" s="19"/>
      <c r="I35" s="20"/>
      <c r="J35" s="21"/>
      <c r="K35" s="21"/>
      <c r="L35" s="25"/>
      <c r="M35" s="23"/>
      <c r="N35" s="15"/>
    </row>
    <row r="37" spans="1:13" ht="16.5" thickBot="1">
      <c r="A37" s="9" t="s">
        <v>107</v>
      </c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3:4" ht="12.75">
      <c r="C38" s="11">
        <v>40544</v>
      </c>
      <c r="D38" s="11">
        <f>O5</f>
        <v>40725</v>
      </c>
    </row>
    <row r="39" spans="1:4" ht="12.75">
      <c r="A39" s="12" t="s">
        <v>7</v>
      </c>
      <c r="B39" s="12" t="s">
        <v>7</v>
      </c>
      <c r="C39" s="12" t="s">
        <v>8</v>
      </c>
      <c r="D39" s="12" t="s">
        <v>8</v>
      </c>
    </row>
    <row r="40" spans="1:13" ht="12.75">
      <c r="A40" s="12" t="s">
        <v>9</v>
      </c>
      <c r="B40" s="12" t="s">
        <v>9</v>
      </c>
      <c r="C40" s="12" t="s">
        <v>9</v>
      </c>
      <c r="D40" s="12" t="s">
        <v>9</v>
      </c>
      <c r="E40" s="12" t="s">
        <v>10</v>
      </c>
      <c r="F40" s="12" t="s">
        <v>11</v>
      </c>
      <c r="G40" s="12"/>
      <c r="H40" s="12"/>
      <c r="I40" s="12" t="s">
        <v>12</v>
      </c>
      <c r="J40" s="12" t="s">
        <v>13</v>
      </c>
      <c r="L40" s="12" t="s">
        <v>15</v>
      </c>
      <c r="M40" s="12" t="s">
        <v>15</v>
      </c>
    </row>
    <row r="41" spans="1:13" ht="12.75">
      <c r="A41" s="14" t="s">
        <v>16</v>
      </c>
      <c r="B41" s="14" t="s">
        <v>17</v>
      </c>
      <c r="C41" s="14" t="s">
        <v>16</v>
      </c>
      <c r="D41" s="14" t="s">
        <v>17</v>
      </c>
      <c r="E41" s="14" t="s">
        <v>18</v>
      </c>
      <c r="F41" s="14" t="s">
        <v>19</v>
      </c>
      <c r="G41" s="14" t="s">
        <v>20</v>
      </c>
      <c r="H41" s="14" t="s">
        <v>21</v>
      </c>
      <c r="I41" s="14" t="s">
        <v>22</v>
      </c>
      <c r="J41" s="14" t="s">
        <v>17</v>
      </c>
      <c r="L41" s="14" t="s">
        <v>90</v>
      </c>
      <c r="M41" s="14" t="s">
        <v>24</v>
      </c>
    </row>
    <row r="42" spans="3:13" ht="12.75">
      <c r="C42" s="14"/>
      <c r="D42" s="14"/>
      <c r="E42" s="14"/>
      <c r="F42" s="14"/>
      <c r="G42" s="14"/>
      <c r="H42" s="14"/>
      <c r="I42" s="14"/>
      <c r="J42" s="14"/>
      <c r="L42" s="14"/>
      <c r="M42" s="14"/>
    </row>
    <row r="43" spans="1:14" ht="12.75">
      <c r="A43" s="15">
        <v>40554</v>
      </c>
      <c r="B43" s="15">
        <v>40584</v>
      </c>
      <c r="C43" s="15">
        <f aca="true" t="shared" si="0" ref="C43:C50">IF(A43&lt;$C$38,$C$38,A43)</f>
        <v>40554</v>
      </c>
      <c r="D43" s="15">
        <f aca="true" t="shared" si="1" ref="D43:D50">IF(B43&gt;$D$38,$D$38,B43)</f>
        <v>40584</v>
      </c>
      <c r="E43" s="16">
        <f aca="true" t="shared" si="2" ref="E43:E51">D43-C43</f>
        <v>30</v>
      </c>
      <c r="F43" s="17">
        <v>55000000</v>
      </c>
      <c r="G43" s="18" t="s">
        <v>25</v>
      </c>
      <c r="H43" s="19" t="s">
        <v>26</v>
      </c>
      <c r="I43" s="19">
        <v>0.030625</v>
      </c>
      <c r="J43" s="21">
        <f aca="true" t="shared" si="3" ref="J43:J50">F43*I43/360*E43</f>
        <v>140364.58333333334</v>
      </c>
      <c r="K43" s="21"/>
      <c r="L43" s="22">
        <f aca="true" t="shared" si="4" ref="L43:L50">F43/$F$53*(B43-A43)</f>
        <v>1.864406779661017</v>
      </c>
      <c r="M43" s="23">
        <f aca="true" t="shared" si="5" ref="M43:M51">(F43*I43)/$F$53</f>
        <v>0.0019032485875706215</v>
      </c>
      <c r="N43" s="15"/>
    </row>
    <row r="44" spans="1:14" ht="12.75">
      <c r="A44" s="15">
        <v>40575</v>
      </c>
      <c r="B44" s="15">
        <v>40604</v>
      </c>
      <c r="C44" s="15">
        <f t="shared" si="0"/>
        <v>40575</v>
      </c>
      <c r="D44" s="15">
        <f t="shared" si="1"/>
        <v>40604</v>
      </c>
      <c r="E44" s="16">
        <f t="shared" si="2"/>
        <v>29</v>
      </c>
      <c r="F44" s="17">
        <v>160000000</v>
      </c>
      <c r="G44" s="18" t="s">
        <v>25</v>
      </c>
      <c r="H44" s="19" t="s">
        <v>26</v>
      </c>
      <c r="I44" s="19">
        <v>0.030625</v>
      </c>
      <c r="J44" s="21">
        <f t="shared" si="3"/>
        <v>394722.22222222225</v>
      </c>
      <c r="K44" s="21"/>
      <c r="L44" s="22">
        <f t="shared" si="4"/>
        <v>5.242937853107344</v>
      </c>
      <c r="M44" s="23">
        <f t="shared" si="5"/>
        <v>0.005536723163841808</v>
      </c>
      <c r="N44" s="15"/>
    </row>
    <row r="45" spans="1:14" ht="12.75">
      <c r="A45" s="15">
        <v>40584</v>
      </c>
      <c r="B45" s="15">
        <v>40613</v>
      </c>
      <c r="C45" s="15">
        <f t="shared" si="0"/>
        <v>40584</v>
      </c>
      <c r="D45" s="15">
        <f t="shared" si="1"/>
        <v>40613</v>
      </c>
      <c r="E45" s="16">
        <f t="shared" si="2"/>
        <v>29</v>
      </c>
      <c r="F45" s="17">
        <v>55000000</v>
      </c>
      <c r="G45" s="18" t="s">
        <v>25</v>
      </c>
      <c r="H45" s="19" t="s">
        <v>26</v>
      </c>
      <c r="I45" s="19">
        <v>0.030625</v>
      </c>
      <c r="J45" s="21">
        <f t="shared" si="3"/>
        <v>135685.76388888888</v>
      </c>
      <c r="K45" s="21"/>
      <c r="L45" s="22">
        <f t="shared" si="4"/>
        <v>1.8022598870056499</v>
      </c>
      <c r="M45" s="23">
        <f t="shared" si="5"/>
        <v>0.0019032485875706215</v>
      </c>
      <c r="N45" s="15"/>
    </row>
    <row r="46" spans="1:14" ht="12.75">
      <c r="A46" s="15">
        <v>40604</v>
      </c>
      <c r="B46" s="15">
        <v>40633</v>
      </c>
      <c r="C46" s="15">
        <f t="shared" si="0"/>
        <v>40604</v>
      </c>
      <c r="D46" s="15">
        <f t="shared" si="1"/>
        <v>40633</v>
      </c>
      <c r="E46" s="16">
        <f t="shared" si="2"/>
        <v>29</v>
      </c>
      <c r="F46" s="17">
        <v>150000000</v>
      </c>
      <c r="G46" s="18" t="s">
        <v>25</v>
      </c>
      <c r="H46" s="19" t="s">
        <v>26</v>
      </c>
      <c r="I46" s="19">
        <v>0.030625</v>
      </c>
      <c r="J46" s="21">
        <f t="shared" si="3"/>
        <v>370052.0833333333</v>
      </c>
      <c r="K46" s="21"/>
      <c r="L46" s="22">
        <f t="shared" si="4"/>
        <v>4.915254237288135</v>
      </c>
      <c r="M46" s="23">
        <f t="shared" si="5"/>
        <v>0.005190677966101695</v>
      </c>
      <c r="N46" s="15"/>
    </row>
    <row r="47" spans="1:14" ht="12.75">
      <c r="A47" s="15">
        <v>40613</v>
      </c>
      <c r="B47" s="15">
        <v>40644</v>
      </c>
      <c r="C47" s="15">
        <f t="shared" si="0"/>
        <v>40613</v>
      </c>
      <c r="D47" s="15">
        <f t="shared" si="1"/>
        <v>40644</v>
      </c>
      <c r="E47" s="16">
        <f t="shared" si="2"/>
        <v>31</v>
      </c>
      <c r="F47" s="17">
        <v>55000000</v>
      </c>
      <c r="G47" s="18" t="s">
        <v>25</v>
      </c>
      <c r="H47" s="19" t="s">
        <v>26</v>
      </c>
      <c r="I47" s="19">
        <v>0.030625</v>
      </c>
      <c r="J47" s="21">
        <f t="shared" si="3"/>
        <v>145043.40277777778</v>
      </c>
      <c r="K47" s="21"/>
      <c r="L47" s="22">
        <f t="shared" si="4"/>
        <v>1.9265536723163843</v>
      </c>
      <c r="M47" s="23">
        <f t="shared" si="5"/>
        <v>0.0019032485875706215</v>
      </c>
      <c r="N47" s="15"/>
    </row>
    <row r="48" spans="1:14" ht="12.75">
      <c r="A48" s="15">
        <v>40633</v>
      </c>
      <c r="B48" s="15">
        <v>40661</v>
      </c>
      <c r="C48" s="15">
        <f t="shared" si="0"/>
        <v>40633</v>
      </c>
      <c r="D48" s="15">
        <f t="shared" si="1"/>
        <v>40661</v>
      </c>
      <c r="E48" s="16">
        <f t="shared" si="2"/>
        <v>28</v>
      </c>
      <c r="F48" s="17">
        <v>150000000</v>
      </c>
      <c r="G48" s="18" t="s">
        <v>25</v>
      </c>
      <c r="H48" s="19" t="s">
        <v>26</v>
      </c>
      <c r="I48" s="19">
        <v>0.030625</v>
      </c>
      <c r="J48" s="21">
        <f t="shared" si="3"/>
        <v>357291.6666666666</v>
      </c>
      <c r="K48" s="21"/>
      <c r="L48" s="22">
        <f t="shared" si="4"/>
        <v>4.745762711864407</v>
      </c>
      <c r="M48" s="23">
        <f t="shared" si="5"/>
        <v>0.005190677966101695</v>
      </c>
      <c r="N48" s="15"/>
    </row>
    <row r="49" spans="1:14" ht="12.75">
      <c r="A49" s="15">
        <v>40644</v>
      </c>
      <c r="B49" s="15">
        <v>40674</v>
      </c>
      <c r="C49" s="15">
        <f t="shared" si="0"/>
        <v>40644</v>
      </c>
      <c r="D49" s="15">
        <f t="shared" si="1"/>
        <v>40674</v>
      </c>
      <c r="E49" s="16">
        <f t="shared" si="2"/>
        <v>30</v>
      </c>
      <c r="F49" s="17">
        <v>55000000</v>
      </c>
      <c r="G49" s="18" t="s">
        <v>25</v>
      </c>
      <c r="H49" s="19" t="s">
        <v>26</v>
      </c>
      <c r="I49" s="19">
        <v>0.03</v>
      </c>
      <c r="J49" s="21">
        <f t="shared" si="3"/>
        <v>137500</v>
      </c>
      <c r="K49" s="21"/>
      <c r="L49" s="22">
        <f t="shared" si="4"/>
        <v>1.864406779661017</v>
      </c>
      <c r="M49" s="23">
        <f t="shared" si="5"/>
        <v>0.001864406779661017</v>
      </c>
      <c r="N49" s="15"/>
    </row>
    <row r="50" spans="1:14" ht="12.75">
      <c r="A50" s="15">
        <v>40661</v>
      </c>
      <c r="B50" s="15">
        <v>40686</v>
      </c>
      <c r="C50" s="15">
        <f t="shared" si="0"/>
        <v>40661</v>
      </c>
      <c r="D50" s="15">
        <f t="shared" si="1"/>
        <v>40686</v>
      </c>
      <c r="E50" s="16">
        <f t="shared" si="2"/>
        <v>25</v>
      </c>
      <c r="F50" s="17">
        <v>150000000</v>
      </c>
      <c r="G50" s="18" t="s">
        <v>25</v>
      </c>
      <c r="H50" s="19" t="s">
        <v>26</v>
      </c>
      <c r="I50" s="19">
        <v>0.03</v>
      </c>
      <c r="J50" s="21">
        <f t="shared" si="3"/>
        <v>312500</v>
      </c>
      <c r="K50" s="21"/>
      <c r="L50" s="22">
        <f t="shared" si="4"/>
        <v>4.23728813559322</v>
      </c>
      <c r="M50" s="23">
        <f t="shared" si="5"/>
        <v>0.005084745762711864</v>
      </c>
      <c r="N50" s="15"/>
    </row>
    <row r="51" spans="1:14" ht="12.75">
      <c r="A51" s="15">
        <v>40674</v>
      </c>
      <c r="B51" s="15">
        <v>40682</v>
      </c>
      <c r="C51" s="73">
        <f>IF(A51&lt;$C$14,$C$14,A51)</f>
        <v>40674</v>
      </c>
      <c r="D51" s="73">
        <f>IF(B51&gt;$D$14,$D$14,B51)</f>
        <v>40682</v>
      </c>
      <c r="E51" s="74">
        <f t="shared" si="2"/>
        <v>8</v>
      </c>
      <c r="F51" s="17">
        <v>55000000</v>
      </c>
      <c r="G51" s="18" t="s">
        <v>25</v>
      </c>
      <c r="H51" s="83" t="s">
        <v>106</v>
      </c>
      <c r="I51" s="19">
        <v>0.05</v>
      </c>
      <c r="J51" s="21">
        <f>F51*I51/365*E51</f>
        <v>60273.97260273973</v>
      </c>
      <c r="K51" s="21"/>
      <c r="L51" s="22">
        <f>F51/$F$34*(B51-A51)</f>
        <v>0.946236559139785</v>
      </c>
      <c r="M51" s="23">
        <f t="shared" si="5"/>
        <v>0.0031073446327683617</v>
      </c>
      <c r="N51" s="15"/>
    </row>
    <row r="52" spans="1:14" ht="12.75">
      <c r="A52" s="15"/>
      <c r="B52" s="15"/>
      <c r="C52" s="15"/>
      <c r="D52" s="15"/>
      <c r="E52" s="16"/>
      <c r="F52" s="17"/>
      <c r="G52" s="18"/>
      <c r="H52" s="19"/>
      <c r="I52" s="20"/>
      <c r="J52" s="21"/>
      <c r="K52" s="21"/>
      <c r="L52" s="25"/>
      <c r="M52" s="23"/>
      <c r="N52" s="15"/>
    </row>
    <row r="53" spans="3:13" ht="12.75">
      <c r="C53" s="14"/>
      <c r="D53" s="14"/>
      <c r="E53" s="75" t="s">
        <v>81</v>
      </c>
      <c r="F53" s="62">
        <f>SUM(F43:F52)</f>
        <v>885000000</v>
      </c>
      <c r="G53" s="14"/>
      <c r="H53" s="14"/>
      <c r="I53" s="14"/>
      <c r="J53" s="14"/>
      <c r="L53" s="22">
        <f>SUM(L42:L52)</f>
        <v>27.54510661563696</v>
      </c>
      <c r="M53" s="58">
        <f>SUM(M42:M52)</f>
        <v>0.0316843220338983</v>
      </c>
    </row>
    <row r="54" ht="12.75">
      <c r="I54" s="31"/>
    </row>
    <row r="55" ht="12.75">
      <c r="I55" s="31"/>
    </row>
    <row r="56" spans="1:13" ht="16.5" thickBot="1">
      <c r="A56" s="9" t="s">
        <v>108</v>
      </c>
      <c r="B56" s="10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8" spans="3:11" ht="12.75">
      <c r="C58" s="32"/>
      <c r="D58" s="12"/>
      <c r="E58" s="12"/>
      <c r="F58" s="12" t="s">
        <v>11</v>
      </c>
      <c r="G58" s="19"/>
      <c r="I58" s="12"/>
      <c r="J58" s="12"/>
      <c r="K58" s="12"/>
    </row>
    <row r="59" spans="2:13" ht="12.75">
      <c r="B59" s="33" t="s">
        <v>31</v>
      </c>
      <c r="C59" s="34"/>
      <c r="D59" s="35"/>
      <c r="E59" s="35"/>
      <c r="F59" s="14" t="s">
        <v>19</v>
      </c>
      <c r="G59" s="36"/>
      <c r="J59" s="14"/>
      <c r="K59" s="14"/>
      <c r="L59" s="14" t="s">
        <v>32</v>
      </c>
      <c r="M59" s="14" t="s">
        <v>24</v>
      </c>
    </row>
    <row r="60" spans="2:13" ht="12.75">
      <c r="B60" s="37" t="s">
        <v>33</v>
      </c>
      <c r="C60" s="38"/>
      <c r="D60" s="38"/>
      <c r="E60" s="24"/>
      <c r="F60" s="17">
        <v>377700</v>
      </c>
      <c r="G60" s="39"/>
      <c r="H60" s="40"/>
      <c r="J60" s="41"/>
      <c r="K60" s="42"/>
      <c r="L60" s="43" t="s">
        <v>34</v>
      </c>
      <c r="M60" s="44">
        <v>0.0295</v>
      </c>
    </row>
    <row r="61" spans="2:13" ht="12.75">
      <c r="B61" s="37" t="s">
        <v>35</v>
      </c>
      <c r="D61" s="38"/>
      <c r="E61" s="24"/>
      <c r="F61" s="17">
        <v>5375000</v>
      </c>
      <c r="G61" s="39"/>
      <c r="H61" s="40"/>
      <c r="J61" s="41"/>
      <c r="K61" s="42"/>
      <c r="L61" s="43" t="s">
        <v>34</v>
      </c>
      <c r="M61" s="44">
        <v>0.0295</v>
      </c>
    </row>
    <row r="62" spans="2:13" ht="12.75">
      <c r="B62" s="37" t="s">
        <v>36</v>
      </c>
      <c r="D62" s="38"/>
      <c r="E62" s="24"/>
      <c r="F62" s="17">
        <v>7408000</v>
      </c>
      <c r="G62" s="39"/>
      <c r="H62" s="40"/>
      <c r="J62" s="41"/>
      <c r="K62" s="42"/>
      <c r="L62" s="43" t="s">
        <v>34</v>
      </c>
      <c r="M62" s="44">
        <v>0.0295</v>
      </c>
    </row>
    <row r="63" ht="12.75">
      <c r="F63" s="27"/>
    </row>
    <row r="64" spans="6:13" ht="15">
      <c r="F64" s="27">
        <f>SUM(F60:F63)</f>
        <v>13160700</v>
      </c>
      <c r="M64" s="29">
        <v>0.0295</v>
      </c>
    </row>
    <row r="68" spans="1:13" s="45" customFormat="1" ht="13.5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45" customFormat="1" ht="3" customHeight="1" thickBo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45" customFormat="1" ht="31.5" customHeight="1">
      <c r="A70" s="48" t="s">
        <v>37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thickBot="1">
      <c r="A71" s="9" t="s">
        <v>109</v>
      </c>
      <c r="B71" s="51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3:4" ht="12.75">
      <c r="C72" s="11">
        <f>+O8</f>
        <v>40664</v>
      </c>
      <c r="D72" s="11">
        <f>+O11</f>
        <v>40695</v>
      </c>
    </row>
    <row r="73" spans="1:4" ht="12.75">
      <c r="A73" s="12" t="s">
        <v>7</v>
      </c>
      <c r="B73" s="12" t="s">
        <v>7</v>
      </c>
      <c r="C73" s="12" t="s">
        <v>8</v>
      </c>
      <c r="D73" s="12" t="s">
        <v>8</v>
      </c>
    </row>
    <row r="74" spans="1:13" ht="12.75">
      <c r="A74" s="12" t="s">
        <v>9</v>
      </c>
      <c r="B74" s="12" t="s">
        <v>9</v>
      </c>
      <c r="C74" s="12" t="s">
        <v>9</v>
      </c>
      <c r="D74" s="12" t="s">
        <v>9</v>
      </c>
      <c r="E74" s="12" t="s">
        <v>10</v>
      </c>
      <c r="F74" s="12" t="s">
        <v>11</v>
      </c>
      <c r="G74" s="12"/>
      <c r="H74" s="12"/>
      <c r="I74" s="12" t="s">
        <v>12</v>
      </c>
      <c r="J74" s="12" t="s">
        <v>13</v>
      </c>
      <c r="L74" s="12" t="s">
        <v>15</v>
      </c>
      <c r="M74" s="12" t="s">
        <v>15</v>
      </c>
    </row>
    <row r="75" spans="1:13" ht="12.75">
      <c r="A75" s="14" t="s">
        <v>16</v>
      </c>
      <c r="B75" s="14" t="s">
        <v>17</v>
      </c>
      <c r="C75" s="14" t="s">
        <v>16</v>
      </c>
      <c r="D75" s="14" t="s">
        <v>17</v>
      </c>
      <c r="E75" s="14" t="s">
        <v>18</v>
      </c>
      <c r="F75" s="14" t="s">
        <v>19</v>
      </c>
      <c r="G75" s="14" t="s">
        <v>20</v>
      </c>
      <c r="H75" s="14" t="s">
        <v>21</v>
      </c>
      <c r="I75" s="14" t="s">
        <v>22</v>
      </c>
      <c r="J75" s="14" t="s">
        <v>17</v>
      </c>
      <c r="L75" s="14" t="s">
        <v>28</v>
      </c>
      <c r="M75" s="14" t="s">
        <v>24</v>
      </c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L76" s="14"/>
      <c r="M76" s="14"/>
    </row>
    <row r="77" spans="1:13" ht="12.75">
      <c r="A77" s="15">
        <v>40644</v>
      </c>
      <c r="B77" s="15">
        <v>40674</v>
      </c>
      <c r="C77" s="15">
        <f>IF(A77&lt;$C$72,$C$72,A77)</f>
        <v>40664</v>
      </c>
      <c r="D77" s="15">
        <f>IF(B77&gt;$D$72,$D$72,B77)</f>
        <v>40674</v>
      </c>
      <c r="E77" s="16">
        <f>D77-C77</f>
        <v>10</v>
      </c>
      <c r="F77" s="17">
        <v>55000000</v>
      </c>
      <c r="G77" s="18" t="s">
        <v>25</v>
      </c>
      <c r="H77" s="19" t="s">
        <v>26</v>
      </c>
      <c r="I77" s="19">
        <v>0.03</v>
      </c>
      <c r="J77" s="21">
        <f>F77*I77/360*E77</f>
        <v>45833.33333333333</v>
      </c>
      <c r="K77" s="21"/>
      <c r="L77" s="25">
        <f>F77*E77</f>
        <v>550000000</v>
      </c>
      <c r="M77" s="76">
        <f>(L77*I77)/$L$119</f>
        <v>0.003512146503252663</v>
      </c>
    </row>
    <row r="78" spans="1:13" ht="12.75">
      <c r="A78" s="15">
        <v>40661</v>
      </c>
      <c r="B78" s="15">
        <v>40686</v>
      </c>
      <c r="C78" s="15">
        <f>IF(A78&lt;$C$72,$C$72,A78)</f>
        <v>40664</v>
      </c>
      <c r="D78" s="15">
        <f>IF(B78&gt;$D$72,$D$72,B78)</f>
        <v>40686</v>
      </c>
      <c r="E78" s="16">
        <f>D78-C78</f>
        <v>22</v>
      </c>
      <c r="F78" s="17">
        <v>150000000</v>
      </c>
      <c r="G78" s="18" t="s">
        <v>25</v>
      </c>
      <c r="H78" s="19" t="s">
        <v>26</v>
      </c>
      <c r="I78" s="19">
        <v>0.03</v>
      </c>
      <c r="J78" s="21">
        <f>F78*I78/360*E78</f>
        <v>275000</v>
      </c>
      <c r="K78" s="21"/>
      <c r="L78" s="25">
        <f>F78*E78</f>
        <v>3300000000</v>
      </c>
      <c r="M78" s="76">
        <f>(L78*I78)/$L$119</f>
        <v>0.021072879019515975</v>
      </c>
    </row>
    <row r="79" spans="1:13" ht="12.75">
      <c r="A79" s="15">
        <v>40674</v>
      </c>
      <c r="B79" s="15">
        <v>40682</v>
      </c>
      <c r="C79" s="15">
        <f>IF(A79&lt;$C$72,$C$72,A79)</f>
        <v>40674</v>
      </c>
      <c r="D79" s="15">
        <f>IF(B79&gt;$D$72,$D$72,B79)</f>
        <v>40682</v>
      </c>
      <c r="E79" s="16">
        <f>D79-C79</f>
        <v>8</v>
      </c>
      <c r="F79" s="17">
        <v>55000000</v>
      </c>
      <c r="G79" s="18" t="s">
        <v>25</v>
      </c>
      <c r="H79" s="83" t="s">
        <v>106</v>
      </c>
      <c r="I79" s="19">
        <v>0.05</v>
      </c>
      <c r="J79" s="21">
        <f>F79*I79/365*E79</f>
        <v>60273.97260273973</v>
      </c>
      <c r="K79" s="21"/>
      <c r="L79" s="25">
        <f>F79*E79</f>
        <v>440000000</v>
      </c>
      <c r="M79" s="76">
        <f>(L79*I79)/$L$119</f>
        <v>0.004682862004336884</v>
      </c>
    </row>
    <row r="80" spans="1:4" ht="12.75">
      <c r="A80" s="14"/>
      <c r="B80" s="14"/>
      <c r="C80" s="14"/>
      <c r="D80" s="14"/>
    </row>
    <row r="81" spans="1:13" ht="12.75">
      <c r="A81" s="15"/>
      <c r="B81" s="15"/>
      <c r="C81" s="15"/>
      <c r="D81" s="15"/>
      <c r="E81" s="16"/>
      <c r="F81" s="17"/>
      <c r="G81" s="102" t="s">
        <v>31</v>
      </c>
      <c r="H81" s="102"/>
      <c r="I81" s="20"/>
      <c r="J81" s="21"/>
      <c r="K81" s="21"/>
      <c r="L81" s="25"/>
      <c r="M81" s="23"/>
    </row>
    <row r="82" spans="1:13" ht="12.75">
      <c r="A82" s="15">
        <v>40045</v>
      </c>
      <c r="B82" s="15">
        <v>40786</v>
      </c>
      <c r="C82" s="15">
        <f>IF(A82&lt;$C$72,$C$72,A82)</f>
        <v>40664</v>
      </c>
      <c r="D82" s="15">
        <f>IF(B82&gt;$D$72,$D$72,B82)</f>
        <v>40695</v>
      </c>
      <c r="E82" s="16">
        <f>D82-C82</f>
        <v>31</v>
      </c>
      <c r="F82" s="17">
        <v>377700</v>
      </c>
      <c r="G82" s="103" t="s">
        <v>33</v>
      </c>
      <c r="H82" s="103"/>
      <c r="I82" s="20">
        <f>0.0275+0.002</f>
        <v>0.0295</v>
      </c>
      <c r="J82" s="21">
        <f>F82*I82/360*E82</f>
        <v>959.4629166666666</v>
      </c>
      <c r="K82" s="21"/>
      <c r="L82" s="25">
        <f>F82*E82</f>
        <v>11708700</v>
      </c>
      <c r="M82" s="23">
        <f>(L82*I82)/$L$119</f>
        <v>7.352234896955856E-05</v>
      </c>
    </row>
    <row r="83" spans="1:13" ht="12.75">
      <c r="A83" s="15">
        <v>39883</v>
      </c>
      <c r="B83" s="15">
        <v>40803</v>
      </c>
      <c r="C83" s="15">
        <f>IF(A83&lt;$C$72,$C$72,A83)</f>
        <v>40664</v>
      </c>
      <c r="D83" s="15">
        <f>IF(B83&gt;$D$72,$D$72,B83)</f>
        <v>40695</v>
      </c>
      <c r="E83" s="16">
        <f>D83-C83</f>
        <v>31</v>
      </c>
      <c r="F83" s="17">
        <v>5375000</v>
      </c>
      <c r="G83" s="103" t="s">
        <v>35</v>
      </c>
      <c r="H83" s="103"/>
      <c r="I83" s="20">
        <f>0.0275+0.002</f>
        <v>0.0295</v>
      </c>
      <c r="J83" s="21">
        <f>F83*I83/360*E83</f>
        <v>13653.993055555557</v>
      </c>
      <c r="K83" s="21"/>
      <c r="L83" s="25">
        <f>F83*E83</f>
        <v>166625000</v>
      </c>
      <c r="M83" s="23">
        <f>(L83*I83)/$L$119</f>
        <v>0.0010462870683383037</v>
      </c>
    </row>
    <row r="84" spans="1:13" ht="12.75">
      <c r="A84" s="15">
        <v>39883</v>
      </c>
      <c r="B84" s="15">
        <v>40803</v>
      </c>
      <c r="C84" s="15">
        <f>IF(A84&lt;$C$72,$C$72,A84)</f>
        <v>40664</v>
      </c>
      <c r="D84" s="15">
        <f>IF(B84&gt;$D$72,$D$72,B84)</f>
        <v>40695</v>
      </c>
      <c r="E84" s="16">
        <f>D84-C84</f>
        <v>31</v>
      </c>
      <c r="F84" s="54">
        <v>7408000</v>
      </c>
      <c r="G84" s="103" t="s">
        <v>36</v>
      </c>
      <c r="H84" s="103"/>
      <c r="I84" s="20">
        <f>0.0275+0.002</f>
        <v>0.0295</v>
      </c>
      <c r="J84" s="21">
        <f>F84*I84/360*E84</f>
        <v>18818.37777777778</v>
      </c>
      <c r="K84" s="21"/>
      <c r="L84" s="25">
        <f>F84*E84</f>
        <v>229648000</v>
      </c>
      <c r="M84" s="23">
        <f>(L84*I84)/$L$119</f>
        <v>0.0014420269027442146</v>
      </c>
    </row>
    <row r="85" spans="1:13" ht="12.75">
      <c r="A85" s="15"/>
      <c r="B85" s="15"/>
      <c r="C85" s="15"/>
      <c r="D85" s="15"/>
      <c r="E85" s="16"/>
      <c r="F85" s="54"/>
      <c r="G85" s="53"/>
      <c r="H85" s="53"/>
      <c r="I85" s="20"/>
      <c r="J85" s="21"/>
      <c r="K85" s="21"/>
      <c r="L85" s="25"/>
      <c r="M85" s="23"/>
    </row>
    <row r="86" spans="3:13" ht="12.75">
      <c r="C86" s="104" t="s">
        <v>70</v>
      </c>
      <c r="D86" s="104"/>
      <c r="E86" s="24"/>
      <c r="F86" s="62"/>
      <c r="G86" s="105" t="s">
        <v>71</v>
      </c>
      <c r="H86" s="105"/>
      <c r="I86" s="19"/>
      <c r="J86" s="21"/>
      <c r="K86" s="21"/>
      <c r="L86" s="25"/>
      <c r="M86" s="26"/>
    </row>
    <row r="87" spans="3:13" ht="12.75">
      <c r="C87" s="14" t="s">
        <v>72</v>
      </c>
      <c r="D87" s="14" t="s">
        <v>73</v>
      </c>
      <c r="E87" s="24"/>
      <c r="F87" s="62"/>
      <c r="I87" s="19"/>
      <c r="J87" s="21"/>
      <c r="K87" s="21"/>
      <c r="L87" s="25"/>
      <c r="M87" s="26"/>
    </row>
    <row r="88" spans="1:13" ht="12.75">
      <c r="A88" s="15">
        <v>40634</v>
      </c>
      <c r="B88" s="15"/>
      <c r="C88" s="27">
        <v>0</v>
      </c>
      <c r="D88" s="27">
        <v>0</v>
      </c>
      <c r="E88" s="24">
        <v>1</v>
      </c>
      <c r="F88" s="27">
        <f aca="true" t="shared" si="6" ref="F88:F117">C88+D88</f>
        <v>0</v>
      </c>
      <c r="G88" s="57" t="s">
        <v>79</v>
      </c>
      <c r="H88" s="53"/>
      <c r="I88" s="77">
        <v>0.0031</v>
      </c>
      <c r="J88" s="21">
        <f aca="true" t="shared" si="7" ref="J88:J117">F88*I88/360</f>
        <v>0</v>
      </c>
      <c r="K88" s="21"/>
      <c r="L88" s="25">
        <f aca="true" t="shared" si="8" ref="L88:L117">F88</f>
        <v>0</v>
      </c>
      <c r="M88" s="23">
        <f aca="true" t="shared" si="9" ref="M88:M117">(L88*I88)/$L$119</f>
        <v>0</v>
      </c>
    </row>
    <row r="89" spans="1:13" ht="12.75">
      <c r="A89" s="15">
        <v>40635</v>
      </c>
      <c r="C89" s="27">
        <v>0</v>
      </c>
      <c r="D89" s="27">
        <v>0</v>
      </c>
      <c r="E89" s="24">
        <v>1</v>
      </c>
      <c r="F89" s="27">
        <f t="shared" si="6"/>
        <v>0</v>
      </c>
      <c r="G89" s="57" t="s">
        <v>79</v>
      </c>
      <c r="H89" s="53"/>
      <c r="I89" s="77">
        <v>0.0031</v>
      </c>
      <c r="J89" s="21">
        <f t="shared" si="7"/>
        <v>0</v>
      </c>
      <c r="K89" s="21"/>
      <c r="L89" s="25">
        <f t="shared" si="8"/>
        <v>0</v>
      </c>
      <c r="M89" s="23">
        <f t="shared" si="9"/>
        <v>0</v>
      </c>
    </row>
    <row r="90" spans="1:13" ht="12.75">
      <c r="A90" s="15">
        <v>40636</v>
      </c>
      <c r="C90" s="27">
        <v>0</v>
      </c>
      <c r="D90" s="27">
        <v>0</v>
      </c>
      <c r="E90" s="24">
        <v>1</v>
      </c>
      <c r="F90" s="27">
        <f t="shared" si="6"/>
        <v>0</v>
      </c>
      <c r="G90" s="57" t="s">
        <v>79</v>
      </c>
      <c r="H90" s="53"/>
      <c r="I90" s="77">
        <v>0.0032</v>
      </c>
      <c r="J90" s="21">
        <f t="shared" si="7"/>
        <v>0</v>
      </c>
      <c r="K90" s="21"/>
      <c r="L90" s="25">
        <f t="shared" si="8"/>
        <v>0</v>
      </c>
      <c r="M90" s="23">
        <f t="shared" si="9"/>
        <v>0</v>
      </c>
    </row>
    <row r="91" spans="1:13" ht="12.75">
      <c r="A91" s="15">
        <v>40637</v>
      </c>
      <c r="C91" s="27">
        <v>0</v>
      </c>
      <c r="D91" s="27">
        <v>0</v>
      </c>
      <c r="E91" s="24">
        <v>1</v>
      </c>
      <c r="F91" s="27">
        <f t="shared" si="6"/>
        <v>0</v>
      </c>
      <c r="G91" s="57" t="s">
        <v>79</v>
      </c>
      <c r="H91" s="53"/>
      <c r="I91" s="77">
        <v>0.0031</v>
      </c>
      <c r="J91" s="21">
        <f t="shared" si="7"/>
        <v>0</v>
      </c>
      <c r="K91" s="21"/>
      <c r="L91" s="25">
        <f t="shared" si="8"/>
        <v>0</v>
      </c>
      <c r="M91" s="23">
        <f t="shared" si="9"/>
        <v>0</v>
      </c>
    </row>
    <row r="92" spans="1:13" ht="12.75">
      <c r="A92" s="15">
        <v>40638</v>
      </c>
      <c r="C92" s="27">
        <v>0</v>
      </c>
      <c r="D92" s="27">
        <v>0</v>
      </c>
      <c r="E92" s="24">
        <v>1</v>
      </c>
      <c r="F92" s="27">
        <f t="shared" si="6"/>
        <v>0</v>
      </c>
      <c r="G92" s="57" t="s">
        <v>79</v>
      </c>
      <c r="H92" s="53"/>
      <c r="I92" s="77">
        <v>0.0031</v>
      </c>
      <c r="J92" s="21">
        <f t="shared" si="7"/>
        <v>0</v>
      </c>
      <c r="K92" s="21"/>
      <c r="L92" s="25">
        <f t="shared" si="8"/>
        <v>0</v>
      </c>
      <c r="M92" s="23">
        <f t="shared" si="9"/>
        <v>0</v>
      </c>
    </row>
    <row r="93" spans="1:13" ht="12.75">
      <c r="A93" s="15">
        <v>40639</v>
      </c>
      <c r="C93" s="27">
        <v>0</v>
      </c>
      <c r="D93" s="27">
        <v>0</v>
      </c>
      <c r="E93" s="24">
        <v>1</v>
      </c>
      <c r="F93" s="27">
        <f t="shared" si="6"/>
        <v>0</v>
      </c>
      <c r="G93" s="57" t="s">
        <v>79</v>
      </c>
      <c r="H93" s="53"/>
      <c r="I93" s="77">
        <v>0.0031</v>
      </c>
      <c r="J93" s="21">
        <f t="shared" si="7"/>
        <v>0</v>
      </c>
      <c r="K93" s="21"/>
      <c r="L93" s="25">
        <f t="shared" si="8"/>
        <v>0</v>
      </c>
      <c r="M93" s="23">
        <f t="shared" si="9"/>
        <v>0</v>
      </c>
    </row>
    <row r="94" spans="1:13" ht="12.75">
      <c r="A94" s="15">
        <v>40640</v>
      </c>
      <c r="C94" s="27">
        <v>0</v>
      </c>
      <c r="D94" s="27">
        <v>0</v>
      </c>
      <c r="E94" s="24">
        <v>1</v>
      </c>
      <c r="F94" s="27">
        <f t="shared" si="6"/>
        <v>0</v>
      </c>
      <c r="G94" s="57" t="s">
        <v>79</v>
      </c>
      <c r="H94" s="53"/>
      <c r="I94" s="77">
        <v>0.0031</v>
      </c>
      <c r="J94" s="21">
        <f t="shared" si="7"/>
        <v>0</v>
      </c>
      <c r="K94" s="21"/>
      <c r="L94" s="25">
        <f t="shared" si="8"/>
        <v>0</v>
      </c>
      <c r="M94" s="23">
        <f t="shared" si="9"/>
        <v>0</v>
      </c>
    </row>
    <row r="95" spans="1:13" ht="12.75">
      <c r="A95" s="15">
        <v>40641</v>
      </c>
      <c r="C95" s="27">
        <v>0</v>
      </c>
      <c r="D95" s="27">
        <v>0</v>
      </c>
      <c r="E95" s="24">
        <v>1</v>
      </c>
      <c r="F95" s="27">
        <f t="shared" si="6"/>
        <v>0</v>
      </c>
      <c r="G95" s="57" t="s">
        <v>79</v>
      </c>
      <c r="H95" s="53"/>
      <c r="I95" s="77">
        <v>0.0031</v>
      </c>
      <c r="J95" s="21">
        <f t="shared" si="7"/>
        <v>0</v>
      </c>
      <c r="K95" s="21"/>
      <c r="L95" s="25">
        <f t="shared" si="8"/>
        <v>0</v>
      </c>
      <c r="M95" s="23">
        <f t="shared" si="9"/>
        <v>0</v>
      </c>
    </row>
    <row r="96" spans="1:13" ht="12.75">
      <c r="A96" s="15">
        <v>40642</v>
      </c>
      <c r="C96" s="27">
        <v>0</v>
      </c>
      <c r="D96" s="27">
        <v>0</v>
      </c>
      <c r="E96" s="24">
        <v>1</v>
      </c>
      <c r="F96" s="27">
        <f t="shared" si="6"/>
        <v>0</v>
      </c>
      <c r="G96" s="57" t="s">
        <v>79</v>
      </c>
      <c r="H96" s="53"/>
      <c r="I96" s="77">
        <v>0.0031</v>
      </c>
      <c r="J96" s="21">
        <f t="shared" si="7"/>
        <v>0</v>
      </c>
      <c r="K96" s="21"/>
      <c r="L96" s="25">
        <f t="shared" si="8"/>
        <v>0</v>
      </c>
      <c r="M96" s="23">
        <f t="shared" si="9"/>
        <v>0</v>
      </c>
    </row>
    <row r="97" spans="1:13" ht="12.75">
      <c r="A97" s="15">
        <v>40643</v>
      </c>
      <c r="C97" s="27">
        <v>0</v>
      </c>
      <c r="D97" s="27">
        <v>0</v>
      </c>
      <c r="E97" s="24">
        <v>1</v>
      </c>
      <c r="F97" s="27">
        <f t="shared" si="6"/>
        <v>0</v>
      </c>
      <c r="G97" s="57" t="s">
        <v>79</v>
      </c>
      <c r="H97" s="53"/>
      <c r="I97" s="77">
        <v>0.0032</v>
      </c>
      <c r="J97" s="21">
        <f t="shared" si="7"/>
        <v>0</v>
      </c>
      <c r="K97" s="21"/>
      <c r="L97" s="25">
        <f t="shared" si="8"/>
        <v>0</v>
      </c>
      <c r="M97" s="23">
        <f t="shared" si="9"/>
        <v>0</v>
      </c>
    </row>
    <row r="98" spans="1:13" ht="12.75">
      <c r="A98" s="15">
        <v>40644</v>
      </c>
      <c r="C98" s="27">
        <v>0</v>
      </c>
      <c r="D98" s="27">
        <v>0</v>
      </c>
      <c r="E98" s="24">
        <v>1</v>
      </c>
      <c r="F98" s="27">
        <f t="shared" si="6"/>
        <v>0</v>
      </c>
      <c r="G98" s="57" t="s">
        <v>79</v>
      </c>
      <c r="H98" s="53"/>
      <c r="I98" s="77">
        <v>0.0031</v>
      </c>
      <c r="J98" s="21">
        <f t="shared" si="7"/>
        <v>0</v>
      </c>
      <c r="K98" s="21"/>
      <c r="L98" s="25">
        <f t="shared" si="8"/>
        <v>0</v>
      </c>
      <c r="M98" s="23">
        <f t="shared" si="9"/>
        <v>0</v>
      </c>
    </row>
    <row r="99" spans="1:13" ht="12.75">
      <c r="A99" s="15">
        <v>40645</v>
      </c>
      <c r="C99" s="27">
        <v>0</v>
      </c>
      <c r="D99" s="27">
        <v>0</v>
      </c>
      <c r="E99" s="24">
        <v>1</v>
      </c>
      <c r="F99" s="27">
        <f t="shared" si="6"/>
        <v>0</v>
      </c>
      <c r="G99" s="57" t="s">
        <v>79</v>
      </c>
      <c r="H99" s="53"/>
      <c r="I99" s="77">
        <v>0.0031</v>
      </c>
      <c r="J99" s="21">
        <f t="shared" si="7"/>
        <v>0</v>
      </c>
      <c r="K99" s="21"/>
      <c r="L99" s="25">
        <f t="shared" si="8"/>
        <v>0</v>
      </c>
      <c r="M99" s="23">
        <f t="shared" si="9"/>
        <v>0</v>
      </c>
    </row>
    <row r="100" spans="1:13" ht="12.75">
      <c r="A100" s="15">
        <v>40646</v>
      </c>
      <c r="C100" s="27">
        <v>0</v>
      </c>
      <c r="D100" s="27">
        <v>0</v>
      </c>
      <c r="E100" s="24">
        <v>1</v>
      </c>
      <c r="F100" s="27">
        <f t="shared" si="6"/>
        <v>0</v>
      </c>
      <c r="G100" s="57" t="s">
        <v>79</v>
      </c>
      <c r="H100" s="53"/>
      <c r="I100" s="77">
        <v>0.0031</v>
      </c>
      <c r="J100" s="21">
        <f t="shared" si="7"/>
        <v>0</v>
      </c>
      <c r="K100" s="21"/>
      <c r="L100" s="25">
        <f t="shared" si="8"/>
        <v>0</v>
      </c>
      <c r="M100" s="23">
        <f t="shared" si="9"/>
        <v>0</v>
      </c>
    </row>
    <row r="101" spans="1:13" ht="12.75">
      <c r="A101" s="15">
        <v>40647</v>
      </c>
      <c r="C101" s="27">
        <v>0</v>
      </c>
      <c r="D101" s="27">
        <v>0</v>
      </c>
      <c r="E101" s="24">
        <v>1</v>
      </c>
      <c r="F101" s="27">
        <f t="shared" si="6"/>
        <v>0</v>
      </c>
      <c r="G101" s="57" t="s">
        <v>79</v>
      </c>
      <c r="H101" s="53"/>
      <c r="I101" s="77">
        <v>0.0032</v>
      </c>
      <c r="J101" s="21">
        <f t="shared" si="7"/>
        <v>0</v>
      </c>
      <c r="K101" s="21"/>
      <c r="L101" s="25">
        <f t="shared" si="8"/>
        <v>0</v>
      </c>
      <c r="M101" s="23">
        <f t="shared" si="9"/>
        <v>0</v>
      </c>
    </row>
    <row r="102" spans="1:13" ht="12.75">
      <c r="A102" s="15">
        <v>40648</v>
      </c>
      <c r="C102" s="27">
        <v>0</v>
      </c>
      <c r="D102" s="27">
        <v>0</v>
      </c>
      <c r="E102" s="24">
        <v>1</v>
      </c>
      <c r="F102" s="27">
        <f t="shared" si="6"/>
        <v>0</v>
      </c>
      <c r="G102" s="57" t="s">
        <v>79</v>
      </c>
      <c r="H102" s="53"/>
      <c r="I102" s="77">
        <v>0.0032</v>
      </c>
      <c r="J102" s="21">
        <f t="shared" si="7"/>
        <v>0</v>
      </c>
      <c r="K102" s="21"/>
      <c r="L102" s="25">
        <f t="shared" si="8"/>
        <v>0</v>
      </c>
      <c r="M102" s="23">
        <f t="shared" si="9"/>
        <v>0</v>
      </c>
    </row>
    <row r="103" spans="1:13" ht="12.75">
      <c r="A103" s="15">
        <v>40649</v>
      </c>
      <c r="C103" s="27">
        <v>0</v>
      </c>
      <c r="D103" s="27">
        <v>0</v>
      </c>
      <c r="E103" s="24">
        <v>1</v>
      </c>
      <c r="F103" s="27">
        <f t="shared" si="6"/>
        <v>0</v>
      </c>
      <c r="G103" s="57" t="s">
        <v>79</v>
      </c>
      <c r="H103" s="53"/>
      <c r="I103" s="77">
        <v>0.0032</v>
      </c>
      <c r="J103" s="21">
        <f t="shared" si="7"/>
        <v>0</v>
      </c>
      <c r="K103" s="21"/>
      <c r="L103" s="25">
        <f t="shared" si="8"/>
        <v>0</v>
      </c>
      <c r="M103" s="23">
        <f t="shared" si="9"/>
        <v>0</v>
      </c>
    </row>
    <row r="104" spans="1:13" ht="12.75">
      <c r="A104" s="15">
        <v>40650</v>
      </c>
      <c r="C104" s="27">
        <v>0</v>
      </c>
      <c r="D104" s="27">
        <v>0</v>
      </c>
      <c r="E104" s="24">
        <v>1</v>
      </c>
      <c r="F104" s="27">
        <f t="shared" si="6"/>
        <v>0</v>
      </c>
      <c r="G104" s="57" t="s">
        <v>79</v>
      </c>
      <c r="H104" s="53"/>
      <c r="I104" s="77">
        <v>0.003</v>
      </c>
      <c r="J104" s="21">
        <f t="shared" si="7"/>
        <v>0</v>
      </c>
      <c r="K104" s="21"/>
      <c r="L104" s="25">
        <f t="shared" si="8"/>
        <v>0</v>
      </c>
      <c r="M104" s="23">
        <f t="shared" si="9"/>
        <v>0</v>
      </c>
    </row>
    <row r="105" spans="1:13" ht="12.75">
      <c r="A105" s="15">
        <v>40651</v>
      </c>
      <c r="C105" s="27">
        <v>0</v>
      </c>
      <c r="D105" s="27">
        <v>0</v>
      </c>
      <c r="E105" s="24">
        <v>1</v>
      </c>
      <c r="F105" s="27">
        <f t="shared" si="6"/>
        <v>0</v>
      </c>
      <c r="G105" s="57" t="s">
        <v>79</v>
      </c>
      <c r="H105" s="53"/>
      <c r="I105" s="77">
        <v>0.003</v>
      </c>
      <c r="J105" s="21">
        <f t="shared" si="7"/>
        <v>0</v>
      </c>
      <c r="K105" s="21"/>
      <c r="L105" s="25">
        <f t="shared" si="8"/>
        <v>0</v>
      </c>
      <c r="M105" s="23">
        <f t="shared" si="9"/>
        <v>0</v>
      </c>
    </row>
    <row r="106" spans="1:13" ht="12.75">
      <c r="A106" s="15">
        <v>40652</v>
      </c>
      <c r="C106" s="27">
        <v>0</v>
      </c>
      <c r="D106" s="27">
        <v>0</v>
      </c>
      <c r="E106" s="24">
        <v>1</v>
      </c>
      <c r="F106" s="27">
        <f t="shared" si="6"/>
        <v>0</v>
      </c>
      <c r="G106" s="57" t="s">
        <v>79</v>
      </c>
      <c r="H106" s="53"/>
      <c r="I106" s="77">
        <v>0.0029</v>
      </c>
      <c r="J106" s="21">
        <f t="shared" si="7"/>
        <v>0</v>
      </c>
      <c r="K106" s="21"/>
      <c r="L106" s="25">
        <f t="shared" si="8"/>
        <v>0</v>
      </c>
      <c r="M106" s="23">
        <f t="shared" si="9"/>
        <v>0</v>
      </c>
    </row>
    <row r="107" spans="1:13" ht="12.75">
      <c r="A107" s="15">
        <v>40653</v>
      </c>
      <c r="C107" s="27">
        <v>0</v>
      </c>
      <c r="D107" s="27">
        <v>0</v>
      </c>
      <c r="E107" s="24">
        <v>1</v>
      </c>
      <c r="F107" s="27">
        <f t="shared" si="6"/>
        <v>0</v>
      </c>
      <c r="G107" s="57" t="s">
        <v>79</v>
      </c>
      <c r="H107" s="53"/>
      <c r="I107" s="77">
        <v>0.003</v>
      </c>
      <c r="J107" s="21">
        <f t="shared" si="7"/>
        <v>0</v>
      </c>
      <c r="K107" s="21"/>
      <c r="L107" s="25">
        <f t="shared" si="8"/>
        <v>0</v>
      </c>
      <c r="M107" s="23">
        <f t="shared" si="9"/>
        <v>0</v>
      </c>
    </row>
    <row r="108" spans="1:13" ht="12.75">
      <c r="A108" s="15">
        <v>40654</v>
      </c>
      <c r="C108" s="27">
        <v>0</v>
      </c>
      <c r="D108" s="27">
        <v>0</v>
      </c>
      <c r="E108" s="24">
        <v>1</v>
      </c>
      <c r="F108" s="27">
        <f t="shared" si="6"/>
        <v>0</v>
      </c>
      <c r="G108" s="57" t="s">
        <v>79</v>
      </c>
      <c r="H108" s="53"/>
      <c r="I108" s="77">
        <v>0.003</v>
      </c>
      <c r="J108" s="21">
        <f t="shared" si="7"/>
        <v>0</v>
      </c>
      <c r="K108" s="21"/>
      <c r="L108" s="25">
        <f t="shared" si="8"/>
        <v>0</v>
      </c>
      <c r="M108" s="23">
        <f t="shared" si="9"/>
        <v>0</v>
      </c>
    </row>
    <row r="109" spans="1:13" ht="12.75">
      <c r="A109" s="15">
        <v>40655</v>
      </c>
      <c r="B109" s="15"/>
      <c r="C109" s="27">
        <v>0</v>
      </c>
      <c r="D109" s="27">
        <v>0</v>
      </c>
      <c r="E109" s="24">
        <v>1</v>
      </c>
      <c r="F109" s="27">
        <f t="shared" si="6"/>
        <v>0</v>
      </c>
      <c r="G109" s="57" t="s">
        <v>79</v>
      </c>
      <c r="H109" s="53"/>
      <c r="I109" s="77">
        <v>0.0029</v>
      </c>
      <c r="J109" s="21">
        <f t="shared" si="7"/>
        <v>0</v>
      </c>
      <c r="K109" s="21"/>
      <c r="L109" s="25">
        <f t="shared" si="8"/>
        <v>0</v>
      </c>
      <c r="M109" s="23">
        <f t="shared" si="9"/>
        <v>0</v>
      </c>
    </row>
    <row r="110" spans="1:13" ht="12.75">
      <c r="A110" s="15">
        <v>40656</v>
      </c>
      <c r="B110" s="15"/>
      <c r="C110" s="27">
        <v>0</v>
      </c>
      <c r="D110" s="27">
        <v>0</v>
      </c>
      <c r="E110" s="24">
        <v>1</v>
      </c>
      <c r="F110" s="27">
        <f t="shared" si="6"/>
        <v>0</v>
      </c>
      <c r="G110" s="57" t="s">
        <v>79</v>
      </c>
      <c r="H110" s="53"/>
      <c r="I110" s="77">
        <v>0.0029</v>
      </c>
      <c r="J110" s="21">
        <f t="shared" si="7"/>
        <v>0</v>
      </c>
      <c r="K110" s="21"/>
      <c r="L110" s="25">
        <f t="shared" si="8"/>
        <v>0</v>
      </c>
      <c r="M110" s="23">
        <f t="shared" si="9"/>
        <v>0</v>
      </c>
    </row>
    <row r="111" spans="1:13" ht="12.75">
      <c r="A111" s="15">
        <v>40657</v>
      </c>
      <c r="B111" s="15"/>
      <c r="C111" s="27">
        <v>0</v>
      </c>
      <c r="D111" s="27">
        <v>0</v>
      </c>
      <c r="E111" s="24">
        <v>1</v>
      </c>
      <c r="F111" s="27">
        <f t="shared" si="6"/>
        <v>0</v>
      </c>
      <c r="G111" s="57" t="s">
        <v>79</v>
      </c>
      <c r="H111" s="53"/>
      <c r="I111" s="77">
        <v>0.0029</v>
      </c>
      <c r="J111" s="21">
        <f t="shared" si="7"/>
        <v>0</v>
      </c>
      <c r="K111" s="21"/>
      <c r="L111" s="25">
        <f t="shared" si="8"/>
        <v>0</v>
      </c>
      <c r="M111" s="23">
        <f t="shared" si="9"/>
        <v>0</v>
      </c>
    </row>
    <row r="112" spans="1:13" ht="12.75">
      <c r="A112" s="15">
        <v>40658</v>
      </c>
      <c r="B112" s="15"/>
      <c r="C112" s="27">
        <v>0</v>
      </c>
      <c r="D112" s="27">
        <v>0</v>
      </c>
      <c r="E112" s="24">
        <v>1</v>
      </c>
      <c r="F112" s="27">
        <f t="shared" si="6"/>
        <v>0</v>
      </c>
      <c r="G112" s="57" t="s">
        <v>79</v>
      </c>
      <c r="H112" s="53"/>
      <c r="I112" s="77">
        <v>0.0029</v>
      </c>
      <c r="J112" s="21">
        <f t="shared" si="7"/>
        <v>0</v>
      </c>
      <c r="K112" s="21"/>
      <c r="L112" s="25">
        <f t="shared" si="8"/>
        <v>0</v>
      </c>
      <c r="M112" s="23">
        <f t="shared" si="9"/>
        <v>0</v>
      </c>
    </row>
    <row r="113" spans="1:13" ht="12.75">
      <c r="A113" s="15">
        <v>40659</v>
      </c>
      <c r="B113" s="15"/>
      <c r="C113" s="27">
        <v>0</v>
      </c>
      <c r="D113" s="27">
        <v>0</v>
      </c>
      <c r="E113" s="24">
        <v>1</v>
      </c>
      <c r="F113" s="27">
        <f t="shared" si="6"/>
        <v>0</v>
      </c>
      <c r="G113" s="57" t="s">
        <v>79</v>
      </c>
      <c r="H113" s="53"/>
      <c r="I113" s="77">
        <v>0.0029</v>
      </c>
      <c r="J113" s="21">
        <f t="shared" si="7"/>
        <v>0</v>
      </c>
      <c r="K113" s="21"/>
      <c r="L113" s="25">
        <f t="shared" si="8"/>
        <v>0</v>
      </c>
      <c r="M113" s="23">
        <f t="shared" si="9"/>
        <v>0</v>
      </c>
    </row>
    <row r="114" spans="1:13" ht="12.75">
      <c r="A114" s="15">
        <v>40660</v>
      </c>
      <c r="B114" s="15"/>
      <c r="C114" s="27">
        <v>0</v>
      </c>
      <c r="D114" s="27">
        <v>0</v>
      </c>
      <c r="E114" s="24">
        <v>1</v>
      </c>
      <c r="F114" s="27">
        <f t="shared" si="6"/>
        <v>0</v>
      </c>
      <c r="G114" s="57" t="s">
        <v>79</v>
      </c>
      <c r="H114" s="53"/>
      <c r="I114" s="77">
        <v>0.0029</v>
      </c>
      <c r="J114" s="21">
        <f t="shared" si="7"/>
        <v>0</v>
      </c>
      <c r="K114" s="21"/>
      <c r="L114" s="25">
        <f t="shared" si="8"/>
        <v>0</v>
      </c>
      <c r="M114" s="23">
        <f t="shared" si="9"/>
        <v>0</v>
      </c>
    </row>
    <row r="115" spans="1:13" ht="12.75">
      <c r="A115" s="15">
        <v>40661</v>
      </c>
      <c r="B115" s="15"/>
      <c r="C115" s="27">
        <v>0</v>
      </c>
      <c r="D115" s="27">
        <v>0</v>
      </c>
      <c r="E115" s="24">
        <v>1</v>
      </c>
      <c r="F115" s="27">
        <f t="shared" si="6"/>
        <v>0</v>
      </c>
      <c r="G115" s="57" t="s">
        <v>79</v>
      </c>
      <c r="H115" s="53"/>
      <c r="I115" s="77">
        <v>0.003</v>
      </c>
      <c r="J115" s="21">
        <f t="shared" si="7"/>
        <v>0</v>
      </c>
      <c r="K115" s="21"/>
      <c r="L115" s="25">
        <f t="shared" si="8"/>
        <v>0</v>
      </c>
      <c r="M115" s="23">
        <f t="shared" si="9"/>
        <v>0</v>
      </c>
    </row>
    <row r="116" spans="1:13" ht="12.75">
      <c r="A116" s="15">
        <v>40662</v>
      </c>
      <c r="B116" s="15"/>
      <c r="C116" s="27">
        <v>0</v>
      </c>
      <c r="D116" s="27">
        <v>0</v>
      </c>
      <c r="E116" s="24">
        <v>1</v>
      </c>
      <c r="F116" s="27">
        <f t="shared" si="6"/>
        <v>0</v>
      </c>
      <c r="G116" s="57" t="s">
        <v>79</v>
      </c>
      <c r="H116" s="53"/>
      <c r="I116" s="77">
        <v>0.003</v>
      </c>
      <c r="J116" s="21">
        <f t="shared" si="7"/>
        <v>0</v>
      </c>
      <c r="K116" s="21"/>
      <c r="L116" s="25">
        <f t="shared" si="8"/>
        <v>0</v>
      </c>
      <c r="M116" s="23">
        <f t="shared" si="9"/>
        <v>0</v>
      </c>
    </row>
    <row r="117" spans="1:13" ht="12.75">
      <c r="A117" s="15">
        <v>40663</v>
      </c>
      <c r="B117" s="15"/>
      <c r="C117" s="27">
        <v>0</v>
      </c>
      <c r="D117" s="27">
        <v>0</v>
      </c>
      <c r="E117" s="24">
        <v>1</v>
      </c>
      <c r="F117" s="27">
        <f t="shared" si="6"/>
        <v>0</v>
      </c>
      <c r="G117" s="57" t="s">
        <v>79</v>
      </c>
      <c r="H117" s="53"/>
      <c r="I117" s="77">
        <v>0.003</v>
      </c>
      <c r="J117" s="21">
        <f t="shared" si="7"/>
        <v>0</v>
      </c>
      <c r="K117" s="21"/>
      <c r="L117" s="25">
        <f t="shared" si="8"/>
        <v>0</v>
      </c>
      <c r="M117" s="23">
        <f t="shared" si="9"/>
        <v>0</v>
      </c>
    </row>
    <row r="118" spans="1:13" ht="12.75">
      <c r="A118" s="15"/>
      <c r="B118" s="15"/>
      <c r="C118" s="27"/>
      <c r="D118" s="27"/>
      <c r="E118" s="24"/>
      <c r="F118" s="27"/>
      <c r="G118" s="57"/>
      <c r="H118" s="53"/>
      <c r="I118" s="77"/>
      <c r="J118" s="21"/>
      <c r="K118" s="21"/>
      <c r="L118" s="25"/>
      <c r="M118" s="23"/>
    </row>
    <row r="119" spans="3:13" ht="12.75">
      <c r="C119" s="15"/>
      <c r="D119" s="15"/>
      <c r="E119" s="24"/>
      <c r="F119" s="54"/>
      <c r="G119" s="53"/>
      <c r="H119" s="53"/>
      <c r="I119" s="19"/>
      <c r="J119" s="21"/>
      <c r="K119" s="21"/>
      <c r="L119" s="61">
        <f>SUM(L76:L117)</f>
        <v>4697981700</v>
      </c>
      <c r="M119" s="79">
        <f>SUM(M76:M117)</f>
        <v>0.0318297238471576</v>
      </c>
    </row>
    <row r="120" spans="1:13" ht="12.75">
      <c r="A120" s="15"/>
      <c r="B120" s="15"/>
      <c r="C120" s="15"/>
      <c r="D120" s="15"/>
      <c r="E120" s="16"/>
      <c r="F120" s="17"/>
      <c r="G120" s="102" t="s">
        <v>53</v>
      </c>
      <c r="H120" s="102"/>
      <c r="I120" s="20"/>
      <c r="J120" s="21"/>
      <c r="K120" s="21"/>
      <c r="L120" s="25"/>
      <c r="M120" s="58"/>
    </row>
    <row r="121" spans="1:13" ht="12.75">
      <c r="A121" s="15">
        <v>40664</v>
      </c>
      <c r="B121" s="15">
        <v>40682</v>
      </c>
      <c r="C121" s="15">
        <f>IF(A121&lt;$C$72,$C$72,A121)</f>
        <v>40664</v>
      </c>
      <c r="D121" s="15">
        <f>IF(B121&gt;$D$72,$D$72,B121)</f>
        <v>40682</v>
      </c>
      <c r="E121" s="16">
        <f>D121-C121</f>
        <v>18</v>
      </c>
      <c r="F121" s="17">
        <v>231839300</v>
      </c>
      <c r="G121" s="57" t="s">
        <v>54</v>
      </c>
      <c r="H121" s="19"/>
      <c r="I121" s="20">
        <v>0.005</v>
      </c>
      <c r="J121" s="21">
        <f>F121*I121/360*E121</f>
        <v>57959.825000000004</v>
      </c>
      <c r="K121" s="21"/>
      <c r="L121" s="25">
        <f>L119/$O$15</f>
        <v>151547796.77419356</v>
      </c>
      <c r="M121" s="79">
        <f>J121/L121*360/$O$15</f>
        <v>0.004441383200790246</v>
      </c>
    </row>
    <row r="122" spans="1:13" ht="12.75">
      <c r="A122" s="15">
        <v>40682</v>
      </c>
      <c r="B122" s="15">
        <v>40686</v>
      </c>
      <c r="C122" s="15">
        <f>IF(A122&lt;$C$72,$C$72,A122)</f>
        <v>40682</v>
      </c>
      <c r="D122" s="15">
        <f>IF(B122&gt;$D$72,$D$72,B122)</f>
        <v>40686</v>
      </c>
      <c r="E122" s="16">
        <f>D122-C122</f>
        <v>4</v>
      </c>
      <c r="F122" s="17">
        <v>286839300</v>
      </c>
      <c r="G122" s="57" t="s">
        <v>54</v>
      </c>
      <c r="H122" s="19"/>
      <c r="I122" s="20">
        <v>0.005</v>
      </c>
      <c r="J122" s="21">
        <f>F122*I122/360*E122</f>
        <v>15935.516666666666</v>
      </c>
      <c r="K122" s="21"/>
      <c r="L122" s="25">
        <f>L119/$O$15</f>
        <v>151547796.77419356</v>
      </c>
      <c r="M122" s="79">
        <f>J122/L122*360/$O$15</f>
        <v>0.0012211171448368988</v>
      </c>
    </row>
    <row r="123" spans="1:13" ht="12.75">
      <c r="A123" s="15">
        <v>40686</v>
      </c>
      <c r="B123" s="15">
        <v>40695</v>
      </c>
      <c r="C123" s="15">
        <f>IF(A123&lt;$C$72,$C$72,A123)</f>
        <v>40686</v>
      </c>
      <c r="D123" s="15">
        <f>IF(B123&gt;$D$72,$D$72,B123)</f>
        <v>40695</v>
      </c>
      <c r="E123" s="16">
        <f>D123-C123</f>
        <v>9</v>
      </c>
      <c r="F123" s="17">
        <v>436839300</v>
      </c>
      <c r="G123" s="57" t="s">
        <v>54</v>
      </c>
      <c r="H123" s="19"/>
      <c r="I123" s="20">
        <v>0.005</v>
      </c>
      <c r="J123" s="21">
        <f>F123*I123/360*E123</f>
        <v>54604.9125</v>
      </c>
      <c r="K123" s="21"/>
      <c r="L123" s="25">
        <f>L119/$O$15</f>
        <v>151547796.77419356</v>
      </c>
      <c r="M123" s="79">
        <f>J123/L123*360/$O$15</f>
        <v>0.004184300781759111</v>
      </c>
    </row>
    <row r="124" spans="1:13" ht="12.75">
      <c r="A124" s="15"/>
      <c r="B124" s="15"/>
      <c r="C124" s="15"/>
      <c r="D124" s="15"/>
      <c r="E124" s="16"/>
      <c r="F124" s="17"/>
      <c r="G124" s="57"/>
      <c r="H124" s="19"/>
      <c r="I124" s="20"/>
      <c r="J124" s="21"/>
      <c r="K124" s="21"/>
      <c r="L124" s="25"/>
      <c r="M124" s="23"/>
    </row>
    <row r="125" spans="1:13" ht="12.75">
      <c r="A125" s="15"/>
      <c r="B125" s="15"/>
      <c r="C125" s="15"/>
      <c r="D125" s="15"/>
      <c r="E125" s="16"/>
      <c r="F125" s="17"/>
      <c r="G125" s="102" t="s">
        <v>40</v>
      </c>
      <c r="H125" s="102"/>
      <c r="I125" s="20"/>
      <c r="J125" s="21"/>
      <c r="K125" s="21"/>
      <c r="L125" s="25"/>
      <c r="M125" s="58"/>
    </row>
    <row r="126" spans="1:13" ht="12.75">
      <c r="A126" s="15">
        <v>40399</v>
      </c>
      <c r="B126" s="15">
        <v>41495</v>
      </c>
      <c r="C126" s="15">
        <f>IF(A126&lt;$C$72,$C$72,A126)</f>
        <v>40664</v>
      </c>
      <c r="D126" s="15">
        <f>IF(B126&gt;$D$72,$D$72,B126)</f>
        <v>40695</v>
      </c>
      <c r="E126" s="16">
        <f>D126-C126</f>
        <v>31</v>
      </c>
      <c r="F126" s="17">
        <v>2803500</v>
      </c>
      <c r="G126" s="57" t="s">
        <v>40</v>
      </c>
      <c r="H126" s="19"/>
      <c r="I126" s="20"/>
      <c r="J126" s="21">
        <f>F126/3/12*E126/$O$15</f>
        <v>77875</v>
      </c>
      <c r="K126" s="21"/>
      <c r="L126" s="25">
        <f>L121</f>
        <v>151547796.77419356</v>
      </c>
      <c r="M126" s="79">
        <f>J126/L126*360/$O$15</f>
        <v>0.005967456195072024</v>
      </c>
    </row>
    <row r="127" spans="1:13" ht="12.75">
      <c r="A127" s="15">
        <v>40399</v>
      </c>
      <c r="B127" s="15">
        <v>41495</v>
      </c>
      <c r="C127" s="15">
        <f>IF(A127&lt;$C$72,$C$72,A127)</f>
        <v>40664</v>
      </c>
      <c r="D127" s="15">
        <f>IF(B127&gt;$D$72,$D$72,B127)</f>
        <v>40695</v>
      </c>
      <c r="E127" s="16">
        <f>D127-C127</f>
        <v>31</v>
      </c>
      <c r="F127" s="17">
        <v>900000</v>
      </c>
      <c r="G127" s="57" t="s">
        <v>41</v>
      </c>
      <c r="H127" s="19"/>
      <c r="I127" s="20"/>
      <c r="J127" s="21">
        <f>F127/3/12*E127/$O$15</f>
        <v>25000</v>
      </c>
      <c r="K127" s="21"/>
      <c r="L127" s="25">
        <f>L121</f>
        <v>151547796.77419356</v>
      </c>
      <c r="M127" s="79">
        <f>J127/L127*360/$O$15</f>
        <v>0.0019157162745014524</v>
      </c>
    </row>
    <row r="128" spans="6:13" ht="15.75" thickBot="1">
      <c r="F128" s="27"/>
      <c r="L128" s="28"/>
      <c r="M128" s="56"/>
    </row>
    <row r="129" spans="6:13" ht="15.75" thickBot="1">
      <c r="F129" s="27"/>
      <c r="L129" s="59" t="s">
        <v>42</v>
      </c>
      <c r="M129" s="60">
        <f>SUM(M119:M128)</f>
        <v>0.04955969744411733</v>
      </c>
    </row>
    <row r="130" spans="12:13" ht="15">
      <c r="L130" s="27"/>
      <c r="M130" s="29"/>
    </row>
    <row r="131" ht="12.75">
      <c r="M131" s="44"/>
    </row>
    <row r="132" spans="9:13" ht="12.75">
      <c r="I132" s="80" t="s">
        <v>87</v>
      </c>
      <c r="J132" s="81">
        <f>SUM(J77:J127)</f>
        <v>645914.3938527397</v>
      </c>
      <c r="K132" s="80"/>
      <c r="L132" s="81">
        <f>L121</f>
        <v>151547796.77419356</v>
      </c>
      <c r="M132" s="82">
        <f>J132/L132*360/$O$15</f>
        <v>0.049495548649537376</v>
      </c>
    </row>
    <row r="134" ht="12.75">
      <c r="M134" s="27"/>
    </row>
  </sheetData>
  <mergeCells count="8">
    <mergeCell ref="C86:D86"/>
    <mergeCell ref="G86:H86"/>
    <mergeCell ref="G125:H125"/>
    <mergeCell ref="G81:H81"/>
    <mergeCell ref="G82:H82"/>
    <mergeCell ref="G83:H83"/>
    <mergeCell ref="G84:H84"/>
    <mergeCell ref="G120:H120"/>
  </mergeCells>
  <printOptions horizontalCentered="1"/>
  <pageMargins left="0.25" right="0.25" top="0.5" bottom="0.5" header="0.5" footer="0.5"/>
  <pageSetup fitToHeight="1" fitToWidth="1" horizontalDpi="600" verticalDpi="600" orientation="portrait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="85" zoomScaleNormal="85" workbookViewId="0" topLeftCell="H94">
      <selection activeCell="A94" sqref="A94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40634</v>
      </c>
    </row>
    <row r="3" ht="12.75">
      <c r="O3" s="3"/>
    </row>
    <row r="4" ht="12.75">
      <c r="O4" s="4" t="s">
        <v>1</v>
      </c>
    </row>
    <row r="5" ht="12.75">
      <c r="O5" s="2">
        <v>40725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40664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 hidden="1">
      <c r="O11" s="2">
        <v>40695</v>
      </c>
    </row>
    <row r="12" ht="13.5" hidden="1" thickBot="1">
      <c r="O12" s="8"/>
    </row>
    <row r="13" spans="1:13" ht="16.5" hidden="1" thickBot="1">
      <c r="A13" s="9" t="s">
        <v>104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 hidden="1">
      <c r="C14" s="11">
        <f>O2</f>
        <v>40634</v>
      </c>
      <c r="D14" s="11">
        <f>O11</f>
        <v>40695</v>
      </c>
      <c r="O14" s="1" t="s">
        <v>6</v>
      </c>
    </row>
    <row r="15" spans="1:15" ht="13.5" hidden="1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 hidden="1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 hidden="1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 hidden="1">
      <c r="A18" s="14"/>
      <c r="B18" s="14"/>
      <c r="C18" s="14"/>
      <c r="D18" s="14"/>
    </row>
    <row r="19" spans="1:13" ht="12.75" hidden="1">
      <c r="A19" s="15"/>
      <c r="B19" s="15"/>
      <c r="C19" s="73"/>
      <c r="D19" s="73"/>
      <c r="E19" s="74"/>
      <c r="F19" s="12" t="s">
        <v>65</v>
      </c>
      <c r="G19" s="18"/>
      <c r="H19" s="19"/>
      <c r="I19" s="19"/>
      <c r="J19" s="21"/>
      <c r="K19" s="21"/>
      <c r="L19" s="22"/>
      <c r="M19" s="23"/>
    </row>
    <row r="20" spans="1:13" ht="12.75" hidden="1">
      <c r="A20" s="15"/>
      <c r="B20" s="15"/>
      <c r="C20" s="73"/>
      <c r="D20" s="73"/>
      <c r="E20" s="74"/>
      <c r="F20" s="17"/>
      <c r="G20" s="18"/>
      <c r="H20" s="19"/>
      <c r="I20" s="19"/>
      <c r="J20" s="21"/>
      <c r="K20" s="21"/>
      <c r="L20" s="22"/>
      <c r="M20" s="23"/>
    </row>
    <row r="21" spans="6:13" ht="15" hidden="1">
      <c r="F21" s="27"/>
      <c r="L21" s="30"/>
      <c r="M21" s="29"/>
    </row>
    <row r="22" spans="1:13" ht="16.5" hidden="1" thickBot="1">
      <c r="A22" s="9" t="s">
        <v>105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 hidden="1">
      <c r="C23" s="11">
        <f>O2</f>
        <v>40634</v>
      </c>
      <c r="D23" s="11">
        <f>O5</f>
        <v>40725</v>
      </c>
    </row>
    <row r="24" spans="1:4" ht="12.75" hidden="1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 hidden="1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 hidden="1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90</v>
      </c>
      <c r="M26" s="14" t="s">
        <v>24</v>
      </c>
    </row>
    <row r="27" ht="12.75" hidden="1"/>
    <row r="28" spans="1:13" ht="12.75" hidden="1">
      <c r="A28" s="15">
        <v>40613</v>
      </c>
      <c r="B28" s="15">
        <v>40644</v>
      </c>
      <c r="C28" s="73">
        <f>IF(A28&lt;$C$14,$C$14,A28)</f>
        <v>40634</v>
      </c>
      <c r="D28" s="73">
        <f>IF(B28&gt;$D$14,$D$14,B28)</f>
        <v>40644</v>
      </c>
      <c r="E28" s="74">
        <f>D28-C28</f>
        <v>10</v>
      </c>
      <c r="F28" s="17">
        <v>55000000</v>
      </c>
      <c r="G28" s="18" t="s">
        <v>49</v>
      </c>
      <c r="H28" s="19" t="s">
        <v>26</v>
      </c>
      <c r="I28" s="19">
        <v>0.030625</v>
      </c>
      <c r="J28" s="21">
        <f>F28*I28/360*E28</f>
        <v>46788.194444444445</v>
      </c>
      <c r="K28" s="21"/>
      <c r="L28" s="22">
        <f>F28/$F$34*(B28-A28)</f>
        <v>3.666666666666667</v>
      </c>
      <c r="M28" s="23">
        <f>(F28*I28)/$F$34</f>
        <v>0.0036223118279569894</v>
      </c>
    </row>
    <row r="29" spans="1:13" ht="12.75" hidden="1">
      <c r="A29" s="15">
        <v>40633</v>
      </c>
      <c r="B29" s="15">
        <v>40661</v>
      </c>
      <c r="C29" s="73">
        <f>IF(A29&lt;$C$14,$C$14,A29)</f>
        <v>40634</v>
      </c>
      <c r="D29" s="73">
        <f>IF(B29&gt;$D$14,$D$14,B29)</f>
        <v>40661</v>
      </c>
      <c r="E29" s="74">
        <f>D29-C29</f>
        <v>27</v>
      </c>
      <c r="F29" s="17">
        <v>150000000</v>
      </c>
      <c r="G29" s="18" t="s">
        <v>49</v>
      </c>
      <c r="H29" s="19" t="s">
        <v>26</v>
      </c>
      <c r="I29" s="19">
        <v>0.030625</v>
      </c>
      <c r="J29" s="21">
        <f>F29*I29/360*E29</f>
        <v>344531.25</v>
      </c>
      <c r="K29" s="21"/>
      <c r="L29" s="22">
        <f>F29/$F$34*(B29-A29)</f>
        <v>9.032258064516128</v>
      </c>
      <c r="M29" s="23">
        <f>(F29*I29)/$F$34</f>
        <v>0.009879032258064515</v>
      </c>
    </row>
    <row r="30" spans="1:13" ht="12.75" hidden="1">
      <c r="A30" s="15">
        <v>40644</v>
      </c>
      <c r="B30" s="15">
        <v>40674</v>
      </c>
      <c r="C30" s="73">
        <f>IF(A30&lt;$C$14,$C$14,A30)</f>
        <v>40644</v>
      </c>
      <c r="D30" s="73">
        <f>IF(B30&gt;$D$14,$D$14,B30)</f>
        <v>40674</v>
      </c>
      <c r="E30" s="74">
        <f>D30-C30</f>
        <v>30</v>
      </c>
      <c r="F30" s="17">
        <v>55000000</v>
      </c>
      <c r="G30" s="18" t="s">
        <v>49</v>
      </c>
      <c r="H30" s="19" t="s">
        <v>26</v>
      </c>
      <c r="I30" s="19">
        <v>0.03</v>
      </c>
      <c r="J30" s="21">
        <f>F30*I30/360*E30</f>
        <v>137500</v>
      </c>
      <c r="K30" s="21"/>
      <c r="L30" s="22">
        <f>F30/$F$34*(B30-A30)</f>
        <v>3.548387096774194</v>
      </c>
      <c r="M30" s="23">
        <f>(F30*I30)/$F$34</f>
        <v>0.0035483870967741938</v>
      </c>
    </row>
    <row r="31" spans="1:13" ht="12.75" hidden="1">
      <c r="A31" s="15">
        <v>40661</v>
      </c>
      <c r="B31" s="15">
        <v>40686</v>
      </c>
      <c r="C31" s="73">
        <f>IF(A31&lt;$C$14,$C$14,A31)</f>
        <v>40661</v>
      </c>
      <c r="D31" s="73">
        <f>IF(B31&gt;$D$14,$D$14,B31)</f>
        <v>40686</v>
      </c>
      <c r="E31" s="74">
        <f>D31-C31</f>
        <v>25</v>
      </c>
      <c r="F31" s="17">
        <v>150000000</v>
      </c>
      <c r="G31" s="18" t="s">
        <v>49</v>
      </c>
      <c r="H31" s="19" t="s">
        <v>26</v>
      </c>
      <c r="I31" s="19">
        <v>0.03</v>
      </c>
      <c r="J31" s="21">
        <f>F31*I31/360*E31</f>
        <v>312500</v>
      </c>
      <c r="K31" s="21"/>
      <c r="L31" s="22">
        <f>F31/$F$34*(B31-A31)</f>
        <v>8.064516129032258</v>
      </c>
      <c r="M31" s="23">
        <f>(F31*I31)/$F$34</f>
        <v>0.00967741935483871</v>
      </c>
    </row>
    <row r="32" spans="1:13" ht="12.75" hidden="1">
      <c r="A32" s="15">
        <v>40674</v>
      </c>
      <c r="B32" s="15">
        <v>40682</v>
      </c>
      <c r="C32" s="73">
        <f>IF(A32&lt;$C$14,$C$14,A32)</f>
        <v>40674</v>
      </c>
      <c r="D32" s="73">
        <f>IF(B32&gt;$D$14,$D$14,B32)</f>
        <v>40682</v>
      </c>
      <c r="E32" s="74">
        <f>D32-C32</f>
        <v>8</v>
      </c>
      <c r="F32" s="17">
        <v>55000000</v>
      </c>
      <c r="G32" s="18" t="s">
        <v>49</v>
      </c>
      <c r="H32" s="83" t="s">
        <v>106</v>
      </c>
      <c r="I32" s="19">
        <v>0.05</v>
      </c>
      <c r="J32" s="21">
        <f>F32*I32/365*E32</f>
        <v>60273.97260273973</v>
      </c>
      <c r="K32" s="21"/>
      <c r="L32" s="22">
        <f>F32/$F$34*(B32-A32)</f>
        <v>0.946236559139785</v>
      </c>
      <c r="M32" s="23">
        <f>(F32*I32)/$F$34</f>
        <v>0.005913978494623656</v>
      </c>
    </row>
    <row r="33" spans="1:13" ht="12.75" hidden="1">
      <c r="A33" s="15"/>
      <c r="B33" s="15"/>
      <c r="C33" s="73"/>
      <c r="D33" s="73"/>
      <c r="E33" s="74"/>
      <c r="F33" s="17"/>
      <c r="G33" s="18"/>
      <c r="H33" s="19"/>
      <c r="I33" s="19"/>
      <c r="J33" s="21"/>
      <c r="K33" s="21"/>
      <c r="L33" s="22"/>
      <c r="M33" s="23"/>
    </row>
    <row r="34" spans="1:13" ht="12.75" hidden="1">
      <c r="A34" s="15"/>
      <c r="B34" s="15"/>
      <c r="C34" s="73"/>
      <c r="D34" s="73"/>
      <c r="E34" s="75" t="s">
        <v>81</v>
      </c>
      <c r="F34" s="62">
        <f>SUM(F28:F33)</f>
        <v>465000000</v>
      </c>
      <c r="G34" s="18"/>
      <c r="H34" s="19"/>
      <c r="I34" s="19"/>
      <c r="J34" s="21"/>
      <c r="K34" s="21"/>
      <c r="L34" s="22">
        <f>SUM(L28:L33)</f>
        <v>25.258064516129032</v>
      </c>
      <c r="M34" s="58">
        <f>SUM(M28:M33)</f>
        <v>0.03264112903225806</v>
      </c>
    </row>
    <row r="35" spans="1:14" ht="12.75" hidden="1">
      <c r="A35" s="15"/>
      <c r="B35" s="15"/>
      <c r="C35" s="15"/>
      <c r="D35" s="15"/>
      <c r="E35" s="16"/>
      <c r="F35" s="17"/>
      <c r="G35" s="18"/>
      <c r="H35" s="19"/>
      <c r="I35" s="20"/>
      <c r="J35" s="21"/>
      <c r="K35" s="21"/>
      <c r="L35" s="25"/>
      <c r="M35" s="23"/>
      <c r="N35" s="15"/>
    </row>
    <row r="36" ht="12.75" hidden="1"/>
    <row r="37" spans="1:13" ht="16.5" hidden="1" thickBot="1">
      <c r="A37" s="9" t="s">
        <v>107</v>
      </c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3:4" ht="12.75" hidden="1">
      <c r="C38" s="11">
        <v>40544</v>
      </c>
      <c r="D38" s="11">
        <f>O5</f>
        <v>40725</v>
      </c>
    </row>
    <row r="39" spans="1:4" ht="12.75" hidden="1">
      <c r="A39" s="12" t="s">
        <v>7</v>
      </c>
      <c r="B39" s="12" t="s">
        <v>7</v>
      </c>
      <c r="C39" s="12" t="s">
        <v>8</v>
      </c>
      <c r="D39" s="12" t="s">
        <v>8</v>
      </c>
    </row>
    <row r="40" spans="1:13" ht="12.75" hidden="1">
      <c r="A40" s="12" t="s">
        <v>9</v>
      </c>
      <c r="B40" s="12" t="s">
        <v>9</v>
      </c>
      <c r="C40" s="12" t="s">
        <v>9</v>
      </c>
      <c r="D40" s="12" t="s">
        <v>9</v>
      </c>
      <c r="E40" s="12" t="s">
        <v>10</v>
      </c>
      <c r="F40" s="12" t="s">
        <v>11</v>
      </c>
      <c r="G40" s="12"/>
      <c r="H40" s="12"/>
      <c r="I40" s="12" t="s">
        <v>12</v>
      </c>
      <c r="J40" s="12" t="s">
        <v>13</v>
      </c>
      <c r="L40" s="12" t="s">
        <v>15</v>
      </c>
      <c r="M40" s="12" t="s">
        <v>15</v>
      </c>
    </row>
    <row r="41" spans="1:13" ht="12.75" hidden="1">
      <c r="A41" s="14" t="s">
        <v>16</v>
      </c>
      <c r="B41" s="14" t="s">
        <v>17</v>
      </c>
      <c r="C41" s="14" t="s">
        <v>16</v>
      </c>
      <c r="D41" s="14" t="s">
        <v>17</v>
      </c>
      <c r="E41" s="14" t="s">
        <v>18</v>
      </c>
      <c r="F41" s="14" t="s">
        <v>19</v>
      </c>
      <c r="G41" s="14" t="s">
        <v>20</v>
      </c>
      <c r="H41" s="14" t="s">
        <v>21</v>
      </c>
      <c r="I41" s="14" t="s">
        <v>22</v>
      </c>
      <c r="J41" s="14" t="s">
        <v>17</v>
      </c>
      <c r="L41" s="14" t="s">
        <v>90</v>
      </c>
      <c r="M41" s="14" t="s">
        <v>24</v>
      </c>
    </row>
    <row r="42" spans="3:13" ht="12.75" hidden="1">
      <c r="C42" s="14"/>
      <c r="D42" s="14"/>
      <c r="E42" s="14"/>
      <c r="F42" s="14"/>
      <c r="G42" s="14"/>
      <c r="H42" s="14"/>
      <c r="I42" s="14"/>
      <c r="J42" s="14"/>
      <c r="L42" s="14"/>
      <c r="M42" s="14"/>
    </row>
    <row r="43" spans="1:14" ht="12.75" hidden="1">
      <c r="A43" s="15">
        <v>40554</v>
      </c>
      <c r="B43" s="15">
        <v>40584</v>
      </c>
      <c r="C43" s="15">
        <f aca="true" t="shared" si="0" ref="C43:C50">IF(A43&lt;$C$38,$C$38,A43)</f>
        <v>40554</v>
      </c>
      <c r="D43" s="15">
        <f aca="true" t="shared" si="1" ref="D43:D50">IF(B43&gt;$D$38,$D$38,B43)</f>
        <v>40584</v>
      </c>
      <c r="E43" s="16">
        <f aca="true" t="shared" si="2" ref="E43:E51">D43-C43</f>
        <v>30</v>
      </c>
      <c r="F43" s="17">
        <v>55000000</v>
      </c>
      <c r="G43" s="18" t="s">
        <v>25</v>
      </c>
      <c r="H43" s="19" t="s">
        <v>26</v>
      </c>
      <c r="I43" s="19">
        <v>0.030625</v>
      </c>
      <c r="J43" s="21">
        <f aca="true" t="shared" si="3" ref="J43:J50">F43*I43/360*E43</f>
        <v>140364.58333333334</v>
      </c>
      <c r="K43" s="21"/>
      <c r="L43" s="22">
        <f aca="true" t="shared" si="4" ref="L43:L50">F43/$F$53*(B43-A43)</f>
        <v>1.864406779661017</v>
      </c>
      <c r="M43" s="23">
        <f aca="true" t="shared" si="5" ref="M43:M51">(F43*I43)/$F$53</f>
        <v>0.0019032485875706215</v>
      </c>
      <c r="N43" s="15"/>
    </row>
    <row r="44" spans="1:14" ht="12.75" hidden="1">
      <c r="A44" s="15">
        <v>40575</v>
      </c>
      <c r="B44" s="15">
        <v>40604</v>
      </c>
      <c r="C44" s="15">
        <f t="shared" si="0"/>
        <v>40575</v>
      </c>
      <c r="D44" s="15">
        <f t="shared" si="1"/>
        <v>40604</v>
      </c>
      <c r="E44" s="16">
        <f t="shared" si="2"/>
        <v>29</v>
      </c>
      <c r="F44" s="17">
        <v>160000000</v>
      </c>
      <c r="G44" s="18" t="s">
        <v>25</v>
      </c>
      <c r="H44" s="19" t="s">
        <v>26</v>
      </c>
      <c r="I44" s="19">
        <v>0.030625</v>
      </c>
      <c r="J44" s="21">
        <f t="shared" si="3"/>
        <v>394722.22222222225</v>
      </c>
      <c r="K44" s="21"/>
      <c r="L44" s="22">
        <f t="shared" si="4"/>
        <v>5.242937853107344</v>
      </c>
      <c r="M44" s="23">
        <f t="shared" si="5"/>
        <v>0.005536723163841808</v>
      </c>
      <c r="N44" s="15"/>
    </row>
    <row r="45" spans="1:14" ht="12.75" hidden="1">
      <c r="A45" s="15">
        <v>40584</v>
      </c>
      <c r="B45" s="15">
        <v>40613</v>
      </c>
      <c r="C45" s="15">
        <f t="shared" si="0"/>
        <v>40584</v>
      </c>
      <c r="D45" s="15">
        <f t="shared" si="1"/>
        <v>40613</v>
      </c>
      <c r="E45" s="16">
        <f t="shared" si="2"/>
        <v>29</v>
      </c>
      <c r="F45" s="17">
        <v>55000000</v>
      </c>
      <c r="G45" s="18" t="s">
        <v>25</v>
      </c>
      <c r="H45" s="19" t="s">
        <v>26</v>
      </c>
      <c r="I45" s="19">
        <v>0.030625</v>
      </c>
      <c r="J45" s="21">
        <f t="shared" si="3"/>
        <v>135685.76388888888</v>
      </c>
      <c r="K45" s="21"/>
      <c r="L45" s="22">
        <f t="shared" si="4"/>
        <v>1.8022598870056499</v>
      </c>
      <c r="M45" s="23">
        <f t="shared" si="5"/>
        <v>0.0019032485875706215</v>
      </c>
      <c r="N45" s="15"/>
    </row>
    <row r="46" spans="1:14" ht="12.75" hidden="1">
      <c r="A46" s="15">
        <v>40604</v>
      </c>
      <c r="B46" s="15">
        <v>40633</v>
      </c>
      <c r="C46" s="15">
        <f t="shared" si="0"/>
        <v>40604</v>
      </c>
      <c r="D46" s="15">
        <f t="shared" si="1"/>
        <v>40633</v>
      </c>
      <c r="E46" s="16">
        <f t="shared" si="2"/>
        <v>29</v>
      </c>
      <c r="F46" s="17">
        <v>150000000</v>
      </c>
      <c r="G46" s="18" t="s">
        <v>25</v>
      </c>
      <c r="H46" s="19" t="s">
        <v>26</v>
      </c>
      <c r="I46" s="19">
        <v>0.030625</v>
      </c>
      <c r="J46" s="21">
        <f t="shared" si="3"/>
        <v>370052.0833333333</v>
      </c>
      <c r="K46" s="21"/>
      <c r="L46" s="22">
        <f t="shared" si="4"/>
        <v>4.915254237288135</v>
      </c>
      <c r="M46" s="23">
        <f t="shared" si="5"/>
        <v>0.005190677966101695</v>
      </c>
      <c r="N46" s="15"/>
    </row>
    <row r="47" spans="1:14" ht="12.75" hidden="1">
      <c r="A47" s="15">
        <v>40613</v>
      </c>
      <c r="B47" s="15">
        <v>40644</v>
      </c>
      <c r="C47" s="15">
        <f t="shared" si="0"/>
        <v>40613</v>
      </c>
      <c r="D47" s="15">
        <f t="shared" si="1"/>
        <v>40644</v>
      </c>
      <c r="E47" s="16">
        <f t="shared" si="2"/>
        <v>31</v>
      </c>
      <c r="F47" s="17">
        <v>55000000</v>
      </c>
      <c r="G47" s="18" t="s">
        <v>25</v>
      </c>
      <c r="H47" s="19" t="s">
        <v>26</v>
      </c>
      <c r="I47" s="19">
        <v>0.030625</v>
      </c>
      <c r="J47" s="21">
        <f t="shared" si="3"/>
        <v>145043.40277777778</v>
      </c>
      <c r="K47" s="21"/>
      <c r="L47" s="22">
        <f t="shared" si="4"/>
        <v>1.9265536723163843</v>
      </c>
      <c r="M47" s="23">
        <f t="shared" si="5"/>
        <v>0.0019032485875706215</v>
      </c>
      <c r="N47" s="15"/>
    </row>
    <row r="48" spans="1:14" ht="12.75" hidden="1">
      <c r="A48" s="15">
        <v>40633</v>
      </c>
      <c r="B48" s="15">
        <v>40661</v>
      </c>
      <c r="C48" s="15">
        <f t="shared" si="0"/>
        <v>40633</v>
      </c>
      <c r="D48" s="15">
        <f t="shared" si="1"/>
        <v>40661</v>
      </c>
      <c r="E48" s="16">
        <f t="shared" si="2"/>
        <v>28</v>
      </c>
      <c r="F48" s="17">
        <v>150000000</v>
      </c>
      <c r="G48" s="18" t="s">
        <v>25</v>
      </c>
      <c r="H48" s="19" t="s">
        <v>26</v>
      </c>
      <c r="I48" s="19">
        <v>0.030625</v>
      </c>
      <c r="J48" s="21">
        <f t="shared" si="3"/>
        <v>357291.6666666666</v>
      </c>
      <c r="K48" s="21"/>
      <c r="L48" s="22">
        <f t="shared" si="4"/>
        <v>4.745762711864407</v>
      </c>
      <c r="M48" s="23">
        <f t="shared" si="5"/>
        <v>0.005190677966101695</v>
      </c>
      <c r="N48" s="15"/>
    </row>
    <row r="49" spans="1:14" ht="12.75" hidden="1">
      <c r="A49" s="15">
        <v>40644</v>
      </c>
      <c r="B49" s="15">
        <v>40674</v>
      </c>
      <c r="C49" s="15">
        <f t="shared" si="0"/>
        <v>40644</v>
      </c>
      <c r="D49" s="15">
        <f t="shared" si="1"/>
        <v>40674</v>
      </c>
      <c r="E49" s="16">
        <f t="shared" si="2"/>
        <v>30</v>
      </c>
      <c r="F49" s="17">
        <v>55000000</v>
      </c>
      <c r="G49" s="18" t="s">
        <v>25</v>
      </c>
      <c r="H49" s="19" t="s">
        <v>26</v>
      </c>
      <c r="I49" s="19">
        <v>0.03</v>
      </c>
      <c r="J49" s="21">
        <f t="shared" si="3"/>
        <v>137500</v>
      </c>
      <c r="K49" s="21"/>
      <c r="L49" s="22">
        <f t="shared" si="4"/>
        <v>1.864406779661017</v>
      </c>
      <c r="M49" s="23">
        <f t="shared" si="5"/>
        <v>0.001864406779661017</v>
      </c>
      <c r="N49" s="15"/>
    </row>
    <row r="50" spans="1:14" ht="12.75" hidden="1">
      <c r="A50" s="15">
        <v>40661</v>
      </c>
      <c r="B50" s="15">
        <v>40686</v>
      </c>
      <c r="C50" s="15">
        <f t="shared" si="0"/>
        <v>40661</v>
      </c>
      <c r="D50" s="15">
        <f t="shared" si="1"/>
        <v>40686</v>
      </c>
      <c r="E50" s="16">
        <f t="shared" si="2"/>
        <v>25</v>
      </c>
      <c r="F50" s="17">
        <v>150000000</v>
      </c>
      <c r="G50" s="18" t="s">
        <v>25</v>
      </c>
      <c r="H50" s="19" t="s">
        <v>26</v>
      </c>
      <c r="I50" s="19">
        <v>0.03</v>
      </c>
      <c r="J50" s="21">
        <f t="shared" si="3"/>
        <v>312500</v>
      </c>
      <c r="K50" s="21"/>
      <c r="L50" s="22">
        <f t="shared" si="4"/>
        <v>4.23728813559322</v>
      </c>
      <c r="M50" s="23">
        <f t="shared" si="5"/>
        <v>0.005084745762711864</v>
      </c>
      <c r="N50" s="15"/>
    </row>
    <row r="51" spans="1:14" ht="12.75" hidden="1">
      <c r="A51" s="15">
        <v>40674</v>
      </c>
      <c r="B51" s="15">
        <v>40682</v>
      </c>
      <c r="C51" s="73">
        <f>IF(A51&lt;$C$14,$C$14,A51)</f>
        <v>40674</v>
      </c>
      <c r="D51" s="73">
        <f>IF(B51&gt;$D$14,$D$14,B51)</f>
        <v>40682</v>
      </c>
      <c r="E51" s="74">
        <f t="shared" si="2"/>
        <v>8</v>
      </c>
      <c r="F51" s="17">
        <v>55000000</v>
      </c>
      <c r="G51" s="18" t="s">
        <v>25</v>
      </c>
      <c r="H51" s="83" t="s">
        <v>106</v>
      </c>
      <c r="I51" s="19">
        <v>0.05</v>
      </c>
      <c r="J51" s="21">
        <f>F51*I51/365*E51</f>
        <v>60273.97260273973</v>
      </c>
      <c r="K51" s="21"/>
      <c r="L51" s="22">
        <f>F51/$F$34*(B51-A51)</f>
        <v>0.946236559139785</v>
      </c>
      <c r="M51" s="23">
        <f t="shared" si="5"/>
        <v>0.0031073446327683617</v>
      </c>
      <c r="N51" s="15"/>
    </row>
    <row r="52" spans="1:14" ht="12.75" hidden="1">
      <c r="A52" s="15"/>
      <c r="B52" s="15"/>
      <c r="C52" s="15"/>
      <c r="D52" s="15"/>
      <c r="E52" s="16"/>
      <c r="F52" s="17"/>
      <c r="G52" s="18"/>
      <c r="H52" s="19"/>
      <c r="I52" s="20"/>
      <c r="J52" s="21"/>
      <c r="K52" s="21"/>
      <c r="L52" s="25"/>
      <c r="M52" s="23"/>
      <c r="N52" s="15"/>
    </row>
    <row r="53" spans="3:13" ht="12.75" hidden="1">
      <c r="C53" s="14"/>
      <c r="D53" s="14"/>
      <c r="E53" s="75" t="s">
        <v>81</v>
      </c>
      <c r="F53" s="62">
        <f>SUM(F43:F52)</f>
        <v>885000000</v>
      </c>
      <c r="G53" s="14"/>
      <c r="H53" s="14"/>
      <c r="I53" s="14"/>
      <c r="J53" s="14"/>
      <c r="L53" s="22">
        <f>SUM(L42:L52)</f>
        <v>27.54510661563696</v>
      </c>
      <c r="M53" s="58">
        <f>SUM(M42:M52)</f>
        <v>0.0316843220338983</v>
      </c>
    </row>
    <row r="54" ht="12.75" hidden="1">
      <c r="I54" s="31"/>
    </row>
    <row r="55" ht="12.75" hidden="1">
      <c r="I55" s="31"/>
    </row>
    <row r="56" spans="1:13" ht="16.5" hidden="1" thickBot="1">
      <c r="A56" s="9" t="s">
        <v>108</v>
      </c>
      <c r="B56" s="10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ht="12.75" hidden="1"/>
    <row r="58" spans="3:11" ht="12.75" hidden="1">
      <c r="C58" s="32"/>
      <c r="D58" s="12"/>
      <c r="E58" s="12"/>
      <c r="F58" s="12" t="s">
        <v>11</v>
      </c>
      <c r="G58" s="19"/>
      <c r="I58" s="12"/>
      <c r="J58" s="12"/>
      <c r="K58" s="12"/>
    </row>
    <row r="59" spans="2:13" ht="12.75" hidden="1">
      <c r="B59" s="33" t="s">
        <v>31</v>
      </c>
      <c r="C59" s="34"/>
      <c r="D59" s="35"/>
      <c r="E59" s="35"/>
      <c r="F59" s="14" t="s">
        <v>19</v>
      </c>
      <c r="G59" s="36"/>
      <c r="J59" s="14"/>
      <c r="K59" s="14"/>
      <c r="L59" s="14" t="s">
        <v>32</v>
      </c>
      <c r="M59" s="14" t="s">
        <v>24</v>
      </c>
    </row>
    <row r="60" spans="2:13" ht="12.75" hidden="1">
      <c r="B60" s="37" t="s">
        <v>33</v>
      </c>
      <c r="C60" s="38"/>
      <c r="D60" s="38"/>
      <c r="E60" s="24"/>
      <c r="F60" s="17">
        <v>377700</v>
      </c>
      <c r="G60" s="39"/>
      <c r="H60" s="40"/>
      <c r="J60" s="41"/>
      <c r="K60" s="42"/>
      <c r="L60" s="43" t="s">
        <v>34</v>
      </c>
      <c r="M60" s="44">
        <v>0.0295</v>
      </c>
    </row>
    <row r="61" spans="2:13" ht="12.75" hidden="1">
      <c r="B61" s="37" t="s">
        <v>35</v>
      </c>
      <c r="D61" s="38"/>
      <c r="E61" s="24"/>
      <c r="F61" s="17">
        <v>5375000</v>
      </c>
      <c r="G61" s="39"/>
      <c r="H61" s="40"/>
      <c r="J61" s="41"/>
      <c r="K61" s="42"/>
      <c r="L61" s="43" t="s">
        <v>34</v>
      </c>
      <c r="M61" s="44">
        <v>0.0295</v>
      </c>
    </row>
    <row r="62" spans="2:13" ht="12.75" hidden="1">
      <c r="B62" s="37" t="s">
        <v>36</v>
      </c>
      <c r="D62" s="38"/>
      <c r="E62" s="24"/>
      <c r="F62" s="17">
        <v>7408000</v>
      </c>
      <c r="G62" s="39"/>
      <c r="H62" s="40"/>
      <c r="J62" s="41"/>
      <c r="K62" s="42"/>
      <c r="L62" s="43" t="s">
        <v>34</v>
      </c>
      <c r="M62" s="44">
        <v>0.0295</v>
      </c>
    </row>
    <row r="63" ht="12.75" hidden="1">
      <c r="F63" s="27"/>
    </row>
    <row r="64" spans="6:13" ht="15" hidden="1">
      <c r="F64" s="27">
        <f>SUM(F60:F63)</f>
        <v>13160700</v>
      </c>
      <c r="M64" s="29">
        <v>0.0295</v>
      </c>
    </row>
    <row r="65" ht="12.75" hidden="1"/>
    <row r="66" ht="12.75" hidden="1"/>
    <row r="67" ht="12.75" hidden="1"/>
    <row r="68" spans="1:13" s="45" customFormat="1" ht="13.5" hidden="1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45" customFormat="1" ht="3" customHeight="1" thickBot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45" customFormat="1" ht="31.5" customHeight="1">
      <c r="A70" s="48" t="s">
        <v>37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6.5" thickBot="1">
      <c r="A71" s="9" t="s">
        <v>109</v>
      </c>
      <c r="B71" s="51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3:4" ht="12.75">
      <c r="C72" s="11">
        <f>+O8</f>
        <v>40664</v>
      </c>
      <c r="D72" s="11">
        <f>+O11</f>
        <v>40695</v>
      </c>
    </row>
    <row r="73" spans="1:4" ht="12.75">
      <c r="A73" s="12" t="s">
        <v>7</v>
      </c>
      <c r="B73" s="12" t="s">
        <v>7</v>
      </c>
      <c r="C73" s="12" t="s">
        <v>8</v>
      </c>
      <c r="D73" s="12" t="s">
        <v>8</v>
      </c>
    </row>
    <row r="74" spans="1:13" ht="12.75">
      <c r="A74" s="12" t="s">
        <v>9</v>
      </c>
      <c r="B74" s="12" t="s">
        <v>9</v>
      </c>
      <c r="C74" s="12" t="s">
        <v>9</v>
      </c>
      <c r="D74" s="12" t="s">
        <v>9</v>
      </c>
      <c r="E74" s="12" t="s">
        <v>10</v>
      </c>
      <c r="F74" s="12" t="s">
        <v>11</v>
      </c>
      <c r="G74" s="12"/>
      <c r="H74" s="12"/>
      <c r="I74" s="12" t="s">
        <v>12</v>
      </c>
      <c r="J74" s="12" t="s">
        <v>13</v>
      </c>
      <c r="L74" s="12" t="s">
        <v>15</v>
      </c>
      <c r="M74" s="12" t="s">
        <v>15</v>
      </c>
    </row>
    <row r="75" spans="1:13" ht="12.75">
      <c r="A75" s="14" t="s">
        <v>16</v>
      </c>
      <c r="B75" s="14" t="s">
        <v>17</v>
      </c>
      <c r="C75" s="14" t="s">
        <v>16</v>
      </c>
      <c r="D75" s="14" t="s">
        <v>17</v>
      </c>
      <c r="E75" s="14" t="s">
        <v>18</v>
      </c>
      <c r="F75" s="14" t="s">
        <v>19</v>
      </c>
      <c r="G75" s="14" t="s">
        <v>20</v>
      </c>
      <c r="H75" s="14" t="s">
        <v>21</v>
      </c>
      <c r="I75" s="14" t="s">
        <v>22</v>
      </c>
      <c r="J75" s="14" t="s">
        <v>17</v>
      </c>
      <c r="L75" s="14" t="s">
        <v>28</v>
      </c>
      <c r="M75" s="14" t="s">
        <v>24</v>
      </c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L76" s="14"/>
      <c r="M76" s="14"/>
    </row>
    <row r="77" spans="1:13" ht="12.75">
      <c r="A77" s="15">
        <v>40644</v>
      </c>
      <c r="B77" s="15">
        <v>40674</v>
      </c>
      <c r="C77" s="15">
        <f>IF(A77&lt;$C$72,$C$72,A77)</f>
        <v>40664</v>
      </c>
      <c r="D77" s="15">
        <f>IF(B77&gt;$D$72,$D$72,B77)</f>
        <v>40674</v>
      </c>
      <c r="E77" s="16">
        <f>D77-C77</f>
        <v>10</v>
      </c>
      <c r="F77" s="17">
        <v>55000000</v>
      </c>
      <c r="G77" s="18" t="s">
        <v>25</v>
      </c>
      <c r="H77" s="19" t="s">
        <v>26</v>
      </c>
      <c r="I77" s="19">
        <v>0.03</v>
      </c>
      <c r="J77" s="21">
        <f>F77*I77/360*E77</f>
        <v>45833.33333333333</v>
      </c>
      <c r="K77" s="21"/>
      <c r="L77" s="25">
        <f>F77*E77</f>
        <v>550000000</v>
      </c>
      <c r="M77" s="76">
        <f>(L77*I77)/$L$119</f>
        <v>0.003512146503252663</v>
      </c>
    </row>
    <row r="78" spans="1:13" ht="12.75">
      <c r="A78" s="15">
        <v>40661</v>
      </c>
      <c r="B78" s="15">
        <v>40686</v>
      </c>
      <c r="C78" s="15">
        <f>IF(A78&lt;$C$72,$C$72,A78)</f>
        <v>40664</v>
      </c>
      <c r="D78" s="15">
        <f>IF(B78&gt;$D$72,$D$72,B78)</f>
        <v>40686</v>
      </c>
      <c r="E78" s="16">
        <f>D78-C78</f>
        <v>22</v>
      </c>
      <c r="F78" s="17">
        <v>150000000</v>
      </c>
      <c r="G78" s="18" t="s">
        <v>25</v>
      </c>
      <c r="H78" s="19" t="s">
        <v>26</v>
      </c>
      <c r="I78" s="19">
        <v>0.03</v>
      </c>
      <c r="J78" s="21">
        <f>F78*I78/360*E78</f>
        <v>275000</v>
      </c>
      <c r="K78" s="21"/>
      <c r="L78" s="25">
        <f>F78*E78</f>
        <v>3300000000</v>
      </c>
      <c r="M78" s="76">
        <f>(L78*I78)/$L$119</f>
        <v>0.021072879019515975</v>
      </c>
    </row>
    <row r="79" spans="1:13" ht="12.75">
      <c r="A79" s="15">
        <v>40674</v>
      </c>
      <c r="B79" s="15">
        <v>40682</v>
      </c>
      <c r="C79" s="15">
        <f>IF(A79&lt;$C$72,$C$72,A79)</f>
        <v>40674</v>
      </c>
      <c r="D79" s="15">
        <f>IF(B79&gt;$D$72,$D$72,B79)</f>
        <v>40682</v>
      </c>
      <c r="E79" s="16">
        <f>D79-C79</f>
        <v>8</v>
      </c>
      <c r="F79" s="17">
        <v>55000000</v>
      </c>
      <c r="G79" s="18" t="s">
        <v>25</v>
      </c>
      <c r="H79" s="83" t="s">
        <v>106</v>
      </c>
      <c r="I79" s="19">
        <v>0.05</v>
      </c>
      <c r="J79" s="21">
        <f>F79*I79/365*E79</f>
        <v>60273.97260273973</v>
      </c>
      <c r="K79" s="21"/>
      <c r="L79" s="25">
        <f>F79*E79</f>
        <v>440000000</v>
      </c>
      <c r="M79" s="76">
        <f>(L79*I79)/$L$119</f>
        <v>0.004682862004336884</v>
      </c>
    </row>
    <row r="80" spans="1:4" ht="12.75">
      <c r="A80" s="14"/>
      <c r="B80" s="14"/>
      <c r="C80" s="14"/>
      <c r="D80" s="14"/>
    </row>
    <row r="81" spans="1:13" ht="12.75">
      <c r="A81" s="15"/>
      <c r="B81" s="15"/>
      <c r="C81" s="15"/>
      <c r="D81" s="15"/>
      <c r="E81" s="16"/>
      <c r="F81" s="17"/>
      <c r="G81" s="102" t="s">
        <v>31</v>
      </c>
      <c r="H81" s="102"/>
      <c r="I81" s="20"/>
      <c r="J81" s="21"/>
      <c r="K81" s="21"/>
      <c r="L81" s="25"/>
      <c r="M81" s="23"/>
    </row>
    <row r="82" spans="1:13" ht="12.75">
      <c r="A82" s="15">
        <v>40045</v>
      </c>
      <c r="B82" s="15">
        <v>40786</v>
      </c>
      <c r="C82" s="15">
        <f>IF(A82&lt;$C$72,$C$72,A82)</f>
        <v>40664</v>
      </c>
      <c r="D82" s="15">
        <f>IF(B82&gt;$D$72,$D$72,B82)</f>
        <v>40695</v>
      </c>
      <c r="E82" s="16">
        <f>D82-C82</f>
        <v>31</v>
      </c>
      <c r="F82" s="17">
        <v>377700</v>
      </c>
      <c r="G82" s="103" t="s">
        <v>33</v>
      </c>
      <c r="H82" s="103"/>
      <c r="I82" s="20">
        <f>0.0275+0.002</f>
        <v>0.0295</v>
      </c>
      <c r="J82" s="21">
        <f>F82*I82/360*E82</f>
        <v>959.4629166666666</v>
      </c>
      <c r="K82" s="21"/>
      <c r="L82" s="25">
        <f>F82*E82</f>
        <v>11708700</v>
      </c>
      <c r="M82" s="23">
        <f>(L82*I82)/$L$119</f>
        <v>7.352234896955856E-05</v>
      </c>
    </row>
    <row r="83" spans="1:13" ht="12.75">
      <c r="A83" s="15">
        <v>39883</v>
      </c>
      <c r="B83" s="15">
        <v>40803</v>
      </c>
      <c r="C83" s="15">
        <f>IF(A83&lt;$C$72,$C$72,A83)</f>
        <v>40664</v>
      </c>
      <c r="D83" s="15">
        <f>IF(B83&gt;$D$72,$D$72,B83)</f>
        <v>40695</v>
      </c>
      <c r="E83" s="16">
        <f>D83-C83</f>
        <v>31</v>
      </c>
      <c r="F83" s="17">
        <v>5375000</v>
      </c>
      <c r="G83" s="103" t="s">
        <v>35</v>
      </c>
      <c r="H83" s="103"/>
      <c r="I83" s="20">
        <f>0.0275+0.002</f>
        <v>0.0295</v>
      </c>
      <c r="J83" s="21">
        <f>F83*I83/360*E83</f>
        <v>13653.993055555557</v>
      </c>
      <c r="K83" s="21"/>
      <c r="L83" s="25">
        <f>F83*E83</f>
        <v>166625000</v>
      </c>
      <c r="M83" s="23">
        <f>(L83*I83)/$L$119</f>
        <v>0.0010462870683383037</v>
      </c>
    </row>
    <row r="84" spans="1:13" ht="12.75">
      <c r="A84" s="15">
        <v>39883</v>
      </c>
      <c r="B84" s="15">
        <v>40803</v>
      </c>
      <c r="C84" s="15">
        <f>IF(A84&lt;$C$72,$C$72,A84)</f>
        <v>40664</v>
      </c>
      <c r="D84" s="15">
        <f>IF(B84&gt;$D$72,$D$72,B84)</f>
        <v>40695</v>
      </c>
      <c r="E84" s="16">
        <f>D84-C84</f>
        <v>31</v>
      </c>
      <c r="F84" s="54">
        <v>7408000</v>
      </c>
      <c r="G84" s="103" t="s">
        <v>36</v>
      </c>
      <c r="H84" s="103"/>
      <c r="I84" s="20">
        <f>0.0275+0.002</f>
        <v>0.0295</v>
      </c>
      <c r="J84" s="21">
        <f>F84*I84/360*E84</f>
        <v>18818.37777777778</v>
      </c>
      <c r="K84" s="21"/>
      <c r="L84" s="25">
        <f>F84*E84</f>
        <v>229648000</v>
      </c>
      <c r="M84" s="23">
        <f>(L84*I84)/$L$119</f>
        <v>0.0014420269027442146</v>
      </c>
    </row>
    <row r="85" spans="1:13" ht="12.75">
      <c r="A85" s="15"/>
      <c r="B85" s="15"/>
      <c r="C85" s="15"/>
      <c r="D85" s="15"/>
      <c r="E85" s="16"/>
      <c r="F85" s="54"/>
      <c r="G85" s="53"/>
      <c r="H85" s="53"/>
      <c r="I85" s="20"/>
      <c r="J85" s="21"/>
      <c r="K85" s="21"/>
      <c r="L85" s="25"/>
      <c r="M85" s="23"/>
    </row>
    <row r="86" spans="3:13" ht="12.75">
      <c r="C86" s="104" t="s">
        <v>70</v>
      </c>
      <c r="D86" s="104"/>
      <c r="E86" s="24"/>
      <c r="F86" s="62"/>
      <c r="G86" s="105" t="s">
        <v>71</v>
      </c>
      <c r="H86" s="105"/>
      <c r="I86" s="19"/>
      <c r="J86" s="21"/>
      <c r="K86" s="21"/>
      <c r="L86" s="25"/>
      <c r="M86" s="26"/>
    </row>
    <row r="87" spans="3:13" ht="12.75">
      <c r="C87" s="14" t="s">
        <v>72</v>
      </c>
      <c r="D87" s="14" t="s">
        <v>73</v>
      </c>
      <c r="E87" s="24"/>
      <c r="F87" s="62"/>
      <c r="I87" s="19"/>
      <c r="J87" s="21"/>
      <c r="K87" s="21"/>
      <c r="L87" s="25"/>
      <c r="M87" s="26"/>
    </row>
    <row r="88" spans="1:13" ht="12.75">
      <c r="A88" s="15">
        <v>40634</v>
      </c>
      <c r="B88" s="15"/>
      <c r="C88" s="27">
        <v>0</v>
      </c>
      <c r="D88" s="27">
        <v>0</v>
      </c>
      <c r="E88" s="24">
        <v>1</v>
      </c>
      <c r="F88" s="27">
        <f aca="true" t="shared" si="6" ref="F88:F117">C88+D88</f>
        <v>0</v>
      </c>
      <c r="G88" s="57" t="s">
        <v>79</v>
      </c>
      <c r="H88" s="53"/>
      <c r="I88" s="77">
        <v>0.0031</v>
      </c>
      <c r="J88" s="21">
        <f aca="true" t="shared" si="7" ref="J88:J117">F88*I88/360</f>
        <v>0</v>
      </c>
      <c r="K88" s="21"/>
      <c r="L88" s="25">
        <f aca="true" t="shared" si="8" ref="L88:L117">F88</f>
        <v>0</v>
      </c>
      <c r="M88" s="23">
        <f aca="true" t="shared" si="9" ref="M88:M117">(L88*I88)/$L$119</f>
        <v>0</v>
      </c>
    </row>
    <row r="89" spans="1:13" ht="12.75">
      <c r="A89" s="15">
        <v>40635</v>
      </c>
      <c r="C89" s="27">
        <v>0</v>
      </c>
      <c r="D89" s="27">
        <v>0</v>
      </c>
      <c r="E89" s="24">
        <v>1</v>
      </c>
      <c r="F89" s="27">
        <f t="shared" si="6"/>
        <v>0</v>
      </c>
      <c r="G89" s="57" t="s">
        <v>79</v>
      </c>
      <c r="H89" s="53"/>
      <c r="I89" s="77">
        <v>0.0031</v>
      </c>
      <c r="J89" s="21">
        <f t="shared" si="7"/>
        <v>0</v>
      </c>
      <c r="K89" s="21"/>
      <c r="L89" s="25">
        <f t="shared" si="8"/>
        <v>0</v>
      </c>
      <c r="M89" s="23">
        <f t="shared" si="9"/>
        <v>0</v>
      </c>
    </row>
    <row r="90" spans="1:13" ht="12.75">
      <c r="A90" s="15">
        <v>40636</v>
      </c>
      <c r="C90" s="27">
        <v>0</v>
      </c>
      <c r="D90" s="27">
        <v>0</v>
      </c>
      <c r="E90" s="24">
        <v>1</v>
      </c>
      <c r="F90" s="27">
        <f t="shared" si="6"/>
        <v>0</v>
      </c>
      <c r="G90" s="57" t="s">
        <v>79</v>
      </c>
      <c r="H90" s="53"/>
      <c r="I90" s="77">
        <v>0.0032</v>
      </c>
      <c r="J90" s="21">
        <f t="shared" si="7"/>
        <v>0</v>
      </c>
      <c r="K90" s="21"/>
      <c r="L90" s="25">
        <f t="shared" si="8"/>
        <v>0</v>
      </c>
      <c r="M90" s="23">
        <f t="shared" si="9"/>
        <v>0</v>
      </c>
    </row>
    <row r="91" spans="1:13" ht="12.75">
      <c r="A91" s="15">
        <v>40637</v>
      </c>
      <c r="C91" s="27">
        <v>0</v>
      </c>
      <c r="D91" s="27">
        <v>0</v>
      </c>
      <c r="E91" s="24">
        <v>1</v>
      </c>
      <c r="F91" s="27">
        <f t="shared" si="6"/>
        <v>0</v>
      </c>
      <c r="G91" s="57" t="s">
        <v>79</v>
      </c>
      <c r="H91" s="53"/>
      <c r="I91" s="77">
        <v>0.0031</v>
      </c>
      <c r="J91" s="21">
        <f t="shared" si="7"/>
        <v>0</v>
      </c>
      <c r="K91" s="21"/>
      <c r="L91" s="25">
        <f t="shared" si="8"/>
        <v>0</v>
      </c>
      <c r="M91" s="23">
        <f t="shared" si="9"/>
        <v>0</v>
      </c>
    </row>
    <row r="92" spans="1:13" ht="12.75">
      <c r="A92" s="15">
        <v>40638</v>
      </c>
      <c r="C92" s="27">
        <v>0</v>
      </c>
      <c r="D92" s="27">
        <v>0</v>
      </c>
      <c r="E92" s="24">
        <v>1</v>
      </c>
      <c r="F92" s="27">
        <f t="shared" si="6"/>
        <v>0</v>
      </c>
      <c r="G92" s="57" t="s">
        <v>79</v>
      </c>
      <c r="H92" s="53"/>
      <c r="I92" s="77">
        <v>0.0031</v>
      </c>
      <c r="J92" s="21">
        <f t="shared" si="7"/>
        <v>0</v>
      </c>
      <c r="K92" s="21"/>
      <c r="L92" s="25">
        <f t="shared" si="8"/>
        <v>0</v>
      </c>
      <c r="M92" s="23">
        <f t="shared" si="9"/>
        <v>0</v>
      </c>
    </row>
    <row r="93" spans="1:13" ht="12.75">
      <c r="A93" s="15">
        <v>40639</v>
      </c>
      <c r="C93" s="27">
        <v>0</v>
      </c>
      <c r="D93" s="27">
        <v>0</v>
      </c>
      <c r="E93" s="24">
        <v>1</v>
      </c>
      <c r="F93" s="27">
        <f t="shared" si="6"/>
        <v>0</v>
      </c>
      <c r="G93" s="57" t="s">
        <v>79</v>
      </c>
      <c r="H93" s="53"/>
      <c r="I93" s="77">
        <v>0.0031</v>
      </c>
      <c r="J93" s="21">
        <f t="shared" si="7"/>
        <v>0</v>
      </c>
      <c r="K93" s="21"/>
      <c r="L93" s="25">
        <f t="shared" si="8"/>
        <v>0</v>
      </c>
      <c r="M93" s="23">
        <f t="shared" si="9"/>
        <v>0</v>
      </c>
    </row>
    <row r="94" spans="1:13" ht="12.75">
      <c r="A94" s="15">
        <v>40640</v>
      </c>
      <c r="C94" s="27">
        <v>0</v>
      </c>
      <c r="D94" s="27">
        <v>0</v>
      </c>
      <c r="E94" s="24">
        <v>1</v>
      </c>
      <c r="F94" s="27">
        <f t="shared" si="6"/>
        <v>0</v>
      </c>
      <c r="G94" s="57" t="s">
        <v>79</v>
      </c>
      <c r="H94" s="53"/>
      <c r="I94" s="77">
        <v>0.0031</v>
      </c>
      <c r="J94" s="21">
        <f t="shared" si="7"/>
        <v>0</v>
      </c>
      <c r="K94" s="21"/>
      <c r="L94" s="25">
        <f t="shared" si="8"/>
        <v>0</v>
      </c>
      <c r="M94" s="23">
        <f t="shared" si="9"/>
        <v>0</v>
      </c>
    </row>
    <row r="95" spans="1:13" ht="12.75">
      <c r="A95" s="15">
        <v>40641</v>
      </c>
      <c r="C95" s="27">
        <v>0</v>
      </c>
      <c r="D95" s="27">
        <v>0</v>
      </c>
      <c r="E95" s="24">
        <v>1</v>
      </c>
      <c r="F95" s="27">
        <f t="shared" si="6"/>
        <v>0</v>
      </c>
      <c r="G95" s="57" t="s">
        <v>79</v>
      </c>
      <c r="H95" s="53"/>
      <c r="I95" s="77">
        <v>0.0031</v>
      </c>
      <c r="J95" s="21">
        <f t="shared" si="7"/>
        <v>0</v>
      </c>
      <c r="K95" s="21"/>
      <c r="L95" s="25">
        <f t="shared" si="8"/>
        <v>0</v>
      </c>
      <c r="M95" s="23">
        <f t="shared" si="9"/>
        <v>0</v>
      </c>
    </row>
    <row r="96" spans="1:13" ht="12.75">
      <c r="A96" s="15">
        <v>40642</v>
      </c>
      <c r="C96" s="27">
        <v>0</v>
      </c>
      <c r="D96" s="27">
        <v>0</v>
      </c>
      <c r="E96" s="24">
        <v>1</v>
      </c>
      <c r="F96" s="27">
        <f t="shared" si="6"/>
        <v>0</v>
      </c>
      <c r="G96" s="57" t="s">
        <v>79</v>
      </c>
      <c r="H96" s="53"/>
      <c r="I96" s="77">
        <v>0.0031</v>
      </c>
      <c r="J96" s="21">
        <f t="shared" si="7"/>
        <v>0</v>
      </c>
      <c r="K96" s="21"/>
      <c r="L96" s="25">
        <f t="shared" si="8"/>
        <v>0</v>
      </c>
      <c r="M96" s="23">
        <f t="shared" si="9"/>
        <v>0</v>
      </c>
    </row>
    <row r="97" spans="1:13" ht="12.75">
      <c r="A97" s="15">
        <v>40643</v>
      </c>
      <c r="C97" s="27">
        <v>0</v>
      </c>
      <c r="D97" s="27">
        <v>0</v>
      </c>
      <c r="E97" s="24">
        <v>1</v>
      </c>
      <c r="F97" s="27">
        <f t="shared" si="6"/>
        <v>0</v>
      </c>
      <c r="G97" s="57" t="s">
        <v>79</v>
      </c>
      <c r="H97" s="53"/>
      <c r="I97" s="77">
        <v>0.0032</v>
      </c>
      <c r="J97" s="21">
        <f t="shared" si="7"/>
        <v>0</v>
      </c>
      <c r="K97" s="21"/>
      <c r="L97" s="25">
        <f t="shared" si="8"/>
        <v>0</v>
      </c>
      <c r="M97" s="23">
        <f t="shared" si="9"/>
        <v>0</v>
      </c>
    </row>
    <row r="98" spans="1:13" ht="12.75">
      <c r="A98" s="15">
        <v>40644</v>
      </c>
      <c r="C98" s="27">
        <v>0</v>
      </c>
      <c r="D98" s="27">
        <v>0</v>
      </c>
      <c r="E98" s="24">
        <v>1</v>
      </c>
      <c r="F98" s="27">
        <f t="shared" si="6"/>
        <v>0</v>
      </c>
      <c r="G98" s="57" t="s">
        <v>79</v>
      </c>
      <c r="H98" s="53"/>
      <c r="I98" s="77">
        <v>0.0031</v>
      </c>
      <c r="J98" s="21">
        <f t="shared" si="7"/>
        <v>0</v>
      </c>
      <c r="K98" s="21"/>
      <c r="L98" s="25">
        <f t="shared" si="8"/>
        <v>0</v>
      </c>
      <c r="M98" s="23">
        <f t="shared" si="9"/>
        <v>0</v>
      </c>
    </row>
    <row r="99" spans="1:13" ht="12.75">
      <c r="A99" s="15">
        <v>40645</v>
      </c>
      <c r="C99" s="27">
        <v>0</v>
      </c>
      <c r="D99" s="27">
        <v>0</v>
      </c>
      <c r="E99" s="24">
        <v>1</v>
      </c>
      <c r="F99" s="27">
        <f t="shared" si="6"/>
        <v>0</v>
      </c>
      <c r="G99" s="57" t="s">
        <v>79</v>
      </c>
      <c r="H99" s="53"/>
      <c r="I99" s="77">
        <v>0.0031</v>
      </c>
      <c r="J99" s="21">
        <f t="shared" si="7"/>
        <v>0</v>
      </c>
      <c r="K99" s="21"/>
      <c r="L99" s="25">
        <f t="shared" si="8"/>
        <v>0</v>
      </c>
      <c r="M99" s="23">
        <f t="shared" si="9"/>
        <v>0</v>
      </c>
    </row>
    <row r="100" spans="1:13" ht="12.75">
      <c r="A100" s="15">
        <v>40646</v>
      </c>
      <c r="C100" s="27">
        <v>0</v>
      </c>
      <c r="D100" s="27">
        <v>0</v>
      </c>
      <c r="E100" s="24">
        <v>1</v>
      </c>
      <c r="F100" s="27">
        <f t="shared" si="6"/>
        <v>0</v>
      </c>
      <c r="G100" s="57" t="s">
        <v>79</v>
      </c>
      <c r="H100" s="53"/>
      <c r="I100" s="77">
        <v>0.0031</v>
      </c>
      <c r="J100" s="21">
        <f t="shared" si="7"/>
        <v>0</v>
      </c>
      <c r="K100" s="21"/>
      <c r="L100" s="25">
        <f t="shared" si="8"/>
        <v>0</v>
      </c>
      <c r="M100" s="23">
        <f t="shared" si="9"/>
        <v>0</v>
      </c>
    </row>
    <row r="101" spans="1:13" ht="12.75">
      <c r="A101" s="15">
        <v>40647</v>
      </c>
      <c r="C101" s="27">
        <v>0</v>
      </c>
      <c r="D101" s="27">
        <v>0</v>
      </c>
      <c r="E101" s="24">
        <v>1</v>
      </c>
      <c r="F101" s="27">
        <f t="shared" si="6"/>
        <v>0</v>
      </c>
      <c r="G101" s="57" t="s">
        <v>79</v>
      </c>
      <c r="H101" s="53"/>
      <c r="I101" s="77">
        <v>0.0032</v>
      </c>
      <c r="J101" s="21">
        <f t="shared" si="7"/>
        <v>0</v>
      </c>
      <c r="K101" s="21"/>
      <c r="L101" s="25">
        <f t="shared" si="8"/>
        <v>0</v>
      </c>
      <c r="M101" s="23">
        <f t="shared" si="9"/>
        <v>0</v>
      </c>
    </row>
    <row r="102" spans="1:13" ht="12.75">
      <c r="A102" s="15">
        <v>40648</v>
      </c>
      <c r="C102" s="27">
        <v>0</v>
      </c>
      <c r="D102" s="27">
        <v>0</v>
      </c>
      <c r="E102" s="24">
        <v>1</v>
      </c>
      <c r="F102" s="27">
        <f t="shared" si="6"/>
        <v>0</v>
      </c>
      <c r="G102" s="57" t="s">
        <v>79</v>
      </c>
      <c r="H102" s="53"/>
      <c r="I102" s="77">
        <v>0.0032</v>
      </c>
      <c r="J102" s="21">
        <f t="shared" si="7"/>
        <v>0</v>
      </c>
      <c r="K102" s="21"/>
      <c r="L102" s="25">
        <f t="shared" si="8"/>
        <v>0</v>
      </c>
      <c r="M102" s="23">
        <f t="shared" si="9"/>
        <v>0</v>
      </c>
    </row>
    <row r="103" spans="1:13" ht="12.75">
      <c r="A103" s="15">
        <v>40649</v>
      </c>
      <c r="C103" s="27">
        <v>0</v>
      </c>
      <c r="D103" s="27">
        <v>0</v>
      </c>
      <c r="E103" s="24">
        <v>1</v>
      </c>
      <c r="F103" s="27">
        <f t="shared" si="6"/>
        <v>0</v>
      </c>
      <c r="G103" s="57" t="s">
        <v>79</v>
      </c>
      <c r="H103" s="53"/>
      <c r="I103" s="77">
        <v>0.0032</v>
      </c>
      <c r="J103" s="21">
        <f t="shared" si="7"/>
        <v>0</v>
      </c>
      <c r="K103" s="21"/>
      <c r="L103" s="25">
        <f t="shared" si="8"/>
        <v>0</v>
      </c>
      <c r="M103" s="23">
        <f t="shared" si="9"/>
        <v>0</v>
      </c>
    </row>
    <row r="104" spans="1:13" ht="12.75">
      <c r="A104" s="15">
        <v>40650</v>
      </c>
      <c r="C104" s="27">
        <v>0</v>
      </c>
      <c r="D104" s="27">
        <v>0</v>
      </c>
      <c r="E104" s="24">
        <v>1</v>
      </c>
      <c r="F104" s="27">
        <f t="shared" si="6"/>
        <v>0</v>
      </c>
      <c r="G104" s="57" t="s">
        <v>79</v>
      </c>
      <c r="H104" s="53"/>
      <c r="I104" s="77">
        <v>0.003</v>
      </c>
      <c r="J104" s="21">
        <f t="shared" si="7"/>
        <v>0</v>
      </c>
      <c r="K104" s="21"/>
      <c r="L104" s="25">
        <f t="shared" si="8"/>
        <v>0</v>
      </c>
      <c r="M104" s="23">
        <f t="shared" si="9"/>
        <v>0</v>
      </c>
    </row>
    <row r="105" spans="1:13" ht="12.75">
      <c r="A105" s="15">
        <v>40651</v>
      </c>
      <c r="C105" s="27">
        <v>0</v>
      </c>
      <c r="D105" s="27">
        <v>0</v>
      </c>
      <c r="E105" s="24">
        <v>1</v>
      </c>
      <c r="F105" s="27">
        <f t="shared" si="6"/>
        <v>0</v>
      </c>
      <c r="G105" s="57" t="s">
        <v>79</v>
      </c>
      <c r="H105" s="53"/>
      <c r="I105" s="77">
        <v>0.003</v>
      </c>
      <c r="J105" s="21">
        <f t="shared" si="7"/>
        <v>0</v>
      </c>
      <c r="K105" s="21"/>
      <c r="L105" s="25">
        <f t="shared" si="8"/>
        <v>0</v>
      </c>
      <c r="M105" s="23">
        <f t="shared" si="9"/>
        <v>0</v>
      </c>
    </row>
    <row r="106" spans="1:13" ht="12.75">
      <c r="A106" s="15">
        <v>40652</v>
      </c>
      <c r="C106" s="27">
        <v>0</v>
      </c>
      <c r="D106" s="27">
        <v>0</v>
      </c>
      <c r="E106" s="24">
        <v>1</v>
      </c>
      <c r="F106" s="27">
        <f t="shared" si="6"/>
        <v>0</v>
      </c>
      <c r="G106" s="57" t="s">
        <v>79</v>
      </c>
      <c r="H106" s="53"/>
      <c r="I106" s="77">
        <v>0.0029</v>
      </c>
      <c r="J106" s="21">
        <f t="shared" si="7"/>
        <v>0</v>
      </c>
      <c r="K106" s="21"/>
      <c r="L106" s="25">
        <f t="shared" si="8"/>
        <v>0</v>
      </c>
      <c r="M106" s="23">
        <f t="shared" si="9"/>
        <v>0</v>
      </c>
    </row>
    <row r="107" spans="1:13" ht="12.75">
      <c r="A107" s="15">
        <v>40653</v>
      </c>
      <c r="C107" s="27">
        <v>0</v>
      </c>
      <c r="D107" s="27">
        <v>0</v>
      </c>
      <c r="E107" s="24">
        <v>1</v>
      </c>
      <c r="F107" s="27">
        <f t="shared" si="6"/>
        <v>0</v>
      </c>
      <c r="G107" s="57" t="s">
        <v>79</v>
      </c>
      <c r="H107" s="53"/>
      <c r="I107" s="77">
        <v>0.003</v>
      </c>
      <c r="J107" s="21">
        <f t="shared" si="7"/>
        <v>0</v>
      </c>
      <c r="K107" s="21"/>
      <c r="L107" s="25">
        <f t="shared" si="8"/>
        <v>0</v>
      </c>
      <c r="M107" s="23">
        <f t="shared" si="9"/>
        <v>0</v>
      </c>
    </row>
    <row r="108" spans="1:13" ht="12.75">
      <c r="A108" s="15">
        <v>40654</v>
      </c>
      <c r="C108" s="27">
        <v>0</v>
      </c>
      <c r="D108" s="27">
        <v>0</v>
      </c>
      <c r="E108" s="24">
        <v>1</v>
      </c>
      <c r="F108" s="27">
        <f t="shared" si="6"/>
        <v>0</v>
      </c>
      <c r="G108" s="57" t="s">
        <v>79</v>
      </c>
      <c r="H108" s="53"/>
      <c r="I108" s="77">
        <v>0.003</v>
      </c>
      <c r="J108" s="21">
        <f t="shared" si="7"/>
        <v>0</v>
      </c>
      <c r="K108" s="21"/>
      <c r="L108" s="25">
        <f t="shared" si="8"/>
        <v>0</v>
      </c>
      <c r="M108" s="23">
        <f t="shared" si="9"/>
        <v>0</v>
      </c>
    </row>
    <row r="109" spans="1:13" ht="12.75">
      <c r="A109" s="15">
        <v>40655</v>
      </c>
      <c r="B109" s="15"/>
      <c r="C109" s="27">
        <v>0</v>
      </c>
      <c r="D109" s="27">
        <v>0</v>
      </c>
      <c r="E109" s="24">
        <v>1</v>
      </c>
      <c r="F109" s="27">
        <f t="shared" si="6"/>
        <v>0</v>
      </c>
      <c r="G109" s="57" t="s">
        <v>79</v>
      </c>
      <c r="H109" s="53"/>
      <c r="I109" s="77">
        <v>0.0029</v>
      </c>
      <c r="J109" s="21">
        <f t="shared" si="7"/>
        <v>0</v>
      </c>
      <c r="K109" s="21"/>
      <c r="L109" s="25">
        <f t="shared" si="8"/>
        <v>0</v>
      </c>
      <c r="M109" s="23">
        <f t="shared" si="9"/>
        <v>0</v>
      </c>
    </row>
    <row r="110" spans="1:13" ht="12.75">
      <c r="A110" s="15">
        <v>40656</v>
      </c>
      <c r="B110" s="15"/>
      <c r="C110" s="27">
        <v>0</v>
      </c>
      <c r="D110" s="27">
        <v>0</v>
      </c>
      <c r="E110" s="24">
        <v>1</v>
      </c>
      <c r="F110" s="27">
        <f t="shared" si="6"/>
        <v>0</v>
      </c>
      <c r="G110" s="57" t="s">
        <v>79</v>
      </c>
      <c r="H110" s="53"/>
      <c r="I110" s="77">
        <v>0.0029</v>
      </c>
      <c r="J110" s="21">
        <f t="shared" si="7"/>
        <v>0</v>
      </c>
      <c r="K110" s="21"/>
      <c r="L110" s="25">
        <f t="shared" si="8"/>
        <v>0</v>
      </c>
      <c r="M110" s="23">
        <f t="shared" si="9"/>
        <v>0</v>
      </c>
    </row>
    <row r="111" spans="1:13" ht="12.75">
      <c r="A111" s="15">
        <v>40657</v>
      </c>
      <c r="B111" s="15"/>
      <c r="C111" s="27">
        <v>0</v>
      </c>
      <c r="D111" s="27">
        <v>0</v>
      </c>
      <c r="E111" s="24">
        <v>1</v>
      </c>
      <c r="F111" s="27">
        <f t="shared" si="6"/>
        <v>0</v>
      </c>
      <c r="G111" s="57" t="s">
        <v>79</v>
      </c>
      <c r="H111" s="53"/>
      <c r="I111" s="77">
        <v>0.0029</v>
      </c>
      <c r="J111" s="21">
        <f t="shared" si="7"/>
        <v>0</v>
      </c>
      <c r="K111" s="21"/>
      <c r="L111" s="25">
        <f t="shared" si="8"/>
        <v>0</v>
      </c>
      <c r="M111" s="23">
        <f t="shared" si="9"/>
        <v>0</v>
      </c>
    </row>
    <row r="112" spans="1:13" ht="12.75">
      <c r="A112" s="15">
        <v>40658</v>
      </c>
      <c r="B112" s="15"/>
      <c r="C112" s="27">
        <v>0</v>
      </c>
      <c r="D112" s="27">
        <v>0</v>
      </c>
      <c r="E112" s="24">
        <v>1</v>
      </c>
      <c r="F112" s="27">
        <f t="shared" si="6"/>
        <v>0</v>
      </c>
      <c r="G112" s="57" t="s">
        <v>79</v>
      </c>
      <c r="H112" s="53"/>
      <c r="I112" s="77">
        <v>0.0029</v>
      </c>
      <c r="J112" s="21">
        <f t="shared" si="7"/>
        <v>0</v>
      </c>
      <c r="K112" s="21"/>
      <c r="L112" s="25">
        <f t="shared" si="8"/>
        <v>0</v>
      </c>
      <c r="M112" s="23">
        <f t="shared" si="9"/>
        <v>0</v>
      </c>
    </row>
    <row r="113" spans="1:13" ht="12.75">
      <c r="A113" s="15">
        <v>40659</v>
      </c>
      <c r="B113" s="15"/>
      <c r="C113" s="27">
        <v>0</v>
      </c>
      <c r="D113" s="27">
        <v>0</v>
      </c>
      <c r="E113" s="24">
        <v>1</v>
      </c>
      <c r="F113" s="27">
        <f t="shared" si="6"/>
        <v>0</v>
      </c>
      <c r="G113" s="57" t="s">
        <v>79</v>
      </c>
      <c r="H113" s="53"/>
      <c r="I113" s="77">
        <v>0.0029</v>
      </c>
      <c r="J113" s="21">
        <f t="shared" si="7"/>
        <v>0</v>
      </c>
      <c r="K113" s="21"/>
      <c r="L113" s="25">
        <f t="shared" si="8"/>
        <v>0</v>
      </c>
      <c r="M113" s="23">
        <f t="shared" si="9"/>
        <v>0</v>
      </c>
    </row>
    <row r="114" spans="1:13" ht="12.75">
      <c r="A114" s="15">
        <v>40660</v>
      </c>
      <c r="B114" s="15"/>
      <c r="C114" s="27">
        <v>0</v>
      </c>
      <c r="D114" s="27">
        <v>0</v>
      </c>
      <c r="E114" s="24">
        <v>1</v>
      </c>
      <c r="F114" s="27">
        <f t="shared" si="6"/>
        <v>0</v>
      </c>
      <c r="G114" s="57" t="s">
        <v>79</v>
      </c>
      <c r="H114" s="53"/>
      <c r="I114" s="77">
        <v>0.0029</v>
      </c>
      <c r="J114" s="21">
        <f t="shared" si="7"/>
        <v>0</v>
      </c>
      <c r="K114" s="21"/>
      <c r="L114" s="25">
        <f t="shared" si="8"/>
        <v>0</v>
      </c>
      <c r="M114" s="23">
        <f t="shared" si="9"/>
        <v>0</v>
      </c>
    </row>
    <row r="115" spans="1:13" ht="12.75">
      <c r="A115" s="15">
        <v>40661</v>
      </c>
      <c r="B115" s="15"/>
      <c r="C115" s="27">
        <v>0</v>
      </c>
      <c r="D115" s="27">
        <v>0</v>
      </c>
      <c r="E115" s="24">
        <v>1</v>
      </c>
      <c r="F115" s="27">
        <f t="shared" si="6"/>
        <v>0</v>
      </c>
      <c r="G115" s="57" t="s">
        <v>79</v>
      </c>
      <c r="H115" s="53"/>
      <c r="I115" s="77">
        <v>0.003</v>
      </c>
      <c r="J115" s="21">
        <f t="shared" si="7"/>
        <v>0</v>
      </c>
      <c r="K115" s="21"/>
      <c r="L115" s="25">
        <f t="shared" si="8"/>
        <v>0</v>
      </c>
      <c r="M115" s="23">
        <f t="shared" si="9"/>
        <v>0</v>
      </c>
    </row>
    <row r="116" spans="1:13" ht="12.75">
      <c r="A116" s="15">
        <v>40662</v>
      </c>
      <c r="B116" s="15"/>
      <c r="C116" s="27">
        <v>0</v>
      </c>
      <c r="D116" s="27">
        <v>0</v>
      </c>
      <c r="E116" s="24">
        <v>1</v>
      </c>
      <c r="F116" s="27">
        <f t="shared" si="6"/>
        <v>0</v>
      </c>
      <c r="G116" s="57" t="s">
        <v>79</v>
      </c>
      <c r="H116" s="53"/>
      <c r="I116" s="77">
        <v>0.003</v>
      </c>
      <c r="J116" s="21">
        <f t="shared" si="7"/>
        <v>0</v>
      </c>
      <c r="K116" s="21"/>
      <c r="L116" s="25">
        <f t="shared" si="8"/>
        <v>0</v>
      </c>
      <c r="M116" s="23">
        <f t="shared" si="9"/>
        <v>0</v>
      </c>
    </row>
    <row r="117" spans="1:13" ht="12.75">
      <c r="A117" s="15">
        <v>40663</v>
      </c>
      <c r="B117" s="15"/>
      <c r="C117" s="27">
        <v>0</v>
      </c>
      <c r="D117" s="27">
        <v>0</v>
      </c>
      <c r="E117" s="24">
        <v>1</v>
      </c>
      <c r="F117" s="27">
        <f t="shared" si="6"/>
        <v>0</v>
      </c>
      <c r="G117" s="57" t="s">
        <v>79</v>
      </c>
      <c r="H117" s="53"/>
      <c r="I117" s="77">
        <v>0.003</v>
      </c>
      <c r="J117" s="21">
        <f t="shared" si="7"/>
        <v>0</v>
      </c>
      <c r="K117" s="21"/>
      <c r="L117" s="25">
        <f t="shared" si="8"/>
        <v>0</v>
      </c>
      <c r="M117" s="23">
        <f t="shared" si="9"/>
        <v>0</v>
      </c>
    </row>
    <row r="118" spans="1:13" ht="12.75">
      <c r="A118" s="15"/>
      <c r="B118" s="15"/>
      <c r="C118" s="27"/>
      <c r="D118" s="27"/>
      <c r="E118" s="24"/>
      <c r="F118" s="27"/>
      <c r="G118" s="57"/>
      <c r="H118" s="53"/>
      <c r="I118" s="77"/>
      <c r="J118" s="21"/>
      <c r="K118" s="21"/>
      <c r="L118" s="25"/>
      <c r="M118" s="23"/>
    </row>
    <row r="119" spans="3:13" ht="12.75">
      <c r="C119" s="15"/>
      <c r="D119" s="15"/>
      <c r="E119" s="24"/>
      <c r="F119" s="54"/>
      <c r="G119" s="53"/>
      <c r="H119" s="53"/>
      <c r="I119" s="19"/>
      <c r="J119" s="21"/>
      <c r="K119" s="21"/>
      <c r="L119" s="61">
        <f>SUM(L76:L117)</f>
        <v>4697981700</v>
      </c>
      <c r="M119" s="79">
        <f>SUM(M76:M117)</f>
        <v>0.0318297238471576</v>
      </c>
    </row>
    <row r="120" spans="1:13" ht="12.75">
      <c r="A120" s="15"/>
      <c r="B120" s="15"/>
      <c r="C120" s="15"/>
      <c r="D120" s="15"/>
      <c r="E120" s="16"/>
      <c r="F120" s="17"/>
      <c r="G120" s="102" t="s">
        <v>53</v>
      </c>
      <c r="H120" s="102"/>
      <c r="I120" s="20"/>
      <c r="J120" s="21"/>
      <c r="K120" s="21"/>
      <c r="L120" s="25"/>
      <c r="M120" s="58"/>
    </row>
    <row r="121" spans="1:13" ht="12.75">
      <c r="A121" s="15">
        <v>40664</v>
      </c>
      <c r="B121" s="15">
        <v>40682</v>
      </c>
      <c r="C121" s="15">
        <f>IF(A121&lt;$C$72,$C$72,A121)</f>
        <v>40664</v>
      </c>
      <c r="D121" s="15">
        <f>IF(B121&gt;$D$72,$D$72,B121)</f>
        <v>40682</v>
      </c>
      <c r="E121" s="16">
        <f>D121-C121</f>
        <v>18</v>
      </c>
      <c r="F121" s="17">
        <v>231839300</v>
      </c>
      <c r="G121" s="57" t="s">
        <v>54</v>
      </c>
      <c r="H121" s="19"/>
      <c r="I121" s="20">
        <v>0.005</v>
      </c>
      <c r="J121" s="21">
        <f>F121*I121/360*E121</f>
        <v>57959.825000000004</v>
      </c>
      <c r="K121" s="21"/>
      <c r="L121" s="25">
        <f>L119/$O$15</f>
        <v>151547796.77419356</v>
      </c>
      <c r="M121" s="79">
        <f>J121/L121*360/$O$15</f>
        <v>0.004441383200790246</v>
      </c>
    </row>
    <row r="122" spans="1:13" ht="12.75">
      <c r="A122" s="15">
        <v>40682</v>
      </c>
      <c r="B122" s="15">
        <v>40686</v>
      </c>
      <c r="C122" s="15">
        <f>IF(A122&lt;$C$72,$C$72,A122)</f>
        <v>40682</v>
      </c>
      <c r="D122" s="15">
        <f>IF(B122&gt;$D$72,$D$72,B122)</f>
        <v>40686</v>
      </c>
      <c r="E122" s="16">
        <f>D122-C122</f>
        <v>4</v>
      </c>
      <c r="F122" s="17">
        <v>286839300</v>
      </c>
      <c r="G122" s="57" t="s">
        <v>54</v>
      </c>
      <c r="H122" s="19"/>
      <c r="I122" s="20">
        <v>0.005</v>
      </c>
      <c r="J122" s="21">
        <f>F122*I122/360*E122</f>
        <v>15935.516666666666</v>
      </c>
      <c r="K122" s="21"/>
      <c r="L122" s="25">
        <f>L119/$O$15</f>
        <v>151547796.77419356</v>
      </c>
      <c r="M122" s="79">
        <f>J122/L122*360/$O$15</f>
        <v>0.0012211171448368988</v>
      </c>
    </row>
    <row r="123" spans="1:13" ht="12.75">
      <c r="A123" s="15">
        <v>40686</v>
      </c>
      <c r="B123" s="15">
        <v>40695</v>
      </c>
      <c r="C123" s="15">
        <f>IF(A123&lt;$C$72,$C$72,A123)</f>
        <v>40686</v>
      </c>
      <c r="D123" s="15">
        <f>IF(B123&gt;$D$72,$D$72,B123)</f>
        <v>40695</v>
      </c>
      <c r="E123" s="16">
        <f>D123-C123</f>
        <v>9</v>
      </c>
      <c r="F123" s="17">
        <v>436839300</v>
      </c>
      <c r="G123" s="57" t="s">
        <v>54</v>
      </c>
      <c r="H123" s="19"/>
      <c r="I123" s="20">
        <v>0.005</v>
      </c>
      <c r="J123" s="21">
        <f>F123*I123/360*E123</f>
        <v>54604.9125</v>
      </c>
      <c r="K123" s="21"/>
      <c r="L123" s="25">
        <f>L119/$O$15</f>
        <v>151547796.77419356</v>
      </c>
      <c r="M123" s="79">
        <f>J123/L123*360/$O$15</f>
        <v>0.004184300781759111</v>
      </c>
    </row>
    <row r="124" spans="1:13" ht="12.75">
      <c r="A124" s="15"/>
      <c r="B124" s="15"/>
      <c r="C124" s="15"/>
      <c r="D124" s="15"/>
      <c r="E124" s="16"/>
      <c r="F124" s="17"/>
      <c r="G124" s="57"/>
      <c r="H124" s="19"/>
      <c r="I124" s="20"/>
      <c r="J124" s="21"/>
      <c r="K124" s="21"/>
      <c r="L124" s="25"/>
      <c r="M124" s="23"/>
    </row>
    <row r="125" spans="1:13" ht="12.75">
      <c r="A125" s="15"/>
      <c r="B125" s="15"/>
      <c r="C125" s="15"/>
      <c r="D125" s="15"/>
      <c r="E125" s="16"/>
      <c r="F125" s="17"/>
      <c r="G125" s="102" t="s">
        <v>40</v>
      </c>
      <c r="H125" s="102"/>
      <c r="I125" s="20"/>
      <c r="J125" s="21"/>
      <c r="K125" s="21"/>
      <c r="L125" s="25"/>
      <c r="M125" s="58"/>
    </row>
    <row r="126" spans="1:13" ht="12.75">
      <c r="A126" s="15">
        <v>40399</v>
      </c>
      <c r="B126" s="15">
        <v>41495</v>
      </c>
      <c r="C126" s="15">
        <f>IF(A126&lt;$C$72,$C$72,A126)</f>
        <v>40664</v>
      </c>
      <c r="D126" s="15">
        <f>IF(B126&gt;$D$72,$D$72,B126)</f>
        <v>40695</v>
      </c>
      <c r="E126" s="16">
        <f>D126-C126</f>
        <v>31</v>
      </c>
      <c r="F126" s="17">
        <v>2803500</v>
      </c>
      <c r="G126" s="57" t="s">
        <v>40</v>
      </c>
      <c r="H126" s="19"/>
      <c r="I126" s="20"/>
      <c r="J126" s="21">
        <f>F126/3/12*E126/$O$15</f>
        <v>77875</v>
      </c>
      <c r="K126" s="21"/>
      <c r="L126" s="25">
        <f>L121</f>
        <v>151547796.77419356</v>
      </c>
      <c r="M126" s="79">
        <f>J126/L126*360/$O$15</f>
        <v>0.005967456195072024</v>
      </c>
    </row>
    <row r="127" spans="1:13" ht="12.75">
      <c r="A127" s="15">
        <v>40399</v>
      </c>
      <c r="B127" s="15">
        <v>41495</v>
      </c>
      <c r="C127" s="15">
        <f>IF(A127&lt;$C$72,$C$72,A127)</f>
        <v>40664</v>
      </c>
      <c r="D127" s="15">
        <f>IF(B127&gt;$D$72,$D$72,B127)</f>
        <v>40695</v>
      </c>
      <c r="E127" s="16">
        <f>D127-C127</f>
        <v>31</v>
      </c>
      <c r="F127" s="17">
        <v>900000</v>
      </c>
      <c r="G127" s="57" t="s">
        <v>41</v>
      </c>
      <c r="H127" s="19"/>
      <c r="I127" s="20"/>
      <c r="J127" s="21">
        <f>F127/3/12*E127/$O$15</f>
        <v>25000</v>
      </c>
      <c r="K127" s="21"/>
      <c r="L127" s="25">
        <f>L121</f>
        <v>151547796.77419356</v>
      </c>
      <c r="M127" s="79">
        <f>J127/L127*360/$O$15</f>
        <v>0.0019157162745014524</v>
      </c>
    </row>
    <row r="128" spans="6:13" ht="15.75" thickBot="1">
      <c r="F128" s="27"/>
      <c r="L128" s="28"/>
      <c r="M128" s="56"/>
    </row>
    <row r="129" spans="6:13" ht="15.75" thickBot="1">
      <c r="F129" s="27"/>
      <c r="L129" s="59" t="s">
        <v>42</v>
      </c>
      <c r="M129" s="60">
        <f>SUM(M119:M128)</f>
        <v>0.04955969744411733</v>
      </c>
    </row>
    <row r="130" spans="12:13" ht="15">
      <c r="L130" s="27"/>
      <c r="M130" s="29"/>
    </row>
    <row r="131" ht="12.75">
      <c r="M131" s="44"/>
    </row>
    <row r="132" spans="9:13" ht="12.75">
      <c r="I132" s="80" t="s">
        <v>87</v>
      </c>
      <c r="J132" s="81">
        <f>SUM(J77:J127)</f>
        <v>645914.3938527397</v>
      </c>
      <c r="K132" s="80"/>
      <c r="L132" s="81">
        <f>L121</f>
        <v>151547796.77419356</v>
      </c>
      <c r="M132" s="82">
        <f>J132/L132*360/$O$15</f>
        <v>0.049495548649537376</v>
      </c>
    </row>
    <row r="134" ht="12.75">
      <c r="M134" s="27"/>
    </row>
  </sheetData>
  <mergeCells count="8">
    <mergeCell ref="C86:D86"/>
    <mergeCell ref="G86:H86"/>
    <mergeCell ref="G125:H125"/>
    <mergeCell ref="G81:H81"/>
    <mergeCell ref="G82:H82"/>
    <mergeCell ref="G83:H83"/>
    <mergeCell ref="G84:H84"/>
    <mergeCell ref="G120:H120"/>
  </mergeCells>
  <printOptions horizontalCentered="1"/>
  <pageMargins left="0.25" right="0.25" top="0.5" bottom="0.5" header="0.5" footer="0.5"/>
  <pageSetup fitToHeight="1" fitToWidth="1"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="85" zoomScaleNormal="85" workbookViewId="0" topLeftCell="A1">
      <selection activeCell="A29" sqref="A29"/>
    </sheetView>
  </sheetViews>
  <sheetFormatPr defaultColWidth="9.140625" defaultRowHeight="12.75"/>
  <cols>
    <col min="1" max="3" width="11.57421875" style="0" customWidth="1"/>
    <col min="4" max="4" width="11.140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40269</v>
      </c>
    </row>
    <row r="3" ht="12.75">
      <c r="O3" s="3"/>
    </row>
    <row r="4" ht="12.75">
      <c r="O4" s="4" t="s">
        <v>1</v>
      </c>
    </row>
    <row r="5" ht="12.75">
      <c r="O5" s="2">
        <v>40360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40330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40360</v>
      </c>
    </row>
    <row r="12" ht="13.5" thickBot="1">
      <c r="O12" s="8"/>
    </row>
    <row r="13" spans="1:13" ht="16.5" thickBot="1">
      <c r="A13" s="9" t="s">
        <v>5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40269</v>
      </c>
      <c r="D14" s="11">
        <f>O5</f>
        <v>40360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30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1:14" ht="12.75">
      <c r="A19" s="15">
        <v>40343</v>
      </c>
      <c r="B19" s="15">
        <v>40374</v>
      </c>
      <c r="C19" s="15">
        <f>IF(A19&lt;$C$14,$C$14,A19)</f>
        <v>40343</v>
      </c>
      <c r="D19" s="15">
        <f>IF(B19&gt;$D$14,$D$14,B19)</f>
        <v>40360</v>
      </c>
      <c r="E19" s="16">
        <f>D19-C19</f>
        <v>17</v>
      </c>
      <c r="F19" s="17">
        <v>229000000</v>
      </c>
      <c r="G19" s="18" t="s">
        <v>25</v>
      </c>
      <c r="H19" s="19" t="s">
        <v>26</v>
      </c>
      <c r="I19" s="20">
        <v>0.01625</v>
      </c>
      <c r="J19" s="21">
        <f>F19*I19/360*E19</f>
        <v>175725.69444444444</v>
      </c>
      <c r="K19" s="21"/>
      <c r="L19" s="22">
        <f>F19/$F$22*(B19-A19)</f>
        <v>26.588014981273407</v>
      </c>
      <c r="M19" s="23">
        <f>(F19*I19)/$F$22</f>
        <v>0.013937265917602996</v>
      </c>
      <c r="N19" s="15"/>
    </row>
    <row r="20" spans="1:14" ht="12.75">
      <c r="A20" s="15">
        <v>40352</v>
      </c>
      <c r="B20" s="15">
        <v>40382</v>
      </c>
      <c r="C20" s="15">
        <f>IF(A20&lt;$C$14,$C$14,A20)</f>
        <v>40352</v>
      </c>
      <c r="D20" s="15">
        <f>IF(B20&gt;$D$14,$D$14,B20)</f>
        <v>40360</v>
      </c>
      <c r="E20" s="16">
        <f>D20-C20</f>
        <v>8</v>
      </c>
      <c r="F20" s="17">
        <v>38000000</v>
      </c>
      <c r="G20" s="18" t="s">
        <v>25</v>
      </c>
      <c r="H20" s="19" t="s">
        <v>26</v>
      </c>
      <c r="I20" s="20">
        <v>0.01625</v>
      </c>
      <c r="J20" s="21">
        <f>F20*I20/360*E20</f>
        <v>13722.222222222223</v>
      </c>
      <c r="K20" s="21"/>
      <c r="L20" s="22">
        <f>F20/$F$22*(B20-A20)</f>
        <v>4.269662921348314</v>
      </c>
      <c r="M20" s="23">
        <f>(F20*I20)/$F$22</f>
        <v>0.0023127340823970036</v>
      </c>
      <c r="N20" s="15"/>
    </row>
    <row r="21" spans="3:13" ht="12.75">
      <c r="C21" s="15"/>
      <c r="D21" s="15"/>
      <c r="E21" s="24"/>
      <c r="F21" s="21"/>
      <c r="G21" s="18"/>
      <c r="H21" s="19"/>
      <c r="I21" s="19"/>
      <c r="J21" s="21"/>
      <c r="K21" s="21"/>
      <c r="L21" s="25"/>
      <c r="M21" s="26"/>
    </row>
    <row r="22" spans="6:13" ht="15">
      <c r="F22" s="27">
        <f>SUM(F19:F21)</f>
        <v>267000000</v>
      </c>
      <c r="L22" s="28">
        <f>SUM(L19:L21)</f>
        <v>30.85767790262172</v>
      </c>
      <c r="M22" s="29">
        <f>SUM(M19:M21)</f>
        <v>0.01625</v>
      </c>
    </row>
    <row r="23" spans="6:13" ht="15">
      <c r="F23" s="27"/>
      <c r="L23" s="30"/>
      <c r="M23" s="29"/>
    </row>
    <row r="24" spans="6:13" ht="15">
      <c r="F24" s="27"/>
      <c r="L24" s="30"/>
      <c r="M24" s="29"/>
    </row>
    <row r="25" spans="1:13" ht="16.5" thickBot="1">
      <c r="A25" s="9" t="s">
        <v>27</v>
      </c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3:4" ht="12.75">
      <c r="C26" s="11">
        <f>O2</f>
        <v>40269</v>
      </c>
      <c r="D26" s="11">
        <f>O5</f>
        <v>40360</v>
      </c>
    </row>
    <row r="27" spans="1:4" ht="12.75">
      <c r="A27" s="12" t="s">
        <v>7</v>
      </c>
      <c r="B27" s="12" t="s">
        <v>7</v>
      </c>
      <c r="C27" s="12" t="s">
        <v>8</v>
      </c>
      <c r="D27" s="12" t="s">
        <v>8</v>
      </c>
    </row>
    <row r="28" spans="1:13" ht="12.75">
      <c r="A28" s="12" t="s">
        <v>9</v>
      </c>
      <c r="B28" s="12" t="s">
        <v>9</v>
      </c>
      <c r="C28" s="12" t="s">
        <v>9</v>
      </c>
      <c r="D28" s="12" t="s">
        <v>9</v>
      </c>
      <c r="E28" s="12" t="s">
        <v>10</v>
      </c>
      <c r="F28" s="12" t="s">
        <v>11</v>
      </c>
      <c r="G28" s="12"/>
      <c r="H28" s="12"/>
      <c r="I28" s="12" t="s">
        <v>12</v>
      </c>
      <c r="J28" s="12" t="s">
        <v>13</v>
      </c>
      <c r="L28" s="12" t="s">
        <v>15</v>
      </c>
      <c r="M28" s="12" t="s">
        <v>15</v>
      </c>
    </row>
    <row r="29" spans="1:13" ht="12.75">
      <c r="A29" s="14" t="s">
        <v>16</v>
      </c>
      <c r="B29" s="14" t="s">
        <v>17</v>
      </c>
      <c r="C29" s="14" t="s">
        <v>16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4" t="s">
        <v>17</v>
      </c>
      <c r="L29" s="14" t="s">
        <v>28</v>
      </c>
      <c r="M29" s="14" t="s">
        <v>24</v>
      </c>
    </row>
    <row r="31" spans="1:14" ht="12.75">
      <c r="A31" s="15">
        <v>40252</v>
      </c>
      <c r="B31" s="15">
        <v>40283</v>
      </c>
      <c r="C31" s="15">
        <f aca="true" t="shared" si="0" ref="C31:C41">IF(A31&lt;$C$14,$C$14,A31)</f>
        <v>40269</v>
      </c>
      <c r="D31" s="15">
        <f aca="true" t="shared" si="1" ref="D31:D41">IF(B31&gt;$D$14,$D$14,B31)</f>
        <v>40283</v>
      </c>
      <c r="E31" s="16">
        <f aca="true" t="shared" si="2" ref="E31:E41">D31-C31</f>
        <v>14</v>
      </c>
      <c r="F31" s="17">
        <v>79000000</v>
      </c>
      <c r="G31" s="18" t="s">
        <v>25</v>
      </c>
      <c r="H31" s="19" t="s">
        <v>26</v>
      </c>
      <c r="I31" s="20">
        <v>0.015</v>
      </c>
      <c r="J31" s="21">
        <f aca="true" t="shared" si="3" ref="J31:J41">F31*I31/360*E31</f>
        <v>46083.33333333333</v>
      </c>
      <c r="K31" s="21"/>
      <c r="L31" s="25">
        <f aca="true" t="shared" si="4" ref="L31:L41">F31*E31</f>
        <v>1106000000</v>
      </c>
      <c r="M31" s="23">
        <f aca="true" t="shared" si="5" ref="M31:M41">(L31*I31)/$L$44</f>
        <v>0.0006771704967549696</v>
      </c>
      <c r="N31" s="15"/>
    </row>
    <row r="32" spans="1:14" ht="12.75">
      <c r="A32" s="15">
        <v>40256</v>
      </c>
      <c r="B32" s="15">
        <v>40284</v>
      </c>
      <c r="C32" s="15">
        <f t="shared" si="0"/>
        <v>40269</v>
      </c>
      <c r="D32" s="15">
        <f t="shared" si="1"/>
        <v>40284</v>
      </c>
      <c r="E32" s="16">
        <f t="shared" si="2"/>
        <v>15</v>
      </c>
      <c r="F32" s="17">
        <v>150000000</v>
      </c>
      <c r="G32" s="18" t="s">
        <v>25</v>
      </c>
      <c r="H32" s="19" t="s">
        <v>26</v>
      </c>
      <c r="I32" s="20">
        <v>0.015</v>
      </c>
      <c r="J32" s="21">
        <f t="shared" si="3"/>
        <v>93750</v>
      </c>
      <c r="K32" s="21"/>
      <c r="L32" s="25">
        <f t="shared" si="4"/>
        <v>2250000000</v>
      </c>
      <c r="M32" s="23">
        <f t="shared" si="5"/>
        <v>0.0013776072492754806</v>
      </c>
      <c r="N32" s="15"/>
    </row>
    <row r="33" spans="1:14" ht="12.75">
      <c r="A33" s="15">
        <v>40263</v>
      </c>
      <c r="B33" s="15">
        <v>40291</v>
      </c>
      <c r="C33" s="15">
        <f t="shared" si="0"/>
        <v>40269</v>
      </c>
      <c r="D33" s="15">
        <f t="shared" si="1"/>
        <v>40291</v>
      </c>
      <c r="E33" s="16">
        <f t="shared" si="2"/>
        <v>22</v>
      </c>
      <c r="F33" s="17">
        <v>54000000</v>
      </c>
      <c r="G33" s="18" t="s">
        <v>25</v>
      </c>
      <c r="H33" s="19" t="s">
        <v>26</v>
      </c>
      <c r="I33" s="20">
        <v>0.015</v>
      </c>
      <c r="J33" s="21">
        <f t="shared" si="3"/>
        <v>49500</v>
      </c>
      <c r="K33" s="21"/>
      <c r="L33" s="25">
        <f t="shared" si="4"/>
        <v>1188000000</v>
      </c>
      <c r="M33" s="23">
        <f t="shared" si="5"/>
        <v>0.0007273766276174537</v>
      </c>
      <c r="N33" s="15"/>
    </row>
    <row r="34" spans="1:14" ht="12.75">
      <c r="A34" s="15">
        <v>40283</v>
      </c>
      <c r="B34" s="15">
        <v>40312</v>
      </c>
      <c r="C34" s="15">
        <f t="shared" si="0"/>
        <v>40283</v>
      </c>
      <c r="D34" s="15">
        <f t="shared" si="1"/>
        <v>40312</v>
      </c>
      <c r="E34" s="16">
        <f t="shared" si="2"/>
        <v>29</v>
      </c>
      <c r="F34" s="17">
        <v>79000000</v>
      </c>
      <c r="G34" s="18" t="s">
        <v>25</v>
      </c>
      <c r="H34" s="19" t="s">
        <v>26</v>
      </c>
      <c r="I34" s="20">
        <v>0.015</v>
      </c>
      <c r="J34" s="21">
        <f t="shared" si="3"/>
        <v>95458.33333333333</v>
      </c>
      <c r="K34" s="21"/>
      <c r="L34" s="25">
        <f t="shared" si="4"/>
        <v>2291000000</v>
      </c>
      <c r="M34" s="23">
        <f t="shared" si="5"/>
        <v>0.0014027103147067226</v>
      </c>
      <c r="N34" s="15"/>
    </row>
    <row r="35" spans="1:14" ht="12.75">
      <c r="A35" s="15">
        <v>40284</v>
      </c>
      <c r="B35" s="15">
        <v>40315</v>
      </c>
      <c r="C35" s="15">
        <f t="shared" si="0"/>
        <v>40284</v>
      </c>
      <c r="D35" s="15">
        <f t="shared" si="1"/>
        <v>40315</v>
      </c>
      <c r="E35" s="16">
        <f t="shared" si="2"/>
        <v>31</v>
      </c>
      <c r="F35" s="17">
        <v>150000000</v>
      </c>
      <c r="G35" s="18" t="s">
        <v>25</v>
      </c>
      <c r="H35" s="19" t="s">
        <v>26</v>
      </c>
      <c r="I35" s="20">
        <v>0.015</v>
      </c>
      <c r="J35" s="21">
        <f t="shared" si="3"/>
        <v>193750</v>
      </c>
      <c r="K35" s="21"/>
      <c r="L35" s="25">
        <f t="shared" si="4"/>
        <v>4650000000</v>
      </c>
      <c r="M35" s="23">
        <f t="shared" si="5"/>
        <v>0.0028470549818359935</v>
      </c>
      <c r="N35" s="15"/>
    </row>
    <row r="36" spans="1:14" ht="12.75">
      <c r="A36" s="15">
        <v>40291</v>
      </c>
      <c r="B36" s="15">
        <v>40322</v>
      </c>
      <c r="C36" s="15">
        <f t="shared" si="0"/>
        <v>40291</v>
      </c>
      <c r="D36" s="15">
        <f t="shared" si="1"/>
        <v>40322</v>
      </c>
      <c r="E36" s="16">
        <f t="shared" si="2"/>
        <v>31</v>
      </c>
      <c r="F36" s="17">
        <v>38000000</v>
      </c>
      <c r="G36" s="18" t="s">
        <v>25</v>
      </c>
      <c r="H36" s="19" t="s">
        <v>26</v>
      </c>
      <c r="I36" s="20">
        <v>0.015</v>
      </c>
      <c r="J36" s="21">
        <f t="shared" si="3"/>
        <v>49083.33333333333</v>
      </c>
      <c r="K36" s="21"/>
      <c r="L36" s="25">
        <f t="shared" si="4"/>
        <v>1178000000</v>
      </c>
      <c r="M36" s="23">
        <f t="shared" si="5"/>
        <v>0.000721253928731785</v>
      </c>
      <c r="N36" s="15"/>
    </row>
    <row r="37" spans="1:14" ht="12.75">
      <c r="A37" s="15">
        <v>40312</v>
      </c>
      <c r="B37" s="15">
        <v>40343</v>
      </c>
      <c r="C37" s="15">
        <f t="shared" si="0"/>
        <v>40312</v>
      </c>
      <c r="D37" s="15">
        <f t="shared" si="1"/>
        <v>40343</v>
      </c>
      <c r="E37" s="16">
        <f t="shared" si="2"/>
        <v>31</v>
      </c>
      <c r="F37" s="17">
        <v>79000000</v>
      </c>
      <c r="G37" s="18" t="s">
        <v>25</v>
      </c>
      <c r="H37" s="19" t="s">
        <v>26</v>
      </c>
      <c r="I37" s="20">
        <v>0.015625</v>
      </c>
      <c r="J37" s="21">
        <f t="shared" si="3"/>
        <v>106293.40277777778</v>
      </c>
      <c r="K37" s="21"/>
      <c r="L37" s="25">
        <f t="shared" si="4"/>
        <v>2449000000</v>
      </c>
      <c r="M37" s="23">
        <f t="shared" si="5"/>
        <v>0.0015619259969794686</v>
      </c>
      <c r="N37" s="15"/>
    </row>
    <row r="38" spans="1:14" ht="12.75">
      <c r="A38" s="15">
        <v>40315</v>
      </c>
      <c r="B38" s="15">
        <v>40343</v>
      </c>
      <c r="C38" s="15">
        <f t="shared" si="0"/>
        <v>40315</v>
      </c>
      <c r="D38" s="15">
        <f t="shared" si="1"/>
        <v>40343</v>
      </c>
      <c r="E38" s="16">
        <f t="shared" si="2"/>
        <v>28</v>
      </c>
      <c r="F38" s="17">
        <v>150000000</v>
      </c>
      <c r="G38" s="18" t="s">
        <v>25</v>
      </c>
      <c r="H38" s="19" t="s">
        <v>26</v>
      </c>
      <c r="I38" s="20">
        <v>0.015625</v>
      </c>
      <c r="J38" s="21">
        <f t="shared" si="3"/>
        <v>182291.6666666667</v>
      </c>
      <c r="K38" s="21"/>
      <c r="L38" s="25">
        <f t="shared" si="4"/>
        <v>4200000000</v>
      </c>
      <c r="M38" s="23">
        <f t="shared" si="5"/>
        <v>0.0026786807624801013</v>
      </c>
      <c r="N38" s="15"/>
    </row>
    <row r="39" spans="1:14" ht="12.75">
      <c r="A39" s="15">
        <v>40322</v>
      </c>
      <c r="B39" s="15">
        <v>40352</v>
      </c>
      <c r="C39" s="15">
        <f t="shared" si="0"/>
        <v>40322</v>
      </c>
      <c r="D39" s="15">
        <f t="shared" si="1"/>
        <v>40352</v>
      </c>
      <c r="E39" s="16">
        <f t="shared" si="2"/>
        <v>30</v>
      </c>
      <c r="F39" s="17">
        <v>33000000</v>
      </c>
      <c r="G39" s="18" t="s">
        <v>25</v>
      </c>
      <c r="H39" s="19" t="s">
        <v>26</v>
      </c>
      <c r="I39" s="20">
        <v>0.015625</v>
      </c>
      <c r="J39" s="21">
        <f t="shared" si="3"/>
        <v>42968.75</v>
      </c>
      <c r="K39" s="21"/>
      <c r="L39" s="25">
        <f t="shared" si="4"/>
        <v>990000000</v>
      </c>
      <c r="M39" s="23">
        <f t="shared" si="5"/>
        <v>0.0006314033225845953</v>
      </c>
      <c r="N39" s="15"/>
    </row>
    <row r="40" spans="1:14" ht="12.75">
      <c r="A40" s="15">
        <v>40343</v>
      </c>
      <c r="B40" s="15">
        <v>40374</v>
      </c>
      <c r="C40" s="15">
        <f t="shared" si="0"/>
        <v>40343</v>
      </c>
      <c r="D40" s="15">
        <f t="shared" si="1"/>
        <v>40360</v>
      </c>
      <c r="E40" s="16">
        <f t="shared" si="2"/>
        <v>17</v>
      </c>
      <c r="F40" s="17">
        <v>229000000</v>
      </c>
      <c r="G40" s="18" t="s">
        <v>25</v>
      </c>
      <c r="H40" s="19" t="s">
        <v>26</v>
      </c>
      <c r="I40" s="20">
        <v>0.01625</v>
      </c>
      <c r="J40" s="21">
        <f t="shared" si="3"/>
        <v>175725.69444444444</v>
      </c>
      <c r="K40" s="21"/>
      <c r="L40" s="25">
        <f t="shared" si="4"/>
        <v>3893000000</v>
      </c>
      <c r="M40" s="23">
        <f t="shared" si="5"/>
        <v>0.0025821972325401035</v>
      </c>
      <c r="N40" s="15"/>
    </row>
    <row r="41" spans="1:14" ht="12.75">
      <c r="A41" s="15">
        <v>40352</v>
      </c>
      <c r="B41" s="15">
        <v>40382</v>
      </c>
      <c r="C41" s="15">
        <f t="shared" si="0"/>
        <v>40352</v>
      </c>
      <c r="D41" s="15">
        <f t="shared" si="1"/>
        <v>40360</v>
      </c>
      <c r="E41" s="16">
        <f t="shared" si="2"/>
        <v>8</v>
      </c>
      <c r="F41" s="17">
        <v>38000000</v>
      </c>
      <c r="G41" s="18" t="s">
        <v>25</v>
      </c>
      <c r="H41" s="19" t="s">
        <v>26</v>
      </c>
      <c r="I41" s="20">
        <v>0.01625</v>
      </c>
      <c r="J41" s="21">
        <f t="shared" si="3"/>
        <v>13722.222222222223</v>
      </c>
      <c r="K41" s="21"/>
      <c r="L41" s="25">
        <f t="shared" si="4"/>
        <v>304000000</v>
      </c>
      <c r="M41" s="23">
        <f t="shared" si="5"/>
        <v>0.00020164088330135925</v>
      </c>
      <c r="N41" s="15"/>
    </row>
    <row r="42" spans="1:14" ht="12.75">
      <c r="A42" s="15"/>
      <c r="B42" s="15"/>
      <c r="C42" s="15"/>
      <c r="D42" s="15"/>
      <c r="E42" s="16"/>
      <c r="F42" s="17"/>
      <c r="G42" s="18"/>
      <c r="H42" s="19"/>
      <c r="I42" s="20"/>
      <c r="J42" s="21"/>
      <c r="K42" s="21"/>
      <c r="L42" s="25"/>
      <c r="M42" s="23"/>
      <c r="N42" s="15"/>
    </row>
    <row r="43" spans="1:14" ht="12.75">
      <c r="A43" s="15"/>
      <c r="B43" s="15"/>
      <c r="C43" s="15"/>
      <c r="D43" s="15"/>
      <c r="E43" s="16"/>
      <c r="F43" s="17"/>
      <c r="G43" s="18"/>
      <c r="H43" s="19"/>
      <c r="I43" s="20"/>
      <c r="J43" s="21"/>
      <c r="K43" s="21"/>
      <c r="L43" s="25"/>
      <c r="M43" s="23"/>
      <c r="N43" s="15"/>
    </row>
    <row r="44" spans="1:13" ht="15">
      <c r="A44" s="15"/>
      <c r="B44" s="15"/>
      <c r="L44" s="27">
        <f>SUM(L30:L43)</f>
        <v>24499000000</v>
      </c>
      <c r="M44" s="29">
        <f>SUM(M30:M43)</f>
        <v>0.015409021796808031</v>
      </c>
    </row>
    <row r="45" spans="12:13" ht="15">
      <c r="L45" s="27"/>
      <c r="M45" s="29"/>
    </row>
    <row r="47" spans="1:13" ht="16.5" thickBot="1">
      <c r="A47" s="9" t="s">
        <v>29</v>
      </c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4" ht="12.75">
      <c r="C48" s="11">
        <v>40179</v>
      </c>
      <c r="D48" s="11">
        <f>O5</f>
        <v>40360</v>
      </c>
    </row>
    <row r="49" spans="1:4" ht="12.75">
      <c r="A49" s="12" t="s">
        <v>7</v>
      </c>
      <c r="B49" s="12" t="s">
        <v>7</v>
      </c>
      <c r="C49" s="12" t="s">
        <v>8</v>
      </c>
      <c r="D49" s="12" t="s">
        <v>8</v>
      </c>
    </row>
    <row r="50" spans="1:13" ht="12.75">
      <c r="A50" s="12" t="s">
        <v>9</v>
      </c>
      <c r="B50" s="12" t="s">
        <v>9</v>
      </c>
      <c r="C50" s="12" t="s">
        <v>9</v>
      </c>
      <c r="D50" s="12" t="s">
        <v>9</v>
      </c>
      <c r="E50" s="12" t="s">
        <v>10</v>
      </c>
      <c r="F50" s="12" t="s">
        <v>11</v>
      </c>
      <c r="G50" s="12"/>
      <c r="H50" s="12"/>
      <c r="I50" s="12" t="s">
        <v>12</v>
      </c>
      <c r="J50" s="12" t="s">
        <v>13</v>
      </c>
      <c r="L50" s="12" t="s">
        <v>15</v>
      </c>
      <c r="M50" s="12" t="s">
        <v>15</v>
      </c>
    </row>
    <row r="51" spans="1:13" ht="12.75">
      <c r="A51" s="14" t="s">
        <v>16</v>
      </c>
      <c r="B51" s="14" t="s">
        <v>17</v>
      </c>
      <c r="C51" s="14" t="s">
        <v>16</v>
      </c>
      <c r="D51" s="14" t="s">
        <v>17</v>
      </c>
      <c r="E51" s="14" t="s">
        <v>18</v>
      </c>
      <c r="F51" s="14" t="s">
        <v>19</v>
      </c>
      <c r="G51" s="14" t="s">
        <v>20</v>
      </c>
      <c r="H51" s="14" t="s">
        <v>21</v>
      </c>
      <c r="I51" s="14" t="s">
        <v>22</v>
      </c>
      <c r="J51" s="14" t="s">
        <v>17</v>
      </c>
      <c r="L51" s="14" t="s">
        <v>28</v>
      </c>
      <c r="M51" s="14" t="s">
        <v>24</v>
      </c>
    </row>
    <row r="52" spans="3:13" ht="12.75">
      <c r="C52" s="14"/>
      <c r="D52" s="14"/>
      <c r="E52" s="14"/>
      <c r="F52" s="14"/>
      <c r="G52" s="14"/>
      <c r="H52" s="14"/>
      <c r="I52" s="14"/>
      <c r="J52" s="14"/>
      <c r="L52" s="14"/>
      <c r="M52" s="14"/>
    </row>
    <row r="53" spans="1:14" ht="12.75">
      <c r="A53" s="15">
        <v>40161</v>
      </c>
      <c r="B53" s="15">
        <v>40192</v>
      </c>
      <c r="C53" s="15">
        <f aca="true" t="shared" si="6" ref="C53:C72">IF(A53&lt;$C$48,$C$48,A53)</f>
        <v>40179</v>
      </c>
      <c r="D53" s="15">
        <f aca="true" t="shared" si="7" ref="D53:D72">IF(B53&gt;$D$14,$D$14,B53)</f>
        <v>40192</v>
      </c>
      <c r="E53" s="16">
        <f aca="true" t="shared" si="8" ref="E53:E72">D53-C53</f>
        <v>13</v>
      </c>
      <c r="F53" s="17">
        <v>69000000</v>
      </c>
      <c r="G53" s="18" t="s">
        <v>25</v>
      </c>
      <c r="H53" s="19" t="s">
        <v>26</v>
      </c>
      <c r="I53" s="20">
        <v>0.015</v>
      </c>
      <c r="J53" s="21">
        <v>37375</v>
      </c>
      <c r="K53" s="21"/>
      <c r="L53" s="25">
        <f aca="true" t="shared" si="9" ref="L53:L72">F53*E53</f>
        <v>897000000</v>
      </c>
      <c r="M53" s="23">
        <f aca="true" t="shared" si="10" ref="M53:M72">(L53*I53)/$L$74</f>
        <v>0.0002826027598664174</v>
      </c>
      <c r="N53" s="15"/>
    </row>
    <row r="54" spans="1:14" ht="12.75">
      <c r="A54" s="15">
        <v>40170</v>
      </c>
      <c r="B54" s="15">
        <v>40200</v>
      </c>
      <c r="C54" s="15">
        <f t="shared" si="6"/>
        <v>40179</v>
      </c>
      <c r="D54" s="15">
        <f t="shared" si="7"/>
        <v>40200</v>
      </c>
      <c r="E54" s="16">
        <f t="shared" si="8"/>
        <v>21</v>
      </c>
      <c r="F54" s="17">
        <v>125000000</v>
      </c>
      <c r="G54" s="18" t="s">
        <v>25</v>
      </c>
      <c r="H54" s="19" t="s">
        <v>26</v>
      </c>
      <c r="I54" s="20">
        <v>0.015</v>
      </c>
      <c r="J54" s="21">
        <v>109375</v>
      </c>
      <c r="K54" s="21"/>
      <c r="L54" s="25">
        <f t="shared" si="9"/>
        <v>2625000000</v>
      </c>
      <c r="M54" s="23">
        <f t="shared" si="10"/>
        <v>0.0008270147654953687</v>
      </c>
      <c r="N54" s="15"/>
    </row>
    <row r="55" spans="1:14" ht="12.75">
      <c r="A55" s="15">
        <v>40178</v>
      </c>
      <c r="B55" s="15">
        <v>40207</v>
      </c>
      <c r="C55" s="15">
        <f t="shared" si="6"/>
        <v>40179</v>
      </c>
      <c r="D55" s="15">
        <f t="shared" si="7"/>
        <v>40207</v>
      </c>
      <c r="E55" s="16">
        <f t="shared" si="8"/>
        <v>28</v>
      </c>
      <c r="F55" s="17">
        <v>38000000</v>
      </c>
      <c r="G55" s="18" t="s">
        <v>25</v>
      </c>
      <c r="H55" s="19" t="s">
        <v>26</v>
      </c>
      <c r="I55" s="20">
        <v>0.015</v>
      </c>
      <c r="J55" s="21">
        <v>44333.33333333333</v>
      </c>
      <c r="K55" s="21"/>
      <c r="L55" s="25">
        <f t="shared" si="9"/>
        <v>1064000000</v>
      </c>
      <c r="M55" s="23">
        <f t="shared" si="10"/>
        <v>0.0003352166516141228</v>
      </c>
      <c r="N55" s="15"/>
    </row>
    <row r="56" spans="1:14" ht="12.75">
      <c r="A56" s="15">
        <v>40192</v>
      </c>
      <c r="B56" s="15">
        <v>40221</v>
      </c>
      <c r="C56" s="15">
        <f t="shared" si="6"/>
        <v>40192</v>
      </c>
      <c r="D56" s="15">
        <f t="shared" si="7"/>
        <v>40221</v>
      </c>
      <c r="E56" s="16">
        <f t="shared" si="8"/>
        <v>29</v>
      </c>
      <c r="F56" s="17">
        <v>84000000</v>
      </c>
      <c r="G56" s="18" t="s">
        <v>25</v>
      </c>
      <c r="H56" s="19" t="s">
        <v>26</v>
      </c>
      <c r="I56" s="20">
        <v>0.015</v>
      </c>
      <c r="J56" s="21">
        <v>101500</v>
      </c>
      <c r="K56" s="21"/>
      <c r="L56" s="25">
        <f t="shared" si="9"/>
        <v>2436000000</v>
      </c>
      <c r="M56" s="23">
        <f t="shared" si="10"/>
        <v>0.0007674697023797022</v>
      </c>
      <c r="N56" s="15"/>
    </row>
    <row r="57" spans="1:14" ht="12.75">
      <c r="A57" s="15">
        <v>40200</v>
      </c>
      <c r="B57" s="15">
        <v>40228</v>
      </c>
      <c r="C57" s="15">
        <f t="shared" si="6"/>
        <v>40200</v>
      </c>
      <c r="D57" s="15">
        <f t="shared" si="7"/>
        <v>40228</v>
      </c>
      <c r="E57" s="16">
        <f t="shared" si="8"/>
        <v>28</v>
      </c>
      <c r="F57" s="17">
        <v>125000000</v>
      </c>
      <c r="G57" s="18" t="s">
        <v>25</v>
      </c>
      <c r="H57" s="19" t="s">
        <v>26</v>
      </c>
      <c r="I57" s="20">
        <v>0.015</v>
      </c>
      <c r="J57" s="21">
        <v>145833.3333333333</v>
      </c>
      <c r="K57" s="21"/>
      <c r="L57" s="25">
        <f t="shared" si="9"/>
        <v>3500000000</v>
      </c>
      <c r="M57" s="23">
        <f t="shared" si="10"/>
        <v>0.001102686353993825</v>
      </c>
      <c r="N57" s="15"/>
    </row>
    <row r="58" spans="1:14" ht="12.75">
      <c r="A58" s="15">
        <v>40207</v>
      </c>
      <c r="B58" s="15">
        <v>40235</v>
      </c>
      <c r="C58" s="15">
        <f t="shared" si="6"/>
        <v>40207</v>
      </c>
      <c r="D58" s="15">
        <f t="shared" si="7"/>
        <v>40235</v>
      </c>
      <c r="E58" s="16">
        <f t="shared" si="8"/>
        <v>28</v>
      </c>
      <c r="F58" s="17">
        <v>54000000</v>
      </c>
      <c r="G58" s="18" t="s">
        <v>25</v>
      </c>
      <c r="H58" s="19" t="s">
        <v>26</v>
      </c>
      <c r="I58" s="20">
        <v>0.015</v>
      </c>
      <c r="J58" s="21">
        <v>63000</v>
      </c>
      <c r="K58" s="21"/>
      <c r="L58" s="25">
        <f t="shared" si="9"/>
        <v>1512000000</v>
      </c>
      <c r="M58" s="23">
        <f t="shared" si="10"/>
        <v>0.0004763605049253324</v>
      </c>
      <c r="N58" s="15"/>
    </row>
    <row r="59" spans="1:14" ht="12.75">
      <c r="A59" s="15">
        <v>40221</v>
      </c>
      <c r="B59" s="15">
        <v>40252</v>
      </c>
      <c r="C59" s="15">
        <f t="shared" si="6"/>
        <v>40221</v>
      </c>
      <c r="D59" s="15">
        <f t="shared" si="7"/>
        <v>40252</v>
      </c>
      <c r="E59" s="16">
        <f t="shared" si="8"/>
        <v>31</v>
      </c>
      <c r="F59" s="17">
        <v>79000000</v>
      </c>
      <c r="G59" s="18" t="s">
        <v>25</v>
      </c>
      <c r="H59" s="19" t="s">
        <v>26</v>
      </c>
      <c r="I59" s="20">
        <v>0.015</v>
      </c>
      <c r="J59" s="21">
        <v>63000</v>
      </c>
      <c r="K59" s="21"/>
      <c r="L59" s="25">
        <f t="shared" si="9"/>
        <v>2449000000</v>
      </c>
      <c r="M59" s="23">
        <f t="shared" si="10"/>
        <v>0.0007715653945516792</v>
      </c>
      <c r="N59" s="15"/>
    </row>
    <row r="60" spans="1:14" ht="12.75">
      <c r="A60" s="15">
        <v>40228</v>
      </c>
      <c r="B60" s="15">
        <v>40256</v>
      </c>
      <c r="C60" s="15">
        <f t="shared" si="6"/>
        <v>40228</v>
      </c>
      <c r="D60" s="15">
        <f t="shared" si="7"/>
        <v>40256</v>
      </c>
      <c r="E60" s="16">
        <f t="shared" si="8"/>
        <v>28</v>
      </c>
      <c r="F60" s="17">
        <v>125000000</v>
      </c>
      <c r="G60" s="18" t="s">
        <v>25</v>
      </c>
      <c r="H60" s="19" t="s">
        <v>26</v>
      </c>
      <c r="I60" s="20">
        <v>0.015</v>
      </c>
      <c r="J60" s="21">
        <v>63000</v>
      </c>
      <c r="K60" s="21"/>
      <c r="L60" s="25">
        <f t="shared" si="9"/>
        <v>3500000000</v>
      </c>
      <c r="M60" s="23">
        <f t="shared" si="10"/>
        <v>0.001102686353993825</v>
      </c>
      <c r="N60" s="15"/>
    </row>
    <row r="61" spans="1:14" ht="12.75">
      <c r="A61" s="15">
        <v>40235</v>
      </c>
      <c r="B61" s="15">
        <v>40263</v>
      </c>
      <c r="C61" s="15">
        <f t="shared" si="6"/>
        <v>40235</v>
      </c>
      <c r="D61" s="15">
        <f t="shared" si="7"/>
        <v>40263</v>
      </c>
      <c r="E61" s="16">
        <f t="shared" si="8"/>
        <v>28</v>
      </c>
      <c r="F61" s="17">
        <v>54000000</v>
      </c>
      <c r="G61" s="18" t="s">
        <v>25</v>
      </c>
      <c r="H61" s="19" t="s">
        <v>26</v>
      </c>
      <c r="I61" s="20">
        <v>0.015</v>
      </c>
      <c r="J61" s="21">
        <v>63000</v>
      </c>
      <c r="K61" s="21"/>
      <c r="L61" s="25">
        <f t="shared" si="9"/>
        <v>1512000000</v>
      </c>
      <c r="M61" s="23">
        <f t="shared" si="10"/>
        <v>0.0004763605049253324</v>
      </c>
      <c r="N61" s="15"/>
    </row>
    <row r="62" spans="1:14" ht="12.75">
      <c r="A62" s="15">
        <v>40252</v>
      </c>
      <c r="B62" s="15">
        <v>40283</v>
      </c>
      <c r="C62" s="15">
        <f t="shared" si="6"/>
        <v>40252</v>
      </c>
      <c r="D62" s="15">
        <f t="shared" si="7"/>
        <v>40283</v>
      </c>
      <c r="E62" s="16">
        <f t="shared" si="8"/>
        <v>31</v>
      </c>
      <c r="F62" s="17">
        <v>79000000</v>
      </c>
      <c r="G62" s="18" t="s">
        <v>25</v>
      </c>
      <c r="H62" s="19" t="s">
        <v>26</v>
      </c>
      <c r="I62" s="20">
        <v>0.015</v>
      </c>
      <c r="J62" s="21">
        <f aca="true" t="shared" si="11" ref="J62:J72">F62*I62/360*E62</f>
        <v>102041.66666666666</v>
      </c>
      <c r="K62" s="21"/>
      <c r="L62" s="25">
        <f t="shared" si="9"/>
        <v>2449000000</v>
      </c>
      <c r="M62" s="23">
        <f t="shared" si="10"/>
        <v>0.0007715653945516792</v>
      </c>
      <c r="N62" s="15"/>
    </row>
    <row r="63" spans="1:14" ht="12.75">
      <c r="A63" s="15">
        <v>40256</v>
      </c>
      <c r="B63" s="15">
        <v>40284</v>
      </c>
      <c r="C63" s="15">
        <f t="shared" si="6"/>
        <v>40256</v>
      </c>
      <c r="D63" s="15">
        <f t="shared" si="7"/>
        <v>40284</v>
      </c>
      <c r="E63" s="16">
        <f t="shared" si="8"/>
        <v>28</v>
      </c>
      <c r="F63" s="17">
        <v>150000000</v>
      </c>
      <c r="G63" s="18" t="s">
        <v>25</v>
      </c>
      <c r="H63" s="19" t="s">
        <v>26</v>
      </c>
      <c r="I63" s="20">
        <v>0.015</v>
      </c>
      <c r="J63" s="21">
        <f t="shared" si="11"/>
        <v>175000</v>
      </c>
      <c r="K63" s="21"/>
      <c r="L63" s="25">
        <f t="shared" si="9"/>
        <v>4200000000</v>
      </c>
      <c r="M63" s="23">
        <f t="shared" si="10"/>
        <v>0.00132322362479259</v>
      </c>
      <c r="N63" s="15"/>
    </row>
    <row r="64" spans="1:14" ht="12.75">
      <c r="A64" s="15">
        <v>40263</v>
      </c>
      <c r="B64" s="15">
        <v>40291</v>
      </c>
      <c r="C64" s="15">
        <f t="shared" si="6"/>
        <v>40263</v>
      </c>
      <c r="D64" s="15">
        <f t="shared" si="7"/>
        <v>40291</v>
      </c>
      <c r="E64" s="16">
        <f t="shared" si="8"/>
        <v>28</v>
      </c>
      <c r="F64" s="17">
        <v>54000000</v>
      </c>
      <c r="G64" s="18" t="s">
        <v>25</v>
      </c>
      <c r="H64" s="19" t="s">
        <v>26</v>
      </c>
      <c r="I64" s="20">
        <v>0.015</v>
      </c>
      <c r="J64" s="21">
        <f t="shared" si="11"/>
        <v>63000</v>
      </c>
      <c r="K64" s="21"/>
      <c r="L64" s="25">
        <f t="shared" si="9"/>
        <v>1512000000</v>
      </c>
      <c r="M64" s="23">
        <f t="shared" si="10"/>
        <v>0.0004763605049253324</v>
      </c>
      <c r="N64" s="15"/>
    </row>
    <row r="65" spans="1:14" ht="12.75">
      <c r="A65" s="15">
        <v>40283</v>
      </c>
      <c r="B65" s="15">
        <v>40312</v>
      </c>
      <c r="C65" s="15">
        <f t="shared" si="6"/>
        <v>40283</v>
      </c>
      <c r="D65" s="15">
        <f t="shared" si="7"/>
        <v>40312</v>
      </c>
      <c r="E65" s="16">
        <f t="shared" si="8"/>
        <v>29</v>
      </c>
      <c r="F65" s="17">
        <v>79000000</v>
      </c>
      <c r="G65" s="18" t="s">
        <v>25</v>
      </c>
      <c r="H65" s="19" t="s">
        <v>26</v>
      </c>
      <c r="I65" s="20">
        <v>0.015</v>
      </c>
      <c r="J65" s="21">
        <f t="shared" si="11"/>
        <v>95458.33333333333</v>
      </c>
      <c r="K65" s="21"/>
      <c r="L65" s="25">
        <f t="shared" si="9"/>
        <v>2291000000</v>
      </c>
      <c r="M65" s="23">
        <f t="shared" si="10"/>
        <v>0.000721786981999958</v>
      </c>
      <c r="N65" s="15"/>
    </row>
    <row r="66" spans="1:14" ht="12.75">
      <c r="A66" s="15">
        <v>40284</v>
      </c>
      <c r="B66" s="15">
        <v>40315</v>
      </c>
      <c r="C66" s="15">
        <f t="shared" si="6"/>
        <v>40284</v>
      </c>
      <c r="D66" s="15">
        <f t="shared" si="7"/>
        <v>40315</v>
      </c>
      <c r="E66" s="16">
        <f t="shared" si="8"/>
        <v>31</v>
      </c>
      <c r="F66" s="17">
        <v>150000000</v>
      </c>
      <c r="G66" s="18" t="s">
        <v>25</v>
      </c>
      <c r="H66" s="19" t="s">
        <v>26</v>
      </c>
      <c r="I66" s="20">
        <v>0.015</v>
      </c>
      <c r="J66" s="21">
        <f t="shared" si="11"/>
        <v>193750</v>
      </c>
      <c r="K66" s="21"/>
      <c r="L66" s="25">
        <f t="shared" si="9"/>
        <v>4650000000</v>
      </c>
      <c r="M66" s="23">
        <f t="shared" si="10"/>
        <v>0.001464997584591796</v>
      </c>
      <c r="N66" s="15"/>
    </row>
    <row r="67" spans="1:14" ht="12.75">
      <c r="A67" s="15">
        <v>40291</v>
      </c>
      <c r="B67" s="15">
        <v>40322</v>
      </c>
      <c r="C67" s="15">
        <f t="shared" si="6"/>
        <v>40291</v>
      </c>
      <c r="D67" s="15">
        <f t="shared" si="7"/>
        <v>40322</v>
      </c>
      <c r="E67" s="16">
        <f t="shared" si="8"/>
        <v>31</v>
      </c>
      <c r="F67" s="17">
        <v>38000000</v>
      </c>
      <c r="G67" s="18" t="s">
        <v>25</v>
      </c>
      <c r="H67" s="19" t="s">
        <v>26</v>
      </c>
      <c r="I67" s="20">
        <v>0.015</v>
      </c>
      <c r="J67" s="21">
        <f t="shared" si="11"/>
        <v>49083.33333333333</v>
      </c>
      <c r="K67" s="21"/>
      <c r="L67" s="25">
        <f t="shared" si="9"/>
        <v>1178000000</v>
      </c>
      <c r="M67" s="23">
        <f t="shared" si="10"/>
        <v>0.00037113272142992164</v>
      </c>
      <c r="N67" s="15"/>
    </row>
    <row r="68" spans="1:14" ht="12.75">
      <c r="A68" s="15">
        <v>40312</v>
      </c>
      <c r="B68" s="15">
        <v>40343</v>
      </c>
      <c r="C68" s="15">
        <f t="shared" si="6"/>
        <v>40312</v>
      </c>
      <c r="D68" s="15">
        <f t="shared" si="7"/>
        <v>40343</v>
      </c>
      <c r="E68" s="16">
        <f t="shared" si="8"/>
        <v>31</v>
      </c>
      <c r="F68" s="17">
        <v>79000000</v>
      </c>
      <c r="G68" s="18" t="s">
        <v>25</v>
      </c>
      <c r="H68" s="19" t="s">
        <v>26</v>
      </c>
      <c r="I68" s="20">
        <v>0.015625</v>
      </c>
      <c r="J68" s="21">
        <f t="shared" si="11"/>
        <v>106293.40277777778</v>
      </c>
      <c r="K68" s="21"/>
      <c r="L68" s="25">
        <f t="shared" si="9"/>
        <v>2449000000</v>
      </c>
      <c r="M68" s="23">
        <f t="shared" si="10"/>
        <v>0.0008037139526579992</v>
      </c>
      <c r="N68" s="15"/>
    </row>
    <row r="69" spans="1:14" ht="12.75">
      <c r="A69" s="15">
        <v>40315</v>
      </c>
      <c r="B69" s="15">
        <v>40343</v>
      </c>
      <c r="C69" s="15">
        <f t="shared" si="6"/>
        <v>40315</v>
      </c>
      <c r="D69" s="15">
        <f t="shared" si="7"/>
        <v>40343</v>
      </c>
      <c r="E69" s="16">
        <f t="shared" si="8"/>
        <v>28</v>
      </c>
      <c r="F69" s="17">
        <v>150000000</v>
      </c>
      <c r="G69" s="18" t="s">
        <v>25</v>
      </c>
      <c r="H69" s="19" t="s">
        <v>26</v>
      </c>
      <c r="I69" s="20">
        <v>0.015625</v>
      </c>
      <c r="J69" s="21">
        <f t="shared" si="11"/>
        <v>182291.6666666667</v>
      </c>
      <c r="K69" s="21"/>
      <c r="L69" s="25">
        <f t="shared" si="9"/>
        <v>4200000000</v>
      </c>
      <c r="M69" s="23">
        <f t="shared" si="10"/>
        <v>0.0013783579424922812</v>
      </c>
      <c r="N69" s="15"/>
    </row>
    <row r="70" spans="1:14" ht="12.75">
      <c r="A70" s="15">
        <v>40322</v>
      </c>
      <c r="B70" s="15">
        <v>40352</v>
      </c>
      <c r="C70" s="15">
        <f t="shared" si="6"/>
        <v>40322</v>
      </c>
      <c r="D70" s="15">
        <f t="shared" si="7"/>
        <v>40352</v>
      </c>
      <c r="E70" s="16">
        <f t="shared" si="8"/>
        <v>30</v>
      </c>
      <c r="F70" s="17">
        <v>33000000</v>
      </c>
      <c r="G70" s="18" t="s">
        <v>25</v>
      </c>
      <c r="H70" s="19" t="s">
        <v>26</v>
      </c>
      <c r="I70" s="20">
        <v>0.015625</v>
      </c>
      <c r="J70" s="21">
        <f t="shared" si="11"/>
        <v>42968.75</v>
      </c>
      <c r="K70" s="21"/>
      <c r="L70" s="25">
        <f t="shared" si="9"/>
        <v>990000000</v>
      </c>
      <c r="M70" s="23">
        <f t="shared" si="10"/>
        <v>0.0003248986578731806</v>
      </c>
      <c r="N70" s="15"/>
    </row>
    <row r="71" spans="1:14" ht="12.75">
      <c r="A71" s="15">
        <v>40343</v>
      </c>
      <c r="B71" s="15">
        <v>40374</v>
      </c>
      <c r="C71" s="15">
        <f t="shared" si="6"/>
        <v>40343</v>
      </c>
      <c r="D71" s="15">
        <f t="shared" si="7"/>
        <v>40360</v>
      </c>
      <c r="E71" s="16">
        <f t="shared" si="8"/>
        <v>17</v>
      </c>
      <c r="F71" s="17">
        <v>229000000</v>
      </c>
      <c r="G71" s="18" t="s">
        <v>25</v>
      </c>
      <c r="H71" s="19" t="s">
        <v>26</v>
      </c>
      <c r="I71" s="20">
        <v>0.01625</v>
      </c>
      <c r="J71" s="21">
        <f t="shared" si="11"/>
        <v>175725.69444444444</v>
      </c>
      <c r="K71" s="21"/>
      <c r="L71" s="25">
        <f t="shared" si="9"/>
        <v>3893000000</v>
      </c>
      <c r="M71" s="23">
        <f t="shared" si="10"/>
        <v>0.0013287108021255592</v>
      </c>
      <c r="N71" s="15"/>
    </row>
    <row r="72" spans="1:14" ht="12.75">
      <c r="A72" s="15">
        <v>40352</v>
      </c>
      <c r="B72" s="15">
        <v>40382</v>
      </c>
      <c r="C72" s="15">
        <f t="shared" si="6"/>
        <v>40352</v>
      </c>
      <c r="D72" s="15">
        <f t="shared" si="7"/>
        <v>40360</v>
      </c>
      <c r="E72" s="16">
        <f t="shared" si="8"/>
        <v>8</v>
      </c>
      <c r="F72" s="17">
        <v>38000000</v>
      </c>
      <c r="G72" s="18" t="s">
        <v>25</v>
      </c>
      <c r="H72" s="19" t="s">
        <v>26</v>
      </c>
      <c r="I72" s="20">
        <v>0.01625</v>
      </c>
      <c r="J72" s="21">
        <f t="shared" si="11"/>
        <v>13722.222222222223</v>
      </c>
      <c r="K72" s="21"/>
      <c r="L72" s="25">
        <f t="shared" si="9"/>
        <v>304000000</v>
      </c>
      <c r="M72" s="23">
        <f t="shared" si="10"/>
        <v>0.00010375753502341896</v>
      </c>
      <c r="N72" s="15"/>
    </row>
    <row r="73" spans="1:14" ht="12.75">
      <c r="A73" s="15"/>
      <c r="B73" s="15"/>
      <c r="C73" s="15"/>
      <c r="D73" s="15"/>
      <c r="E73" s="16"/>
      <c r="F73" s="17"/>
      <c r="G73" s="18"/>
      <c r="H73" s="19"/>
      <c r="I73" s="20"/>
      <c r="J73" s="21"/>
      <c r="K73" s="21"/>
      <c r="L73" s="25"/>
      <c r="M73" s="23"/>
      <c r="N73" s="15"/>
    </row>
    <row r="74" spans="3:13" ht="15">
      <c r="C74" s="14"/>
      <c r="D74" s="14"/>
      <c r="E74" s="14"/>
      <c r="F74" s="14"/>
      <c r="G74" s="14"/>
      <c r="H74" s="14"/>
      <c r="I74" s="14"/>
      <c r="J74" s="14"/>
      <c r="L74" s="27">
        <f>SUM(L52:L73)</f>
        <v>47611000000</v>
      </c>
      <c r="M74" s="29">
        <f>SUM(M52:M73)</f>
        <v>0.01521046869420932</v>
      </c>
    </row>
    <row r="75" ht="12.75">
      <c r="I75" s="31"/>
    </row>
    <row r="76" ht="12.75">
      <c r="I76" s="31"/>
    </row>
    <row r="77" spans="1:13" ht="16.5" thickBot="1">
      <c r="A77" s="9" t="s">
        <v>30</v>
      </c>
      <c r="B77" s="10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9" spans="3:11" ht="12.75">
      <c r="C79" s="32"/>
      <c r="D79" s="12"/>
      <c r="E79" s="12"/>
      <c r="F79" s="12" t="s">
        <v>11</v>
      </c>
      <c r="G79" s="19"/>
      <c r="I79" s="12"/>
      <c r="J79" s="12"/>
      <c r="K79" s="12"/>
    </row>
    <row r="80" spans="2:13" ht="12.75">
      <c r="B80" s="33" t="s">
        <v>31</v>
      </c>
      <c r="C80" s="34"/>
      <c r="D80" s="35"/>
      <c r="E80" s="35"/>
      <c r="F80" s="14" t="s">
        <v>19</v>
      </c>
      <c r="G80" s="36"/>
      <c r="J80" s="14"/>
      <c r="K80" s="14"/>
      <c r="L80" s="14" t="s">
        <v>32</v>
      </c>
      <c r="M80" s="14" t="s">
        <v>24</v>
      </c>
    </row>
    <row r="81" spans="2:13" ht="12.75">
      <c r="B81" s="37" t="s">
        <v>33</v>
      </c>
      <c r="C81" s="38"/>
      <c r="D81" s="38"/>
      <c r="E81" s="24"/>
      <c r="F81" s="17">
        <v>377700</v>
      </c>
      <c r="G81" s="39"/>
      <c r="H81" s="40"/>
      <c r="J81" s="41"/>
      <c r="K81" s="42"/>
      <c r="L81" s="43" t="s">
        <v>34</v>
      </c>
      <c r="M81" s="44">
        <f>0.0125+0.00125</f>
        <v>0.01375</v>
      </c>
    </row>
    <row r="82" spans="2:13" ht="12.75">
      <c r="B82" s="37" t="s">
        <v>35</v>
      </c>
      <c r="D82" s="38"/>
      <c r="E82" s="24"/>
      <c r="F82" s="17">
        <v>5375000</v>
      </c>
      <c r="G82" s="39"/>
      <c r="H82" s="40"/>
      <c r="J82" s="41"/>
      <c r="K82" s="42"/>
      <c r="L82" s="43" t="s">
        <v>34</v>
      </c>
      <c r="M82" s="44">
        <f>0.0125+0.00125</f>
        <v>0.01375</v>
      </c>
    </row>
    <row r="83" spans="2:13" ht="12.75">
      <c r="B83" s="37" t="s">
        <v>36</v>
      </c>
      <c r="D83" s="38"/>
      <c r="E83" s="24"/>
      <c r="F83" s="17">
        <v>7408000</v>
      </c>
      <c r="G83" s="39"/>
      <c r="H83" s="40"/>
      <c r="J83" s="41"/>
      <c r="K83" s="42"/>
      <c r="L83" s="43" t="s">
        <v>34</v>
      </c>
      <c r="M83" s="44">
        <f>0.0125+0.00125</f>
        <v>0.01375</v>
      </c>
    </row>
    <row r="84" ht="12.75">
      <c r="F84" s="27"/>
    </row>
    <row r="85" spans="6:13" ht="15">
      <c r="F85" s="27">
        <f>SUM(F81:F84)</f>
        <v>13160700</v>
      </c>
      <c r="M85" s="29">
        <f>0.007+0.0055+0.00125</f>
        <v>0.01375</v>
      </c>
    </row>
    <row r="89" spans="1:13" s="45" customFormat="1" ht="13.5" thickBo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45" customFormat="1" ht="3" customHeight="1" thickBo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s="45" customFormat="1" ht="31.5" customHeight="1">
      <c r="A91" s="48" t="s">
        <v>37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6.5" thickBot="1">
      <c r="A92" s="50" t="s">
        <v>38</v>
      </c>
      <c r="B92" s="51"/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3:4" ht="12.75">
      <c r="C93" s="11">
        <f>$O$8</f>
        <v>40330</v>
      </c>
      <c r="D93" s="11">
        <f>$O$11</f>
        <v>40360</v>
      </c>
    </row>
    <row r="94" spans="1:4" ht="12.75">
      <c r="A94" s="12" t="s">
        <v>7</v>
      </c>
      <c r="B94" s="12" t="s">
        <v>7</v>
      </c>
      <c r="C94" s="12" t="s">
        <v>8</v>
      </c>
      <c r="D94" s="12" t="s">
        <v>8</v>
      </c>
    </row>
    <row r="95" spans="1:13" ht="12.75">
      <c r="A95" s="12" t="s">
        <v>9</v>
      </c>
      <c r="B95" s="12" t="s">
        <v>9</v>
      </c>
      <c r="C95" s="12" t="s">
        <v>9</v>
      </c>
      <c r="D95" s="12" t="s">
        <v>9</v>
      </c>
      <c r="E95" s="12" t="s">
        <v>10</v>
      </c>
      <c r="F95" s="12" t="s">
        <v>11</v>
      </c>
      <c r="G95" s="12"/>
      <c r="H95" s="12"/>
      <c r="I95" s="12" t="s">
        <v>12</v>
      </c>
      <c r="J95" s="12" t="s">
        <v>13</v>
      </c>
      <c r="L95" s="12" t="s">
        <v>15</v>
      </c>
      <c r="M95" s="12" t="s">
        <v>15</v>
      </c>
    </row>
    <row r="96" spans="1:13" ht="12.75">
      <c r="A96" s="14" t="s">
        <v>16</v>
      </c>
      <c r="B96" s="14" t="s">
        <v>17</v>
      </c>
      <c r="C96" s="14" t="s">
        <v>16</v>
      </c>
      <c r="D96" s="14" t="s">
        <v>17</v>
      </c>
      <c r="E96" s="14" t="s">
        <v>18</v>
      </c>
      <c r="F96" s="14" t="s">
        <v>19</v>
      </c>
      <c r="G96" s="14" t="s">
        <v>20</v>
      </c>
      <c r="H96" s="14" t="s">
        <v>21</v>
      </c>
      <c r="I96" s="14" t="s">
        <v>22</v>
      </c>
      <c r="J96" s="14" t="s">
        <v>17</v>
      </c>
      <c r="L96" s="14" t="s">
        <v>28</v>
      </c>
      <c r="M96" s="14" t="s">
        <v>24</v>
      </c>
    </row>
    <row r="97" spans="1:4" ht="12.75">
      <c r="A97" s="14"/>
      <c r="B97" s="14"/>
      <c r="C97" s="14"/>
      <c r="D97" s="14"/>
    </row>
    <row r="98" spans="1:13" ht="12.75">
      <c r="A98" s="15">
        <v>40312</v>
      </c>
      <c r="B98" s="15">
        <v>40343</v>
      </c>
      <c r="C98" s="15">
        <f>IF(A98&lt;$C$93,$C$93,A98)</f>
        <v>40330</v>
      </c>
      <c r="D98" s="15">
        <f>IF(B98&gt;$D$93,$D$93,B98)</f>
        <v>40343</v>
      </c>
      <c r="E98" s="52">
        <f>D98-C98</f>
        <v>13</v>
      </c>
      <c r="F98" s="17">
        <v>79000000</v>
      </c>
      <c r="G98" s="18" t="s">
        <v>25</v>
      </c>
      <c r="H98" s="19" t="s">
        <v>26</v>
      </c>
      <c r="I98" s="20">
        <v>0.015625</v>
      </c>
      <c r="J98" s="21">
        <f>F98*I98/360*E98</f>
        <v>44574.652777777774</v>
      </c>
      <c r="K98" s="21"/>
      <c r="L98" s="25">
        <f>F98*E98</f>
        <v>1027000000</v>
      </c>
      <c r="M98" s="23">
        <f>(L98*I98)/$L$109</f>
        <v>0.0019345655560258624</v>
      </c>
    </row>
    <row r="99" spans="1:13" ht="12.75">
      <c r="A99" s="15">
        <v>40315</v>
      </c>
      <c r="B99" s="15">
        <v>40343</v>
      </c>
      <c r="C99" s="15">
        <f>IF(A99&lt;$C$93,$C$93,A99)</f>
        <v>40330</v>
      </c>
      <c r="D99" s="15">
        <f>IF(B99&gt;$D$93,$D$93,B99)</f>
        <v>40343</v>
      </c>
      <c r="E99" s="52">
        <f>D99-C99</f>
        <v>13</v>
      </c>
      <c r="F99" s="17">
        <v>150000000</v>
      </c>
      <c r="G99" s="18" t="s">
        <v>25</v>
      </c>
      <c r="H99" s="19" t="s">
        <v>26</v>
      </c>
      <c r="I99" s="20">
        <v>0.015625</v>
      </c>
      <c r="J99" s="21">
        <f>F99*I99/360*E99</f>
        <v>84635.41666666667</v>
      </c>
      <c r="K99" s="21"/>
      <c r="L99" s="25">
        <f>F99*E99</f>
        <v>1950000000</v>
      </c>
      <c r="M99" s="23">
        <f>(L99*I99)/$L$109</f>
        <v>0.003673225739289612</v>
      </c>
    </row>
    <row r="100" spans="1:13" ht="12.75">
      <c r="A100" s="15">
        <v>40322</v>
      </c>
      <c r="B100" s="15">
        <v>40352</v>
      </c>
      <c r="C100" s="15">
        <f>IF(A100&lt;$C$93,$C$93,A100)</f>
        <v>40330</v>
      </c>
      <c r="D100" s="15">
        <f>IF(B100&gt;$D$93,$D$93,B100)</f>
        <v>40352</v>
      </c>
      <c r="E100" s="52">
        <f>D100-C100</f>
        <v>22</v>
      </c>
      <c r="F100" s="17">
        <v>33000000</v>
      </c>
      <c r="G100" s="18" t="s">
        <v>25</v>
      </c>
      <c r="H100" s="19" t="s">
        <v>26</v>
      </c>
      <c r="I100" s="20">
        <v>0.015625</v>
      </c>
      <c r="J100" s="21">
        <f>F100*I100/360*E100</f>
        <v>31510.416666666668</v>
      </c>
      <c r="K100" s="21"/>
      <c r="L100" s="25">
        <f>F100*E100</f>
        <v>726000000</v>
      </c>
      <c r="M100" s="23">
        <f>(L100*I100)/$L$109</f>
        <v>0.0013675701983201325</v>
      </c>
    </row>
    <row r="101" spans="1:13" ht="12.75">
      <c r="A101" s="15">
        <v>40343</v>
      </c>
      <c r="B101" s="15">
        <v>40374</v>
      </c>
      <c r="C101" s="15">
        <f>IF(A101&lt;$C$93,$C$93,A101)</f>
        <v>40343</v>
      </c>
      <c r="D101" s="15">
        <f>IF(B101&gt;$D$93,$D$93,B101)</f>
        <v>40360</v>
      </c>
      <c r="E101" s="52">
        <f>D101-C101</f>
        <v>17</v>
      </c>
      <c r="F101" s="17">
        <v>229000000</v>
      </c>
      <c r="G101" s="18" t="s">
        <v>25</v>
      </c>
      <c r="H101" s="19" t="s">
        <v>26</v>
      </c>
      <c r="I101" s="20">
        <v>0.01625</v>
      </c>
      <c r="J101" s="21">
        <f>F101*I101/360*E101</f>
        <v>175725.69444444444</v>
      </c>
      <c r="K101" s="21"/>
      <c r="L101" s="25">
        <f>F101*E101</f>
        <v>3893000000</v>
      </c>
      <c r="M101" s="23">
        <f>(L101*I101)/$L$109</f>
        <v>0.0076265961616290455</v>
      </c>
    </row>
    <row r="102" spans="1:13" ht="12.75">
      <c r="A102" s="15">
        <v>40352</v>
      </c>
      <c r="B102" s="15">
        <v>40382</v>
      </c>
      <c r="C102" s="15">
        <f>IF(A102&lt;$C$93,$C$93,A102)</f>
        <v>40352</v>
      </c>
      <c r="D102" s="15">
        <f>IF(B102&gt;$D$93,$D$93,B102)</f>
        <v>40360</v>
      </c>
      <c r="E102" s="52">
        <f>D102-C102</f>
        <v>8</v>
      </c>
      <c r="F102" s="17">
        <v>38000000</v>
      </c>
      <c r="G102" s="18" t="s">
        <v>25</v>
      </c>
      <c r="H102" s="19" t="s">
        <v>26</v>
      </c>
      <c r="I102" s="20">
        <v>0.01625</v>
      </c>
      <c r="J102" s="21">
        <f>F102*I102/360*E102</f>
        <v>13722.222222222223</v>
      </c>
      <c r="K102" s="21"/>
      <c r="L102" s="25">
        <f>F102*E102</f>
        <v>304000000</v>
      </c>
      <c r="M102" s="23">
        <f>(L102*I102)/$L$109</f>
        <v>0.0005955523331968224</v>
      </c>
    </row>
    <row r="103" spans="1:13" ht="12.75">
      <c r="A103" s="15"/>
      <c r="B103" s="15"/>
      <c r="C103" s="15"/>
      <c r="D103" s="15"/>
      <c r="E103" s="16"/>
      <c r="F103" s="17"/>
      <c r="G103" s="18"/>
      <c r="H103" s="19"/>
      <c r="I103" s="20"/>
      <c r="J103" s="21"/>
      <c r="K103" s="21"/>
      <c r="L103" s="25"/>
      <c r="M103" s="23"/>
    </row>
    <row r="104" spans="1:13" ht="12.75">
      <c r="A104" s="15"/>
      <c r="B104" s="15"/>
      <c r="C104" s="15"/>
      <c r="D104" s="15"/>
      <c r="E104" s="16"/>
      <c r="F104" s="17"/>
      <c r="G104" s="102" t="s">
        <v>31</v>
      </c>
      <c r="H104" s="102"/>
      <c r="I104" s="20"/>
      <c r="J104" s="21"/>
      <c r="K104" s="21"/>
      <c r="L104" s="25"/>
      <c r="M104" s="23"/>
    </row>
    <row r="105" spans="1:13" ht="12.75">
      <c r="A105" s="15">
        <v>40045</v>
      </c>
      <c r="B105" s="15">
        <v>40421</v>
      </c>
      <c r="C105" s="15">
        <f>IF(A105&lt;$C$93,$C$93,A105)</f>
        <v>40330</v>
      </c>
      <c r="D105" s="15">
        <f>IF(B105&gt;$D$93,$D$93,B105)</f>
        <v>40360</v>
      </c>
      <c r="E105" s="16">
        <f>D105-C105</f>
        <v>30</v>
      </c>
      <c r="F105" s="17">
        <v>377700</v>
      </c>
      <c r="G105" s="103" t="s">
        <v>33</v>
      </c>
      <c r="H105" s="103"/>
      <c r="I105" s="20">
        <f>0.0125+0.00125</f>
        <v>0.01375</v>
      </c>
      <c r="J105" s="21">
        <f>F105*I105/360*E105</f>
        <v>432.78125</v>
      </c>
      <c r="K105" s="21"/>
      <c r="L105" s="25">
        <f>F105*E105</f>
        <v>11331000</v>
      </c>
      <c r="M105" s="23">
        <f>(L105*I105)/$L$109</f>
        <v>1.8782955051109602E-05</v>
      </c>
    </row>
    <row r="106" spans="1:13" ht="12.75">
      <c r="A106" s="15">
        <v>39883</v>
      </c>
      <c r="B106" s="15">
        <v>40803</v>
      </c>
      <c r="C106" s="15">
        <f>IF(A106&lt;$C$93,$C$93,A106)</f>
        <v>40330</v>
      </c>
      <c r="D106" s="15">
        <f>IF(B106&gt;$D$93,$D$93,B106)</f>
        <v>40360</v>
      </c>
      <c r="E106" s="16">
        <f>D106-C106</f>
        <v>30</v>
      </c>
      <c r="F106" s="17">
        <v>5375000</v>
      </c>
      <c r="G106" s="103" t="s">
        <v>35</v>
      </c>
      <c r="H106" s="103"/>
      <c r="I106" s="20">
        <f>0.0125+0.00125</f>
        <v>0.01375</v>
      </c>
      <c r="J106" s="21">
        <f>F106*I106/360*E106</f>
        <v>6158.854166666667</v>
      </c>
      <c r="K106" s="21"/>
      <c r="L106" s="25">
        <f>F106*E106</f>
        <v>161250000</v>
      </c>
      <c r="M106" s="23">
        <f>(L106*I106)/$L$109</f>
        <v>0.00026729781148984407</v>
      </c>
    </row>
    <row r="107" spans="1:13" ht="12.75">
      <c r="A107" s="15">
        <v>39883</v>
      </c>
      <c r="B107" s="15">
        <v>40803</v>
      </c>
      <c r="C107" s="15">
        <f>IF(A107&lt;$C$93,$C$93,A107)</f>
        <v>40330</v>
      </c>
      <c r="D107" s="15">
        <f>IF(B107&gt;$D$93,$D$93,B107)</f>
        <v>40360</v>
      </c>
      <c r="E107" s="16">
        <f>D107-C107</f>
        <v>30</v>
      </c>
      <c r="F107" s="54">
        <v>7408000</v>
      </c>
      <c r="G107" s="103" t="s">
        <v>36</v>
      </c>
      <c r="H107" s="103"/>
      <c r="I107" s="20">
        <f>0.0125+0.00125</f>
        <v>0.01375</v>
      </c>
      <c r="J107" s="21">
        <f>F107*I107/360*E107</f>
        <v>8488.333333333334</v>
      </c>
      <c r="K107" s="21"/>
      <c r="L107" s="25">
        <f>F107*E107</f>
        <v>222240000</v>
      </c>
      <c r="M107" s="23">
        <f>(L107*I107)/$L$109</f>
        <v>0.00036839854651474696</v>
      </c>
    </row>
    <row r="108" spans="3:13" ht="12.75">
      <c r="C108" s="15"/>
      <c r="D108" s="15"/>
      <c r="E108" s="24"/>
      <c r="F108" s="27"/>
      <c r="G108" s="18"/>
      <c r="H108" s="19"/>
      <c r="I108" s="19"/>
      <c r="J108" s="21"/>
      <c r="K108" s="21"/>
      <c r="L108" s="25"/>
      <c r="M108" s="26"/>
    </row>
    <row r="109" spans="12:13" ht="12.75">
      <c r="L109" s="30">
        <f>SUM(L97:L108)</f>
        <v>8294821000</v>
      </c>
      <c r="M109" s="55">
        <f>SUM(M97:M108)</f>
        <v>0.015851989301517173</v>
      </c>
    </row>
    <row r="110" spans="6:13" ht="15">
      <c r="F110" s="27"/>
      <c r="G110" s="102" t="s">
        <v>39</v>
      </c>
      <c r="H110" s="102"/>
      <c r="L110" s="28"/>
      <c r="M110" s="56"/>
    </row>
    <row r="111" spans="1:13" ht="12.75">
      <c r="A111" s="15">
        <v>39714</v>
      </c>
      <c r="B111" s="15">
        <v>40809</v>
      </c>
      <c r="C111" s="15">
        <f>IF(A111&lt;$C$93,$C$93,A111)</f>
        <v>40330</v>
      </c>
      <c r="D111" s="15">
        <f>IF(B111&gt;$D$93,$D$93,B111)</f>
        <v>40360</v>
      </c>
      <c r="E111" s="16">
        <f>D111-C111</f>
        <v>30</v>
      </c>
      <c r="F111" s="17">
        <v>400000000</v>
      </c>
      <c r="G111" s="57" t="s">
        <v>39</v>
      </c>
      <c r="H111" s="19"/>
      <c r="I111" s="20">
        <v>0.0025</v>
      </c>
      <c r="J111" s="21">
        <f>F111*I111/360*E111</f>
        <v>83333.33333333333</v>
      </c>
      <c r="K111" s="21"/>
      <c r="L111" s="25">
        <f>L109/$O$15</f>
        <v>276494033.3333333</v>
      </c>
      <c r="M111" s="58">
        <f>J111/L111*12</f>
        <v>0.003616714574069772</v>
      </c>
    </row>
    <row r="112" spans="1:13" ht="12.75">
      <c r="A112" s="15"/>
      <c r="B112" s="15"/>
      <c r="C112" s="15"/>
      <c r="D112" s="15"/>
      <c r="E112" s="16"/>
      <c r="F112" s="17"/>
      <c r="G112" s="57"/>
      <c r="H112" s="19"/>
      <c r="I112" s="20"/>
      <c r="J112" s="21"/>
      <c r="K112" s="21"/>
      <c r="L112" s="25"/>
      <c r="M112" s="58"/>
    </row>
    <row r="113" spans="1:13" ht="12.75">
      <c r="A113" s="15"/>
      <c r="B113" s="15"/>
      <c r="C113" s="15"/>
      <c r="D113" s="15"/>
      <c r="E113" s="16"/>
      <c r="F113" s="17"/>
      <c r="G113" s="102" t="s">
        <v>40</v>
      </c>
      <c r="H113" s="102"/>
      <c r="I113" s="20"/>
      <c r="J113" s="21"/>
      <c r="K113" s="21"/>
      <c r="L113" s="25"/>
      <c r="M113" s="58"/>
    </row>
    <row r="114" spans="1:13" ht="12.75">
      <c r="A114" s="15">
        <v>39714</v>
      </c>
      <c r="B114" s="15">
        <v>40809</v>
      </c>
      <c r="C114" s="15">
        <f>IF(A114&lt;$C$93,$C$93,A114)</f>
        <v>40330</v>
      </c>
      <c r="D114" s="15">
        <f>IF(B114&gt;$D$93,$D$93,B114)</f>
        <v>40360</v>
      </c>
      <c r="E114" s="16">
        <f>D114-C114</f>
        <v>30</v>
      </c>
      <c r="F114" s="17">
        <v>760000</v>
      </c>
      <c r="G114" s="57" t="s">
        <v>40</v>
      </c>
      <c r="H114" s="14"/>
      <c r="I114" s="20"/>
      <c r="J114" s="21">
        <f>F114/3/12</f>
        <v>21111.111111111113</v>
      </c>
      <c r="K114" s="21"/>
      <c r="L114" s="25">
        <f>L111</f>
        <v>276494033.3333333</v>
      </c>
      <c r="M114" s="58">
        <f>J114/L114*12</f>
        <v>0.0009162343587643424</v>
      </c>
    </row>
    <row r="115" spans="1:13" ht="12.75">
      <c r="A115" s="15">
        <v>39714</v>
      </c>
      <c r="B115" s="15">
        <v>40809</v>
      </c>
      <c r="C115" s="15">
        <f>IF(A115&lt;$C$93,$C$93,A115)</f>
        <v>40330</v>
      </c>
      <c r="D115" s="15">
        <f>IF(B115&gt;$D$93,$D$93,B115)</f>
        <v>40360</v>
      </c>
      <c r="E115" s="16">
        <f>D115-C115</f>
        <v>30</v>
      </c>
      <c r="F115" s="17">
        <v>600000</v>
      </c>
      <c r="G115" s="57" t="s">
        <v>41</v>
      </c>
      <c r="H115" s="19"/>
      <c r="I115" s="20"/>
      <c r="J115" s="21">
        <f>F115/3/12</f>
        <v>16666.666666666668</v>
      </c>
      <c r="K115" s="21"/>
      <c r="L115" s="25">
        <f>L111</f>
        <v>276494033.3333333</v>
      </c>
      <c r="M115" s="58">
        <f>J115/L115*12</f>
        <v>0.0007233429148139545</v>
      </c>
    </row>
    <row r="116" spans="6:13" ht="15.75" thickBot="1">
      <c r="F116" s="27"/>
      <c r="L116" s="28"/>
      <c r="M116" s="56"/>
    </row>
    <row r="117" spans="6:13" ht="15.75" thickBot="1">
      <c r="F117" s="27"/>
      <c r="L117" s="59" t="s">
        <v>42</v>
      </c>
      <c r="M117" s="60">
        <f>M109+M111+M114+M115</f>
        <v>0.021108281149165242</v>
      </c>
    </row>
    <row r="118" spans="12:13" ht="15">
      <c r="L118" s="27"/>
      <c r="M118" s="29"/>
    </row>
  </sheetData>
  <mergeCells count="6">
    <mergeCell ref="G110:H110"/>
    <mergeCell ref="G113:H113"/>
    <mergeCell ref="G107:H107"/>
    <mergeCell ref="G104:H104"/>
    <mergeCell ref="G105:H105"/>
    <mergeCell ref="G106:H106"/>
  </mergeCells>
  <printOptions horizontalCentered="1"/>
  <pageMargins left="0.25" right="0.25" top="0.5" bottom="0.5" header="0.5" footer="0.5"/>
  <pageSetup fitToHeight="1" fitToWidth="1" horizontalDpi="600" verticalDpi="600" orientation="portrait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workbookViewId="0" topLeftCell="F92">
      <selection activeCell="A9" sqref="A9"/>
    </sheetView>
  </sheetViews>
  <sheetFormatPr defaultColWidth="9.140625" defaultRowHeight="12.75"/>
  <cols>
    <col min="1" max="3" width="11.57421875" style="0" customWidth="1"/>
    <col min="4" max="4" width="11.140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40360</v>
      </c>
    </row>
    <row r="3" ht="12.75">
      <c r="O3" s="3"/>
    </row>
    <row r="4" ht="12.75">
      <c r="O4" s="4" t="s">
        <v>1</v>
      </c>
    </row>
    <row r="5" ht="12.75">
      <c r="O5" s="2">
        <v>40451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40360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40391</v>
      </c>
    </row>
    <row r="12" ht="13.5" thickBot="1">
      <c r="O12" s="8"/>
    </row>
    <row r="13" spans="1:13" ht="16.5" thickBot="1">
      <c r="A13" s="9" t="s">
        <v>43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40360</v>
      </c>
      <c r="D14" s="11">
        <f>O5</f>
        <v>40451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1:14" ht="12.75">
      <c r="A19" s="15">
        <v>40374</v>
      </c>
      <c r="B19" s="15">
        <v>40406</v>
      </c>
      <c r="C19" s="15">
        <f>IF(A19&lt;$C$14,$C$14,A19)</f>
        <v>40374</v>
      </c>
      <c r="D19" s="15">
        <f>IF(B19&gt;$D$14,$D$14,B19)</f>
        <v>40406</v>
      </c>
      <c r="E19" s="16">
        <f>D19-C19</f>
        <v>32</v>
      </c>
      <c r="F19" s="17">
        <v>229000000</v>
      </c>
      <c r="G19" s="18" t="s">
        <v>25</v>
      </c>
      <c r="H19" s="19" t="s">
        <v>26</v>
      </c>
      <c r="I19" s="20">
        <v>0.015625</v>
      </c>
      <c r="J19" s="21">
        <f>F19*I19/360*E19</f>
        <v>318055.55555555556</v>
      </c>
      <c r="K19" s="21"/>
      <c r="L19" s="22">
        <f>F19/$F$22*(B19-A19)</f>
        <v>26.265232974910393</v>
      </c>
      <c r="M19" s="23">
        <f>(F19*I19)/$F$22</f>
        <v>0.012824820788530466</v>
      </c>
      <c r="N19" s="15"/>
    </row>
    <row r="20" spans="1:14" ht="12.75">
      <c r="A20" s="15">
        <v>40382</v>
      </c>
      <c r="B20" s="15">
        <v>40399</v>
      </c>
      <c r="C20" s="15">
        <f>IF(A20&lt;$C$14,$C$14,A20)</f>
        <v>40382</v>
      </c>
      <c r="D20" s="15">
        <f>IF(B20&gt;$D$14,$D$14,B20)</f>
        <v>40399</v>
      </c>
      <c r="E20" s="16">
        <f>D20-C20</f>
        <v>17</v>
      </c>
      <c r="F20" s="17">
        <v>50000000</v>
      </c>
      <c r="G20" s="18" t="s">
        <v>25</v>
      </c>
      <c r="H20" s="19" t="s">
        <v>26</v>
      </c>
      <c r="I20" s="20">
        <v>0.015625</v>
      </c>
      <c r="J20" s="21">
        <f>F20*I20/360*E20</f>
        <v>36892.36111111111</v>
      </c>
      <c r="K20" s="21"/>
      <c r="L20" s="22">
        <f>F20/$F$22*(B20-A20)</f>
        <v>3.046594982078853</v>
      </c>
      <c r="M20" s="23">
        <f>(F20*I20)/$F$22</f>
        <v>0.002800179211469534</v>
      </c>
      <c r="N20" s="15"/>
    </row>
    <row r="21" spans="3:13" ht="12.75">
      <c r="C21" s="15"/>
      <c r="D21" s="15"/>
      <c r="E21" s="24"/>
      <c r="F21" s="21"/>
      <c r="G21" s="18"/>
      <c r="H21" s="19"/>
      <c r="I21" s="19"/>
      <c r="J21" s="21"/>
      <c r="K21" s="21"/>
      <c r="L21" s="25"/>
      <c r="M21" s="26"/>
    </row>
    <row r="22" spans="6:13" ht="15">
      <c r="F22" s="27">
        <f>SUM(F19:F21)</f>
        <v>279000000</v>
      </c>
      <c r="L22" s="28">
        <f>SUM(L19:L21)</f>
        <v>29.311827956989248</v>
      </c>
      <c r="M22" s="29">
        <f>SUM(M19:M21)</f>
        <v>0.015625</v>
      </c>
    </row>
    <row r="23" spans="6:13" ht="15">
      <c r="F23" s="27"/>
      <c r="L23" s="30"/>
      <c r="M23" s="29"/>
    </row>
    <row r="24" spans="6:13" ht="15">
      <c r="F24" s="27"/>
      <c r="L24" s="30"/>
      <c r="M24" s="29"/>
    </row>
    <row r="25" spans="1:13" ht="16.5" thickBot="1">
      <c r="A25" s="9" t="s">
        <v>44</v>
      </c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3:4" ht="12.75">
      <c r="C26" s="11">
        <f>O2</f>
        <v>40360</v>
      </c>
      <c r="D26" s="11">
        <f>O5</f>
        <v>40451</v>
      </c>
    </row>
    <row r="27" spans="1:4" ht="12.75">
      <c r="A27" s="12" t="s">
        <v>7</v>
      </c>
      <c r="B27" s="12" t="s">
        <v>7</v>
      </c>
      <c r="C27" s="12" t="s">
        <v>8</v>
      </c>
      <c r="D27" s="12" t="s">
        <v>8</v>
      </c>
    </row>
    <row r="28" spans="1:13" ht="12.75">
      <c r="A28" s="12" t="s">
        <v>9</v>
      </c>
      <c r="B28" s="12" t="s">
        <v>9</v>
      </c>
      <c r="C28" s="12" t="s">
        <v>9</v>
      </c>
      <c r="D28" s="12" t="s">
        <v>9</v>
      </c>
      <c r="E28" s="12" t="s">
        <v>10</v>
      </c>
      <c r="F28" s="12" t="s">
        <v>11</v>
      </c>
      <c r="G28" s="12"/>
      <c r="H28" s="12"/>
      <c r="I28" s="12" t="s">
        <v>12</v>
      </c>
      <c r="J28" s="12" t="s">
        <v>13</v>
      </c>
      <c r="L28" s="12" t="s">
        <v>15</v>
      </c>
      <c r="M28" s="12" t="s">
        <v>15</v>
      </c>
    </row>
    <row r="29" spans="1:13" ht="12.75">
      <c r="A29" s="14" t="s">
        <v>16</v>
      </c>
      <c r="B29" s="14" t="s">
        <v>17</v>
      </c>
      <c r="C29" s="14" t="s">
        <v>16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22</v>
      </c>
      <c r="J29" s="14" t="s">
        <v>17</v>
      </c>
      <c r="L29" s="14" t="s">
        <v>28</v>
      </c>
      <c r="M29" s="14" t="s">
        <v>24</v>
      </c>
    </row>
    <row r="31" spans="1:13" ht="12.75">
      <c r="A31" s="15">
        <v>40343</v>
      </c>
      <c r="B31" s="15">
        <v>40374</v>
      </c>
      <c r="C31" s="15">
        <f>IF(A31&lt;$C$14,$C$14,A31)</f>
        <v>40360</v>
      </c>
      <c r="D31" s="15">
        <f>IF(B31&gt;$D$14,$D$14,B31)</f>
        <v>40374</v>
      </c>
      <c r="E31" s="16">
        <f>D31-C31</f>
        <v>14</v>
      </c>
      <c r="F31" s="17">
        <v>229000000</v>
      </c>
      <c r="G31" s="18" t="s">
        <v>25</v>
      </c>
      <c r="H31" s="19" t="s">
        <v>26</v>
      </c>
      <c r="I31" s="20">
        <v>0.01625</v>
      </c>
      <c r="J31" s="21">
        <f>F31*I31/360*E31</f>
        <v>144715.27777777775</v>
      </c>
      <c r="L31" s="25">
        <f>F31*E31</f>
        <v>3206000000</v>
      </c>
      <c r="M31" s="23">
        <f>(L31*I31)/$L$36</f>
        <v>0.004263297872340426</v>
      </c>
    </row>
    <row r="32" spans="1:13" ht="12.75">
      <c r="A32" s="15">
        <v>40352</v>
      </c>
      <c r="B32" s="15">
        <v>40382</v>
      </c>
      <c r="C32" s="15">
        <f>IF(A32&lt;$C$14,$C$14,A32)</f>
        <v>40360</v>
      </c>
      <c r="D32" s="15">
        <f>IF(B32&gt;$D$14,$D$14,B32)</f>
        <v>40382</v>
      </c>
      <c r="E32" s="16">
        <f>D32-C32</f>
        <v>22</v>
      </c>
      <c r="F32" s="17">
        <v>38000000</v>
      </c>
      <c r="G32" s="18" t="s">
        <v>25</v>
      </c>
      <c r="H32" s="19" t="s">
        <v>26</v>
      </c>
      <c r="I32" s="20">
        <v>0.01625</v>
      </c>
      <c r="J32" s="21">
        <f>F32*I32/360*E32</f>
        <v>37736.11111111111</v>
      </c>
      <c r="L32" s="25">
        <f>F32*E32</f>
        <v>836000000</v>
      </c>
      <c r="M32" s="23">
        <f>(L32*I32)/$L$36</f>
        <v>0.0011117021276595745</v>
      </c>
    </row>
    <row r="33" spans="1:14" ht="12.75">
      <c r="A33" s="15">
        <v>40374</v>
      </c>
      <c r="B33" s="15">
        <v>40406</v>
      </c>
      <c r="C33" s="15">
        <f>IF(A33&lt;$C$14,$C$14,A33)</f>
        <v>40374</v>
      </c>
      <c r="D33" s="15">
        <f>IF(B33&gt;$D$14,$D$14,B33)</f>
        <v>40406</v>
      </c>
      <c r="E33" s="16">
        <f>D33-C33</f>
        <v>32</v>
      </c>
      <c r="F33" s="17">
        <v>229000000</v>
      </c>
      <c r="G33" s="18" t="s">
        <v>25</v>
      </c>
      <c r="H33" s="19" t="s">
        <v>26</v>
      </c>
      <c r="I33" s="20">
        <v>0.015625</v>
      </c>
      <c r="J33" s="21">
        <f>F33*I33/360*E33</f>
        <v>318055.55555555556</v>
      </c>
      <c r="K33" s="21"/>
      <c r="L33" s="25">
        <f>F33*E33</f>
        <v>7328000000</v>
      </c>
      <c r="M33" s="23">
        <f>(L33*I33)/$L$36</f>
        <v>0.009369885433715221</v>
      </c>
      <c r="N33" s="15"/>
    </row>
    <row r="34" spans="1:14" ht="12.75">
      <c r="A34" s="15">
        <v>40382</v>
      </c>
      <c r="B34" s="15">
        <v>40399</v>
      </c>
      <c r="C34" s="15">
        <f>IF(A34&lt;$C$14,$C$14,A34)</f>
        <v>40382</v>
      </c>
      <c r="D34" s="15">
        <f>IF(B34&gt;$D$14,$D$14,B34)</f>
        <v>40399</v>
      </c>
      <c r="E34" s="16">
        <f>D34-C34</f>
        <v>17</v>
      </c>
      <c r="F34" s="17">
        <v>50000000</v>
      </c>
      <c r="G34" s="18" t="s">
        <v>25</v>
      </c>
      <c r="H34" s="19" t="s">
        <v>26</v>
      </c>
      <c r="I34" s="20">
        <v>0.015625</v>
      </c>
      <c r="J34" s="21">
        <f>F34*I34/360*E34</f>
        <v>36892.36111111111</v>
      </c>
      <c r="K34" s="21"/>
      <c r="L34" s="25">
        <f>F34*E34</f>
        <v>850000000</v>
      </c>
      <c r="M34" s="23">
        <f>(L34*I34)/$L$36</f>
        <v>0.0010868453355155482</v>
      </c>
      <c r="N34" s="15"/>
    </row>
    <row r="35" spans="1:14" ht="12.75">
      <c r="A35" s="15"/>
      <c r="B35" s="15"/>
      <c r="C35" s="15"/>
      <c r="D35" s="15"/>
      <c r="E35" s="16"/>
      <c r="F35" s="17"/>
      <c r="G35" s="18"/>
      <c r="H35" s="19"/>
      <c r="I35" s="20"/>
      <c r="J35" s="21"/>
      <c r="K35" s="21"/>
      <c r="L35" s="25"/>
      <c r="M35" s="23"/>
      <c r="N35" s="15"/>
    </row>
    <row r="36" spans="1:13" ht="15">
      <c r="A36" s="15"/>
      <c r="B36" s="15"/>
      <c r="L36" s="27">
        <f>SUM(L30:L35)</f>
        <v>12220000000</v>
      </c>
      <c r="M36" s="29">
        <f>SUM(M30:M35)</f>
        <v>0.01583173076923077</v>
      </c>
    </row>
    <row r="37" spans="12:13" ht="15">
      <c r="L37" s="27"/>
      <c r="M37" s="29"/>
    </row>
    <row r="39" spans="1:13" ht="16.5" thickBot="1">
      <c r="A39" s="9" t="s">
        <v>45</v>
      </c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3:4" ht="12.75">
      <c r="C40" s="11">
        <v>40179</v>
      </c>
      <c r="D40" s="11">
        <f>O5</f>
        <v>40451</v>
      </c>
    </row>
    <row r="41" spans="1:4" ht="12.75">
      <c r="A41" s="12" t="s">
        <v>7</v>
      </c>
      <c r="B41" s="12" t="s">
        <v>7</v>
      </c>
      <c r="C41" s="12" t="s">
        <v>8</v>
      </c>
      <c r="D41" s="12" t="s">
        <v>8</v>
      </c>
    </row>
    <row r="42" spans="1:13" ht="12.75">
      <c r="A42" s="12" t="s">
        <v>9</v>
      </c>
      <c r="B42" s="12" t="s">
        <v>9</v>
      </c>
      <c r="C42" s="12" t="s">
        <v>9</v>
      </c>
      <c r="D42" s="12" t="s">
        <v>9</v>
      </c>
      <c r="E42" s="12" t="s">
        <v>10</v>
      </c>
      <c r="F42" s="12" t="s">
        <v>11</v>
      </c>
      <c r="G42" s="12"/>
      <c r="H42" s="12"/>
      <c r="I42" s="12" t="s">
        <v>12</v>
      </c>
      <c r="J42" s="12" t="s">
        <v>13</v>
      </c>
      <c r="L42" s="12" t="s">
        <v>15</v>
      </c>
      <c r="M42" s="12" t="s">
        <v>15</v>
      </c>
    </row>
    <row r="43" spans="1:13" ht="12.75">
      <c r="A43" s="14" t="s">
        <v>16</v>
      </c>
      <c r="B43" s="14" t="s">
        <v>17</v>
      </c>
      <c r="C43" s="14" t="s">
        <v>16</v>
      </c>
      <c r="D43" s="14" t="s">
        <v>17</v>
      </c>
      <c r="E43" s="14" t="s">
        <v>18</v>
      </c>
      <c r="F43" s="14" t="s">
        <v>19</v>
      </c>
      <c r="G43" s="14" t="s">
        <v>20</v>
      </c>
      <c r="H43" s="14" t="s">
        <v>21</v>
      </c>
      <c r="I43" s="14" t="s">
        <v>22</v>
      </c>
      <c r="J43" s="14" t="s">
        <v>17</v>
      </c>
      <c r="L43" s="14" t="s">
        <v>28</v>
      </c>
      <c r="M43" s="14" t="s">
        <v>24</v>
      </c>
    </row>
    <row r="44" spans="3:13" ht="12.75">
      <c r="C44" s="14"/>
      <c r="D44" s="14"/>
      <c r="E44" s="14"/>
      <c r="F44" s="14"/>
      <c r="G44" s="14"/>
      <c r="H44" s="14"/>
      <c r="I44" s="14"/>
      <c r="J44" s="14"/>
      <c r="L44" s="14"/>
      <c r="M44" s="14"/>
    </row>
    <row r="45" spans="1:14" ht="12.75">
      <c r="A45" s="15">
        <v>40161</v>
      </c>
      <c r="B45" s="15">
        <v>40192</v>
      </c>
      <c r="C45" s="15">
        <f aca="true" t="shared" si="0" ref="C45:C66">IF(A45&lt;$C$40,$C$40,A45)</f>
        <v>40179</v>
      </c>
      <c r="D45" s="15">
        <f aca="true" t="shared" si="1" ref="D45:D66">IF(B45&gt;$D$14,$D$14,B45)</f>
        <v>40192</v>
      </c>
      <c r="E45" s="16">
        <f aca="true" t="shared" si="2" ref="E45:E66">D45-C45</f>
        <v>13</v>
      </c>
      <c r="F45" s="17">
        <v>69000000</v>
      </c>
      <c r="G45" s="18" t="s">
        <v>25</v>
      </c>
      <c r="H45" s="19" t="s">
        <v>26</v>
      </c>
      <c r="I45" s="20">
        <v>0.015</v>
      </c>
      <c r="J45" s="21">
        <v>37375</v>
      </c>
      <c r="K45" s="21"/>
      <c r="L45" s="25">
        <f aca="true" t="shared" si="3" ref="L45:L66">F45*E45</f>
        <v>897000000</v>
      </c>
      <c r="M45" s="23">
        <f aca="true" t="shared" si="4" ref="M45:M66">(L45*I45)/$L$70</f>
        <v>0.0002248834216376126</v>
      </c>
      <c r="N45" s="15"/>
    </row>
    <row r="46" spans="1:14" ht="12.75">
      <c r="A46" s="15">
        <v>40170</v>
      </c>
      <c r="B46" s="15">
        <v>40200</v>
      </c>
      <c r="C46" s="15">
        <f t="shared" si="0"/>
        <v>40179</v>
      </c>
      <c r="D46" s="15">
        <f t="shared" si="1"/>
        <v>40200</v>
      </c>
      <c r="E46" s="16">
        <f t="shared" si="2"/>
        <v>21</v>
      </c>
      <c r="F46" s="17">
        <v>125000000</v>
      </c>
      <c r="G46" s="18" t="s">
        <v>25</v>
      </c>
      <c r="H46" s="19" t="s">
        <v>26</v>
      </c>
      <c r="I46" s="20">
        <v>0.015</v>
      </c>
      <c r="J46" s="21">
        <v>109375</v>
      </c>
      <c r="K46" s="21"/>
      <c r="L46" s="25">
        <f t="shared" si="3"/>
        <v>2625000000</v>
      </c>
      <c r="M46" s="23">
        <f t="shared" si="4"/>
        <v>0.0006581036586384984</v>
      </c>
      <c r="N46" s="15"/>
    </row>
    <row r="47" spans="1:14" ht="12.75">
      <c r="A47" s="15">
        <v>40178</v>
      </c>
      <c r="B47" s="15">
        <v>40207</v>
      </c>
      <c r="C47" s="15">
        <f t="shared" si="0"/>
        <v>40179</v>
      </c>
      <c r="D47" s="15">
        <f t="shared" si="1"/>
        <v>40207</v>
      </c>
      <c r="E47" s="16">
        <f t="shared" si="2"/>
        <v>28</v>
      </c>
      <c r="F47" s="17">
        <v>38000000</v>
      </c>
      <c r="G47" s="18" t="s">
        <v>25</v>
      </c>
      <c r="H47" s="19" t="s">
        <v>26</v>
      </c>
      <c r="I47" s="20">
        <v>0.015</v>
      </c>
      <c r="J47" s="21">
        <v>44333.33333333333</v>
      </c>
      <c r="K47" s="21"/>
      <c r="L47" s="25">
        <f t="shared" si="3"/>
        <v>1064000000</v>
      </c>
      <c r="M47" s="23">
        <f t="shared" si="4"/>
        <v>0.0002667513496348047</v>
      </c>
      <c r="N47" s="15"/>
    </row>
    <row r="48" spans="1:14" ht="12.75">
      <c r="A48" s="15">
        <v>40192</v>
      </c>
      <c r="B48" s="15">
        <v>40221</v>
      </c>
      <c r="C48" s="15">
        <f t="shared" si="0"/>
        <v>40192</v>
      </c>
      <c r="D48" s="15">
        <f t="shared" si="1"/>
        <v>40221</v>
      </c>
      <c r="E48" s="16">
        <f t="shared" si="2"/>
        <v>29</v>
      </c>
      <c r="F48" s="17">
        <v>84000000</v>
      </c>
      <c r="G48" s="18" t="s">
        <v>25</v>
      </c>
      <c r="H48" s="19" t="s">
        <v>26</v>
      </c>
      <c r="I48" s="20">
        <v>0.015</v>
      </c>
      <c r="J48" s="21">
        <v>101500</v>
      </c>
      <c r="K48" s="21"/>
      <c r="L48" s="25">
        <f t="shared" si="3"/>
        <v>2436000000</v>
      </c>
      <c r="M48" s="23">
        <f t="shared" si="4"/>
        <v>0.0006107201952165266</v>
      </c>
      <c r="N48" s="15"/>
    </row>
    <row r="49" spans="1:14" ht="12.75">
      <c r="A49" s="15">
        <v>40200</v>
      </c>
      <c r="B49" s="15">
        <v>40228</v>
      </c>
      <c r="C49" s="15">
        <f t="shared" si="0"/>
        <v>40200</v>
      </c>
      <c r="D49" s="15">
        <f t="shared" si="1"/>
        <v>40228</v>
      </c>
      <c r="E49" s="16">
        <f t="shared" si="2"/>
        <v>28</v>
      </c>
      <c r="F49" s="17">
        <v>125000000</v>
      </c>
      <c r="G49" s="18" t="s">
        <v>25</v>
      </c>
      <c r="H49" s="19" t="s">
        <v>26</v>
      </c>
      <c r="I49" s="20">
        <v>0.015</v>
      </c>
      <c r="J49" s="21">
        <v>145833.3333333333</v>
      </c>
      <c r="K49" s="21"/>
      <c r="L49" s="25">
        <f t="shared" si="3"/>
        <v>3500000000</v>
      </c>
      <c r="M49" s="23">
        <f t="shared" si="4"/>
        <v>0.0008774715448513313</v>
      </c>
      <c r="N49" s="15"/>
    </row>
    <row r="50" spans="1:14" ht="12.75">
      <c r="A50" s="15">
        <v>40207</v>
      </c>
      <c r="B50" s="15">
        <v>40235</v>
      </c>
      <c r="C50" s="15">
        <f t="shared" si="0"/>
        <v>40207</v>
      </c>
      <c r="D50" s="15">
        <f t="shared" si="1"/>
        <v>40235</v>
      </c>
      <c r="E50" s="16">
        <f t="shared" si="2"/>
        <v>28</v>
      </c>
      <c r="F50" s="17">
        <v>54000000</v>
      </c>
      <c r="G50" s="18" t="s">
        <v>25</v>
      </c>
      <c r="H50" s="19" t="s">
        <v>26</v>
      </c>
      <c r="I50" s="20">
        <v>0.015</v>
      </c>
      <c r="J50" s="21">
        <v>63000</v>
      </c>
      <c r="K50" s="21"/>
      <c r="L50" s="25">
        <f t="shared" si="3"/>
        <v>1512000000</v>
      </c>
      <c r="M50" s="23">
        <f t="shared" si="4"/>
        <v>0.0003790677073757751</v>
      </c>
      <c r="N50" s="15"/>
    </row>
    <row r="51" spans="1:14" ht="12.75">
      <c r="A51" s="15">
        <v>40221</v>
      </c>
      <c r="B51" s="15">
        <v>40252</v>
      </c>
      <c r="C51" s="15">
        <f t="shared" si="0"/>
        <v>40221</v>
      </c>
      <c r="D51" s="15">
        <f t="shared" si="1"/>
        <v>40252</v>
      </c>
      <c r="E51" s="16">
        <f t="shared" si="2"/>
        <v>31</v>
      </c>
      <c r="F51" s="17">
        <v>79000000</v>
      </c>
      <c r="G51" s="18" t="s">
        <v>25</v>
      </c>
      <c r="H51" s="19" t="s">
        <v>26</v>
      </c>
      <c r="I51" s="20">
        <v>0.015</v>
      </c>
      <c r="J51" s="21">
        <v>63000</v>
      </c>
      <c r="K51" s="21"/>
      <c r="L51" s="25">
        <f t="shared" si="3"/>
        <v>2449000000</v>
      </c>
      <c r="M51" s="23">
        <f t="shared" si="4"/>
        <v>0.00061397937524026</v>
      </c>
      <c r="N51" s="15"/>
    </row>
    <row r="52" spans="1:14" ht="12.75">
      <c r="A52" s="15">
        <v>40228</v>
      </c>
      <c r="B52" s="15">
        <v>40256</v>
      </c>
      <c r="C52" s="15">
        <f t="shared" si="0"/>
        <v>40228</v>
      </c>
      <c r="D52" s="15">
        <f t="shared" si="1"/>
        <v>40256</v>
      </c>
      <c r="E52" s="16">
        <f t="shared" si="2"/>
        <v>28</v>
      </c>
      <c r="F52" s="17">
        <v>125000000</v>
      </c>
      <c r="G52" s="18" t="s">
        <v>25</v>
      </c>
      <c r="H52" s="19" t="s">
        <v>26</v>
      </c>
      <c r="I52" s="20">
        <v>0.015</v>
      </c>
      <c r="J52" s="21">
        <v>63000</v>
      </c>
      <c r="K52" s="21"/>
      <c r="L52" s="25">
        <f t="shared" si="3"/>
        <v>3500000000</v>
      </c>
      <c r="M52" s="23">
        <f t="shared" si="4"/>
        <v>0.0008774715448513313</v>
      </c>
      <c r="N52" s="15"/>
    </row>
    <row r="53" spans="1:14" ht="12.75">
      <c r="A53" s="15">
        <v>40235</v>
      </c>
      <c r="B53" s="15">
        <v>40263</v>
      </c>
      <c r="C53" s="15">
        <f t="shared" si="0"/>
        <v>40235</v>
      </c>
      <c r="D53" s="15">
        <f t="shared" si="1"/>
        <v>40263</v>
      </c>
      <c r="E53" s="16">
        <f t="shared" si="2"/>
        <v>28</v>
      </c>
      <c r="F53" s="17">
        <v>54000000</v>
      </c>
      <c r="G53" s="18" t="s">
        <v>25</v>
      </c>
      <c r="H53" s="19" t="s">
        <v>26</v>
      </c>
      <c r="I53" s="20">
        <v>0.015</v>
      </c>
      <c r="J53" s="21">
        <v>63000</v>
      </c>
      <c r="K53" s="21"/>
      <c r="L53" s="25">
        <f t="shared" si="3"/>
        <v>1512000000</v>
      </c>
      <c r="M53" s="23">
        <f t="shared" si="4"/>
        <v>0.0003790677073757751</v>
      </c>
      <c r="N53" s="15"/>
    </row>
    <row r="54" spans="1:14" ht="12.75">
      <c r="A54" s="15">
        <v>40252</v>
      </c>
      <c r="B54" s="15">
        <v>40283</v>
      </c>
      <c r="C54" s="15">
        <f t="shared" si="0"/>
        <v>40252</v>
      </c>
      <c r="D54" s="15">
        <f t="shared" si="1"/>
        <v>40283</v>
      </c>
      <c r="E54" s="16">
        <f t="shared" si="2"/>
        <v>31</v>
      </c>
      <c r="F54" s="17">
        <v>79000000</v>
      </c>
      <c r="G54" s="18" t="s">
        <v>25</v>
      </c>
      <c r="H54" s="19" t="s">
        <v>26</v>
      </c>
      <c r="I54" s="20">
        <v>0.015</v>
      </c>
      <c r="J54" s="21">
        <f aca="true" t="shared" si="5" ref="J54:J66">F54*I54/360*E54</f>
        <v>102041.66666666666</v>
      </c>
      <c r="K54" s="21"/>
      <c r="L54" s="25">
        <f t="shared" si="3"/>
        <v>2449000000</v>
      </c>
      <c r="M54" s="23">
        <f t="shared" si="4"/>
        <v>0.00061397937524026</v>
      </c>
      <c r="N54" s="15"/>
    </row>
    <row r="55" spans="1:14" ht="12.75">
      <c r="A55" s="15">
        <v>40256</v>
      </c>
      <c r="B55" s="15">
        <v>40284</v>
      </c>
      <c r="C55" s="15">
        <f t="shared" si="0"/>
        <v>40256</v>
      </c>
      <c r="D55" s="15">
        <f t="shared" si="1"/>
        <v>40284</v>
      </c>
      <c r="E55" s="16">
        <f t="shared" si="2"/>
        <v>28</v>
      </c>
      <c r="F55" s="17">
        <v>150000000</v>
      </c>
      <c r="G55" s="18" t="s">
        <v>25</v>
      </c>
      <c r="H55" s="19" t="s">
        <v>26</v>
      </c>
      <c r="I55" s="20">
        <v>0.015</v>
      </c>
      <c r="J55" s="21">
        <f t="shared" si="5"/>
        <v>175000</v>
      </c>
      <c r="K55" s="21"/>
      <c r="L55" s="25">
        <f t="shared" si="3"/>
        <v>4200000000</v>
      </c>
      <c r="M55" s="23">
        <f t="shared" si="4"/>
        <v>0.0010529658538215975</v>
      </c>
      <c r="N55" s="15"/>
    </row>
    <row r="56" spans="1:14" ht="12.75">
      <c r="A56" s="15">
        <v>40263</v>
      </c>
      <c r="B56" s="15">
        <v>40291</v>
      </c>
      <c r="C56" s="15">
        <f t="shared" si="0"/>
        <v>40263</v>
      </c>
      <c r="D56" s="15">
        <f t="shared" si="1"/>
        <v>40291</v>
      </c>
      <c r="E56" s="16">
        <f t="shared" si="2"/>
        <v>28</v>
      </c>
      <c r="F56" s="17">
        <v>54000000</v>
      </c>
      <c r="G56" s="18" t="s">
        <v>25</v>
      </c>
      <c r="H56" s="19" t="s">
        <v>26</v>
      </c>
      <c r="I56" s="20">
        <v>0.015</v>
      </c>
      <c r="J56" s="21">
        <f t="shared" si="5"/>
        <v>63000</v>
      </c>
      <c r="K56" s="21"/>
      <c r="L56" s="25">
        <f t="shared" si="3"/>
        <v>1512000000</v>
      </c>
      <c r="M56" s="23">
        <f t="shared" si="4"/>
        <v>0.0003790677073757751</v>
      </c>
      <c r="N56" s="15"/>
    </row>
    <row r="57" spans="1:14" ht="12.75">
      <c r="A57" s="15">
        <v>40283</v>
      </c>
      <c r="B57" s="15">
        <v>40312</v>
      </c>
      <c r="C57" s="15">
        <f t="shared" si="0"/>
        <v>40283</v>
      </c>
      <c r="D57" s="15">
        <f t="shared" si="1"/>
        <v>40312</v>
      </c>
      <c r="E57" s="16">
        <f t="shared" si="2"/>
        <v>29</v>
      </c>
      <c r="F57" s="17">
        <v>79000000</v>
      </c>
      <c r="G57" s="18" t="s">
        <v>25</v>
      </c>
      <c r="H57" s="19" t="s">
        <v>26</v>
      </c>
      <c r="I57" s="20">
        <v>0.015</v>
      </c>
      <c r="J57" s="21">
        <f t="shared" si="5"/>
        <v>95458.33333333333</v>
      </c>
      <c r="K57" s="21"/>
      <c r="L57" s="25">
        <f t="shared" si="3"/>
        <v>2291000000</v>
      </c>
      <c r="M57" s="23">
        <f t="shared" si="4"/>
        <v>0.0005743678026441143</v>
      </c>
      <c r="N57" s="15"/>
    </row>
    <row r="58" spans="1:14" ht="12.75">
      <c r="A58" s="15">
        <v>40284</v>
      </c>
      <c r="B58" s="15">
        <v>40315</v>
      </c>
      <c r="C58" s="15">
        <f t="shared" si="0"/>
        <v>40284</v>
      </c>
      <c r="D58" s="15">
        <f t="shared" si="1"/>
        <v>40315</v>
      </c>
      <c r="E58" s="16">
        <f t="shared" si="2"/>
        <v>31</v>
      </c>
      <c r="F58" s="17">
        <v>150000000</v>
      </c>
      <c r="G58" s="18" t="s">
        <v>25</v>
      </c>
      <c r="H58" s="19" t="s">
        <v>26</v>
      </c>
      <c r="I58" s="20">
        <v>0.015</v>
      </c>
      <c r="J58" s="21">
        <f t="shared" si="5"/>
        <v>193750</v>
      </c>
      <c r="K58" s="21"/>
      <c r="L58" s="25">
        <f t="shared" si="3"/>
        <v>4650000000</v>
      </c>
      <c r="M58" s="23">
        <f t="shared" si="4"/>
        <v>0.0011657836238739116</v>
      </c>
      <c r="N58" s="15"/>
    </row>
    <row r="59" spans="1:14" ht="12.75">
      <c r="A59" s="15">
        <v>40291</v>
      </c>
      <c r="B59" s="15">
        <v>40322</v>
      </c>
      <c r="C59" s="15">
        <f t="shared" si="0"/>
        <v>40291</v>
      </c>
      <c r="D59" s="15">
        <f t="shared" si="1"/>
        <v>40322</v>
      </c>
      <c r="E59" s="16">
        <f t="shared" si="2"/>
        <v>31</v>
      </c>
      <c r="F59" s="17">
        <v>38000000</v>
      </c>
      <c r="G59" s="18" t="s">
        <v>25</v>
      </c>
      <c r="H59" s="19" t="s">
        <v>26</v>
      </c>
      <c r="I59" s="20">
        <v>0.015</v>
      </c>
      <c r="J59" s="21">
        <f t="shared" si="5"/>
        <v>49083.33333333333</v>
      </c>
      <c r="K59" s="21"/>
      <c r="L59" s="25">
        <f t="shared" si="3"/>
        <v>1178000000</v>
      </c>
      <c r="M59" s="23">
        <f t="shared" si="4"/>
        <v>0.0002953318513813909</v>
      </c>
      <c r="N59" s="15"/>
    </row>
    <row r="60" spans="1:14" ht="12.75">
      <c r="A60" s="15">
        <v>40312</v>
      </c>
      <c r="B60" s="15">
        <v>40343</v>
      </c>
      <c r="C60" s="15">
        <f t="shared" si="0"/>
        <v>40312</v>
      </c>
      <c r="D60" s="15">
        <f t="shared" si="1"/>
        <v>40343</v>
      </c>
      <c r="E60" s="16">
        <f t="shared" si="2"/>
        <v>31</v>
      </c>
      <c r="F60" s="17">
        <v>79000000</v>
      </c>
      <c r="G60" s="18" t="s">
        <v>25</v>
      </c>
      <c r="H60" s="19" t="s">
        <v>26</v>
      </c>
      <c r="I60" s="20">
        <v>0.015625</v>
      </c>
      <c r="J60" s="21">
        <f t="shared" si="5"/>
        <v>106293.40277777778</v>
      </c>
      <c r="K60" s="21"/>
      <c r="L60" s="25">
        <f t="shared" si="3"/>
        <v>2449000000</v>
      </c>
      <c r="M60" s="23">
        <f t="shared" si="4"/>
        <v>0.0006395618492086042</v>
      </c>
      <c r="N60" s="15"/>
    </row>
    <row r="61" spans="1:14" ht="12.75">
      <c r="A61" s="15">
        <v>40315</v>
      </c>
      <c r="B61" s="15">
        <v>40343</v>
      </c>
      <c r="C61" s="15">
        <f t="shared" si="0"/>
        <v>40315</v>
      </c>
      <c r="D61" s="15">
        <f t="shared" si="1"/>
        <v>40343</v>
      </c>
      <c r="E61" s="16">
        <f t="shared" si="2"/>
        <v>28</v>
      </c>
      <c r="F61" s="17">
        <v>150000000</v>
      </c>
      <c r="G61" s="18" t="s">
        <v>25</v>
      </c>
      <c r="H61" s="19" t="s">
        <v>26</v>
      </c>
      <c r="I61" s="20">
        <v>0.015625</v>
      </c>
      <c r="J61" s="21">
        <f t="shared" si="5"/>
        <v>182291.6666666667</v>
      </c>
      <c r="K61" s="21"/>
      <c r="L61" s="25">
        <f t="shared" si="3"/>
        <v>4200000000</v>
      </c>
      <c r="M61" s="23">
        <f t="shared" si="4"/>
        <v>0.001096839431064164</v>
      </c>
      <c r="N61" s="15"/>
    </row>
    <row r="62" spans="1:14" ht="12.75">
      <c r="A62" s="15">
        <v>40322</v>
      </c>
      <c r="B62" s="15">
        <v>40352</v>
      </c>
      <c r="C62" s="15">
        <f t="shared" si="0"/>
        <v>40322</v>
      </c>
      <c r="D62" s="15">
        <f t="shared" si="1"/>
        <v>40352</v>
      </c>
      <c r="E62" s="16">
        <f t="shared" si="2"/>
        <v>30</v>
      </c>
      <c r="F62" s="17">
        <v>33000000</v>
      </c>
      <c r="G62" s="18" t="s">
        <v>25</v>
      </c>
      <c r="H62" s="19" t="s">
        <v>26</v>
      </c>
      <c r="I62" s="20">
        <v>0.015625</v>
      </c>
      <c r="J62" s="21">
        <f t="shared" si="5"/>
        <v>42968.75</v>
      </c>
      <c r="K62" s="21"/>
      <c r="L62" s="25">
        <f t="shared" si="3"/>
        <v>990000000</v>
      </c>
      <c r="M62" s="23">
        <f t="shared" si="4"/>
        <v>0.00025854072303655297</v>
      </c>
      <c r="N62" s="15"/>
    </row>
    <row r="63" spans="1:14" ht="12.75">
      <c r="A63" s="15">
        <v>40343</v>
      </c>
      <c r="B63" s="15">
        <v>40374</v>
      </c>
      <c r="C63" s="15">
        <f t="shared" si="0"/>
        <v>40343</v>
      </c>
      <c r="D63" s="15">
        <f t="shared" si="1"/>
        <v>40374</v>
      </c>
      <c r="E63" s="16">
        <f t="shared" si="2"/>
        <v>31</v>
      </c>
      <c r="F63" s="17">
        <v>229000000</v>
      </c>
      <c r="G63" s="18" t="s">
        <v>25</v>
      </c>
      <c r="H63" s="19" t="s">
        <v>26</v>
      </c>
      <c r="I63" s="20">
        <v>0.01625</v>
      </c>
      <c r="J63" s="21">
        <f t="shared" si="5"/>
        <v>320440.9722222222</v>
      </c>
      <c r="K63" s="21"/>
      <c r="L63" s="25">
        <f t="shared" si="3"/>
        <v>7099000000</v>
      </c>
      <c r="M63" s="23">
        <f t="shared" si="4"/>
        <v>0.0019280765823736859</v>
      </c>
      <c r="N63" s="15"/>
    </row>
    <row r="64" spans="1:14" ht="12.75">
      <c r="A64" s="15">
        <v>40352</v>
      </c>
      <c r="B64" s="15">
        <v>40382</v>
      </c>
      <c r="C64" s="15">
        <f t="shared" si="0"/>
        <v>40352</v>
      </c>
      <c r="D64" s="15">
        <f t="shared" si="1"/>
        <v>40382</v>
      </c>
      <c r="E64" s="16">
        <f t="shared" si="2"/>
        <v>30</v>
      </c>
      <c r="F64" s="17">
        <v>38000000</v>
      </c>
      <c r="G64" s="18" t="s">
        <v>25</v>
      </c>
      <c r="H64" s="19" t="s">
        <v>26</v>
      </c>
      <c r="I64" s="20">
        <v>0.01625</v>
      </c>
      <c r="J64" s="21">
        <f t="shared" si="5"/>
        <v>51458.333333333336</v>
      </c>
      <c r="K64" s="21"/>
      <c r="L64" s="25">
        <f t="shared" si="3"/>
        <v>1140000000</v>
      </c>
      <c r="M64" s="23">
        <f t="shared" si="4"/>
        <v>0.000309622102254684</v>
      </c>
      <c r="N64" s="15"/>
    </row>
    <row r="65" spans="1:14" ht="12.75">
      <c r="A65" s="15">
        <v>40374</v>
      </c>
      <c r="B65" s="15">
        <v>40406</v>
      </c>
      <c r="C65" s="15">
        <f t="shared" si="0"/>
        <v>40374</v>
      </c>
      <c r="D65" s="15">
        <f t="shared" si="1"/>
        <v>40406</v>
      </c>
      <c r="E65" s="16">
        <f t="shared" si="2"/>
        <v>32</v>
      </c>
      <c r="F65" s="17">
        <v>229000000</v>
      </c>
      <c r="G65" s="18" t="s">
        <v>25</v>
      </c>
      <c r="H65" s="19" t="s">
        <v>26</v>
      </c>
      <c r="I65" s="20">
        <v>0.015625</v>
      </c>
      <c r="J65" s="21">
        <f t="shared" si="5"/>
        <v>318055.55555555556</v>
      </c>
      <c r="K65" s="21"/>
      <c r="L65" s="25">
        <f t="shared" si="3"/>
        <v>7328000000</v>
      </c>
      <c r="M65" s="23">
        <f t="shared" si="4"/>
        <v>0.0019137236549614748</v>
      </c>
      <c r="N65" s="15"/>
    </row>
    <row r="66" spans="1:14" ht="12.75">
      <c r="A66" s="15">
        <v>40382</v>
      </c>
      <c r="B66" s="15">
        <v>40399</v>
      </c>
      <c r="C66" s="15">
        <f t="shared" si="0"/>
        <v>40382</v>
      </c>
      <c r="D66" s="15">
        <f t="shared" si="1"/>
        <v>40399</v>
      </c>
      <c r="E66" s="16">
        <f t="shared" si="2"/>
        <v>17</v>
      </c>
      <c r="F66" s="17">
        <v>50000000</v>
      </c>
      <c r="G66" s="18" t="s">
        <v>25</v>
      </c>
      <c r="H66" s="19" t="s">
        <v>26</v>
      </c>
      <c r="I66" s="20">
        <v>0.015625</v>
      </c>
      <c r="J66" s="21">
        <f t="shared" si="5"/>
        <v>36892.36111111111</v>
      </c>
      <c r="K66" s="21"/>
      <c r="L66" s="25">
        <f t="shared" si="3"/>
        <v>850000000</v>
      </c>
      <c r="M66" s="23">
        <f t="shared" si="4"/>
        <v>0.00022197940866774748</v>
      </c>
      <c r="N66" s="15"/>
    </row>
    <row r="67" spans="1:14" ht="12.75">
      <c r="A67" s="15"/>
      <c r="B67" s="15"/>
      <c r="C67" s="15"/>
      <c r="D67" s="15"/>
      <c r="E67" s="16"/>
      <c r="F67" s="17"/>
      <c r="G67" s="18"/>
      <c r="H67" s="19"/>
      <c r="I67" s="20"/>
      <c r="J67" s="21"/>
      <c r="K67" s="21"/>
      <c r="L67" s="25"/>
      <c r="M67" s="23"/>
      <c r="N67" s="15"/>
    </row>
    <row r="68" spans="1:14" ht="12.75">
      <c r="A68" s="15"/>
      <c r="B68" s="15"/>
      <c r="C68" s="15"/>
      <c r="D68" s="15"/>
      <c r="E68" s="16"/>
      <c r="F68" s="17"/>
      <c r="G68" s="18"/>
      <c r="H68" s="19"/>
      <c r="I68" s="20"/>
      <c r="J68" s="21"/>
      <c r="K68" s="21"/>
      <c r="L68" s="25"/>
      <c r="M68" s="23"/>
      <c r="N68" s="15"/>
    </row>
    <row r="69" spans="1:14" ht="12.75">
      <c r="A69" s="15"/>
      <c r="B69" s="15"/>
      <c r="C69" s="15"/>
      <c r="D69" s="15"/>
      <c r="E69" s="16"/>
      <c r="F69" s="17"/>
      <c r="G69" s="18"/>
      <c r="H69" s="19"/>
      <c r="I69" s="20"/>
      <c r="J69" s="21"/>
      <c r="K69" s="21"/>
      <c r="L69" s="25"/>
      <c r="M69" s="23"/>
      <c r="N69" s="15"/>
    </row>
    <row r="70" spans="3:13" ht="15">
      <c r="C70" s="14"/>
      <c r="D70" s="14"/>
      <c r="E70" s="14"/>
      <c r="F70" s="14"/>
      <c r="G70" s="14"/>
      <c r="H70" s="14"/>
      <c r="I70" s="14"/>
      <c r="J70" s="14"/>
      <c r="L70" s="27">
        <f>SUM(L44:L69)</f>
        <v>59831000000</v>
      </c>
      <c r="M70" s="29">
        <f>SUM(M44:M69)</f>
        <v>0.015337356470725878</v>
      </c>
    </row>
    <row r="71" ht="12.75">
      <c r="I71" s="31"/>
    </row>
    <row r="72" ht="12.75">
      <c r="I72" s="31"/>
    </row>
    <row r="73" spans="1:13" ht="16.5" thickBot="1">
      <c r="A73" s="9" t="s">
        <v>46</v>
      </c>
      <c r="B73" s="10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5" spans="3:11" ht="12.75">
      <c r="C75" s="32"/>
      <c r="D75" s="12"/>
      <c r="E75" s="12"/>
      <c r="F75" s="12" t="s">
        <v>11</v>
      </c>
      <c r="G75" s="19"/>
      <c r="I75" s="12"/>
      <c r="J75" s="12"/>
      <c r="K75" s="12"/>
    </row>
    <row r="76" spans="2:13" ht="12.75">
      <c r="B76" s="33" t="s">
        <v>31</v>
      </c>
      <c r="C76" s="34"/>
      <c r="D76" s="35"/>
      <c r="E76" s="35"/>
      <c r="F76" s="14" t="s">
        <v>19</v>
      </c>
      <c r="G76" s="36"/>
      <c r="J76" s="14"/>
      <c r="K76" s="14"/>
      <c r="L76" s="14" t="s">
        <v>32</v>
      </c>
      <c r="M76" s="14" t="s">
        <v>24</v>
      </c>
    </row>
    <row r="77" spans="2:13" ht="12.75">
      <c r="B77" s="37" t="s">
        <v>33</v>
      </c>
      <c r="C77" s="38"/>
      <c r="D77" s="38"/>
      <c r="E77" s="24"/>
      <c r="F77" s="17">
        <v>377700</v>
      </c>
      <c r="G77" s="39"/>
      <c r="H77" s="40"/>
      <c r="J77" s="41"/>
      <c r="K77" s="42"/>
      <c r="L77" s="43" t="s">
        <v>34</v>
      </c>
      <c r="M77" s="44">
        <f>0.0125+0.00125</f>
        <v>0.01375</v>
      </c>
    </row>
    <row r="78" spans="2:13" ht="12.75">
      <c r="B78" s="37" t="s">
        <v>35</v>
      </c>
      <c r="D78" s="38"/>
      <c r="E78" s="24"/>
      <c r="F78" s="17">
        <v>5375000</v>
      </c>
      <c r="G78" s="39"/>
      <c r="H78" s="40"/>
      <c r="J78" s="41"/>
      <c r="K78" s="42"/>
      <c r="L78" s="43" t="s">
        <v>34</v>
      </c>
      <c r="M78" s="44">
        <f>0.0125+0.00125</f>
        <v>0.01375</v>
      </c>
    </row>
    <row r="79" spans="2:13" ht="12.75">
      <c r="B79" s="37" t="s">
        <v>36</v>
      </c>
      <c r="D79" s="38"/>
      <c r="E79" s="24"/>
      <c r="F79" s="17">
        <v>7408000</v>
      </c>
      <c r="G79" s="39"/>
      <c r="H79" s="40"/>
      <c r="J79" s="41"/>
      <c r="K79" s="42"/>
      <c r="L79" s="43" t="s">
        <v>34</v>
      </c>
      <c r="M79" s="44">
        <f>0.0125+0.00125</f>
        <v>0.01375</v>
      </c>
    </row>
    <row r="80" ht="12.75">
      <c r="F80" s="27"/>
    </row>
    <row r="81" spans="6:13" ht="15">
      <c r="F81" s="27">
        <f>SUM(F77:F80)</f>
        <v>13160700</v>
      </c>
      <c r="M81" s="29">
        <f>0.007+0.0055+0.00125</f>
        <v>0.01375</v>
      </c>
    </row>
    <row r="85" spans="1:13" s="45" customFormat="1" ht="13.5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45" customFormat="1" ht="3" customHeight="1" thickBot="1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45" customFormat="1" ht="31.5" customHeight="1">
      <c r="A87" s="48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6.5" thickBot="1">
      <c r="A88" s="50" t="s">
        <v>47</v>
      </c>
      <c r="B88" s="51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3:4" ht="12.75">
      <c r="C89" s="11">
        <f>+O8</f>
        <v>40360</v>
      </c>
      <c r="D89" s="11">
        <f>+O11</f>
        <v>40391</v>
      </c>
    </row>
    <row r="90" spans="1:4" ht="12.75">
      <c r="A90" s="12" t="s">
        <v>7</v>
      </c>
      <c r="B90" s="12" t="s">
        <v>7</v>
      </c>
      <c r="C90" s="12" t="s">
        <v>8</v>
      </c>
      <c r="D90" s="12" t="s">
        <v>8</v>
      </c>
    </row>
    <row r="91" spans="1:13" ht="12.75">
      <c r="A91" s="12" t="s">
        <v>9</v>
      </c>
      <c r="B91" s="12" t="s">
        <v>9</v>
      </c>
      <c r="C91" s="12" t="s">
        <v>9</v>
      </c>
      <c r="D91" s="12" t="s">
        <v>9</v>
      </c>
      <c r="E91" s="12" t="s">
        <v>10</v>
      </c>
      <c r="F91" s="12" t="s">
        <v>11</v>
      </c>
      <c r="G91" s="12"/>
      <c r="H91" s="12"/>
      <c r="I91" s="12" t="s">
        <v>12</v>
      </c>
      <c r="J91" s="12" t="s">
        <v>13</v>
      </c>
      <c r="L91" s="12" t="s">
        <v>15</v>
      </c>
      <c r="M91" s="12" t="s">
        <v>15</v>
      </c>
    </row>
    <row r="92" spans="1:13" ht="12.75">
      <c r="A92" s="14" t="s">
        <v>16</v>
      </c>
      <c r="B92" s="14" t="s">
        <v>17</v>
      </c>
      <c r="C92" s="14" t="s">
        <v>16</v>
      </c>
      <c r="D92" s="14" t="s">
        <v>17</v>
      </c>
      <c r="E92" s="14" t="s">
        <v>18</v>
      </c>
      <c r="F92" s="14" t="s">
        <v>19</v>
      </c>
      <c r="G92" s="14" t="s">
        <v>20</v>
      </c>
      <c r="H92" s="14" t="s">
        <v>21</v>
      </c>
      <c r="I92" s="14" t="s">
        <v>22</v>
      </c>
      <c r="J92" s="14" t="s">
        <v>17</v>
      </c>
      <c r="L92" s="14" t="s">
        <v>28</v>
      </c>
      <c r="M92" s="14" t="s">
        <v>24</v>
      </c>
    </row>
    <row r="93" spans="1:4" ht="12.75">
      <c r="A93" s="14"/>
      <c r="B93" s="14"/>
      <c r="C93" s="14"/>
      <c r="D93" s="14"/>
    </row>
    <row r="94" spans="1:13" ht="12.75">
      <c r="A94" s="15">
        <v>40343</v>
      </c>
      <c r="B94" s="15">
        <v>40374</v>
      </c>
      <c r="C94" s="15">
        <f>IF(A94&lt;$C$89,$C$89,A94)</f>
        <v>40360</v>
      </c>
      <c r="D94" s="15">
        <f>IF(B94&gt;$D$89,$D$89,B94)</f>
        <v>40374</v>
      </c>
      <c r="E94" s="52">
        <f>D94-C94</f>
        <v>14</v>
      </c>
      <c r="F94" s="17">
        <v>229000000</v>
      </c>
      <c r="G94" s="18" t="s">
        <v>25</v>
      </c>
      <c r="H94" s="19" t="s">
        <v>26</v>
      </c>
      <c r="I94" s="20">
        <v>0.01625</v>
      </c>
      <c r="J94" s="21">
        <f>F94*I94/360*E94</f>
        <v>144715.27777777775</v>
      </c>
      <c r="K94" s="21"/>
      <c r="L94" s="25">
        <f>F94*E94</f>
        <v>3206000000</v>
      </c>
      <c r="M94" s="23">
        <f>(L94*I94)/$L$104</f>
        <v>0.005924895760899855</v>
      </c>
    </row>
    <row r="95" spans="1:13" ht="12.75">
      <c r="A95" s="15">
        <v>40352</v>
      </c>
      <c r="B95" s="15">
        <v>40382</v>
      </c>
      <c r="C95" s="15">
        <f>IF(A95&lt;$C$89,$C$89,A95)</f>
        <v>40360</v>
      </c>
      <c r="D95" s="15">
        <f>IF(B95&gt;$D$89,$D$89,B95)</f>
        <v>40382</v>
      </c>
      <c r="E95" s="52">
        <f>D95-C95</f>
        <v>22</v>
      </c>
      <c r="F95" s="17">
        <v>38000000</v>
      </c>
      <c r="G95" s="18" t="s">
        <v>25</v>
      </c>
      <c r="H95" s="19" t="s">
        <v>26</v>
      </c>
      <c r="I95" s="20">
        <v>0.01625</v>
      </c>
      <c r="J95" s="21">
        <f>F95*I95/360*E95</f>
        <v>37736.11111111111</v>
      </c>
      <c r="K95" s="21"/>
      <c r="L95" s="25">
        <f>F95*E95</f>
        <v>836000000</v>
      </c>
      <c r="M95" s="23">
        <f>(L95*I95)/$L$104</f>
        <v>0.001544982175955171</v>
      </c>
    </row>
    <row r="96" spans="1:13" ht="12.75">
      <c r="A96" s="15">
        <v>40374</v>
      </c>
      <c r="B96" s="15">
        <v>40406</v>
      </c>
      <c r="C96" s="15">
        <f>IF(A96&lt;$C$89,$C$89,A96)</f>
        <v>40374</v>
      </c>
      <c r="D96" s="15">
        <f>IF(B96&gt;$D$89,$D$89,B96)</f>
        <v>40391</v>
      </c>
      <c r="E96" s="52">
        <f>D96-C96</f>
        <v>17</v>
      </c>
      <c r="F96" s="17">
        <v>229000000</v>
      </c>
      <c r="G96" s="18" t="s">
        <v>25</v>
      </c>
      <c r="H96" s="19" t="s">
        <v>26</v>
      </c>
      <c r="I96" s="20">
        <v>0.015625</v>
      </c>
      <c r="J96" s="21">
        <f>F96*I96/360*E96</f>
        <v>168967.0138888889</v>
      </c>
      <c r="K96" s="21"/>
      <c r="L96" s="25">
        <f>F96*E96</f>
        <v>3893000000</v>
      </c>
      <c r="M96" s="23">
        <f>(L96*I96)/$L$104</f>
        <v>0.00691780411643527</v>
      </c>
    </row>
    <row r="97" spans="1:13" ht="12.75">
      <c r="A97" s="15">
        <v>40382</v>
      </c>
      <c r="B97" s="15">
        <v>40399</v>
      </c>
      <c r="C97" s="15">
        <f>IF(A97&lt;$C$89,$C$89,A97)</f>
        <v>40382</v>
      </c>
      <c r="D97" s="15">
        <f>IF(B97&gt;$D$89,$D$89,B97)</f>
        <v>40391</v>
      </c>
      <c r="E97" s="52">
        <f>D97-C97</f>
        <v>9</v>
      </c>
      <c r="F97" s="17">
        <v>50000000</v>
      </c>
      <c r="G97" s="18" t="s">
        <v>25</v>
      </c>
      <c r="H97" s="19" t="s">
        <v>26</v>
      </c>
      <c r="I97" s="20">
        <v>0.015625</v>
      </c>
      <c r="J97" s="21">
        <f>F97*I97/360*E97</f>
        <v>19531.25</v>
      </c>
      <c r="K97" s="21"/>
      <c r="L97" s="25">
        <f>F97*E97</f>
        <v>450000000</v>
      </c>
      <c r="M97" s="23">
        <f>(L97*I97)/$L$104</f>
        <v>0.0007996434247099593</v>
      </c>
    </row>
    <row r="98" spans="1:13" ht="12.75">
      <c r="A98" s="15"/>
      <c r="B98" s="15"/>
      <c r="C98" s="15"/>
      <c r="D98" s="15"/>
      <c r="E98" s="16"/>
      <c r="F98" s="17"/>
      <c r="G98" s="18"/>
      <c r="H98" s="19"/>
      <c r="I98" s="20"/>
      <c r="J98" s="21"/>
      <c r="K98" s="21"/>
      <c r="L98" s="25"/>
      <c r="M98" s="23"/>
    </row>
    <row r="99" spans="1:13" ht="12.75">
      <c r="A99" s="15"/>
      <c r="B99" s="15"/>
      <c r="C99" s="15"/>
      <c r="D99" s="15"/>
      <c r="E99" s="16"/>
      <c r="F99" s="17"/>
      <c r="G99" s="102" t="s">
        <v>31</v>
      </c>
      <c r="H99" s="102"/>
      <c r="I99" s="20"/>
      <c r="J99" s="21"/>
      <c r="K99" s="21"/>
      <c r="L99" s="25"/>
      <c r="M99" s="23"/>
    </row>
    <row r="100" spans="1:13" ht="12.75">
      <c r="A100" s="15">
        <v>40045</v>
      </c>
      <c r="B100" s="15">
        <v>40421</v>
      </c>
      <c r="C100" s="15">
        <f>IF(A100&lt;$C$89,$C$89,A100)</f>
        <v>40360</v>
      </c>
      <c r="D100" s="15">
        <f>IF(B100&gt;$D$89,$D$89,B100)</f>
        <v>40391</v>
      </c>
      <c r="E100" s="16">
        <f>D100-C100</f>
        <v>31</v>
      </c>
      <c r="F100" s="17">
        <v>377700</v>
      </c>
      <c r="G100" s="103" t="s">
        <v>33</v>
      </c>
      <c r="H100" s="103"/>
      <c r="I100" s="20">
        <f>0.0125+0.00125</f>
        <v>0.01375</v>
      </c>
      <c r="J100" s="21">
        <f>F100*I100/360*E100</f>
        <v>447.20729166666666</v>
      </c>
      <c r="K100" s="21"/>
      <c r="L100" s="25">
        <f>F100*E100</f>
        <v>11708700</v>
      </c>
      <c r="M100" s="23">
        <f>(L100*I100)/$L$104</f>
        <v>1.8309446157496266E-05</v>
      </c>
    </row>
    <row r="101" spans="1:13" ht="12.75">
      <c r="A101" s="15">
        <v>39883</v>
      </c>
      <c r="B101" s="15">
        <v>40803</v>
      </c>
      <c r="C101" s="15">
        <f>IF(A101&lt;$C$89,$C$89,A101)</f>
        <v>40360</v>
      </c>
      <c r="D101" s="15">
        <f>IF(B101&gt;$D$89,$D$89,B101)</f>
        <v>40391</v>
      </c>
      <c r="E101" s="16">
        <f>D101-C101</f>
        <v>31</v>
      </c>
      <c r="F101" s="17">
        <v>5375000</v>
      </c>
      <c r="G101" s="103" t="s">
        <v>35</v>
      </c>
      <c r="H101" s="103"/>
      <c r="I101" s="20">
        <f>0.0125+0.00125</f>
        <v>0.01375</v>
      </c>
      <c r="J101" s="21">
        <f>F101*I101/360*E101</f>
        <v>6364.149305555556</v>
      </c>
      <c r="K101" s="21"/>
      <c r="L101" s="25">
        <f>F101*E101</f>
        <v>166625000</v>
      </c>
      <c r="M101" s="23">
        <f>(L101*I101)/$L$104</f>
        <v>0.00026055936747826965</v>
      </c>
    </row>
    <row r="102" spans="1:13" ht="12.75">
      <c r="A102" s="15">
        <v>39883</v>
      </c>
      <c r="B102" s="15">
        <v>40803</v>
      </c>
      <c r="C102" s="15">
        <f>IF(A102&lt;$C$89,$C$89,A102)</f>
        <v>40360</v>
      </c>
      <c r="D102" s="15">
        <f>IF(B102&gt;$D$89,$D$89,B102)</f>
        <v>40391</v>
      </c>
      <c r="E102" s="16">
        <f>D102-C102</f>
        <v>31</v>
      </c>
      <c r="F102" s="54">
        <v>7408000</v>
      </c>
      <c r="G102" s="103" t="s">
        <v>36</v>
      </c>
      <c r="H102" s="103"/>
      <c r="I102" s="20">
        <f>0.0125+0.00125</f>
        <v>0.01375</v>
      </c>
      <c r="J102" s="21">
        <f>F102*I102/360*E102</f>
        <v>8771.277777777777</v>
      </c>
      <c r="K102" s="21"/>
      <c r="L102" s="25">
        <f>F102*E102</f>
        <v>229648000</v>
      </c>
      <c r="M102" s="23">
        <f>(L102*I102)/$L$104</f>
        <v>0.0003591114035867947</v>
      </c>
    </row>
    <row r="103" spans="3:13" ht="12.75">
      <c r="C103" s="15"/>
      <c r="D103" s="15"/>
      <c r="E103" s="24"/>
      <c r="F103" s="27"/>
      <c r="G103" s="18"/>
      <c r="H103" s="19"/>
      <c r="I103" s="19"/>
      <c r="J103" s="21"/>
      <c r="K103" s="21"/>
      <c r="L103" s="25"/>
      <c r="M103" s="26"/>
    </row>
    <row r="104" spans="12:13" ht="12.75">
      <c r="L104" s="30">
        <f>SUM(L93:L103)</f>
        <v>8792981700</v>
      </c>
      <c r="M104" s="55">
        <f>SUM(M93:M103)</f>
        <v>0.015825305695222815</v>
      </c>
    </row>
    <row r="105" spans="6:13" ht="15">
      <c r="F105" s="27"/>
      <c r="G105" s="102" t="s">
        <v>39</v>
      </c>
      <c r="H105" s="102"/>
      <c r="L105" s="28"/>
      <c r="M105" s="56"/>
    </row>
    <row r="106" spans="1:13" ht="12.75">
      <c r="A106" s="15">
        <v>39714</v>
      </c>
      <c r="B106" s="15">
        <v>40809</v>
      </c>
      <c r="C106" s="15">
        <f>IF(A106&lt;$C$89,$C$89,A106)</f>
        <v>40360</v>
      </c>
      <c r="D106" s="15">
        <f>IF(B106&gt;$D$89,$D$89,B106)</f>
        <v>40391</v>
      </c>
      <c r="E106" s="16">
        <f>D106-C106</f>
        <v>31</v>
      </c>
      <c r="F106" s="17">
        <v>400000000</v>
      </c>
      <c r="G106" s="57" t="s">
        <v>39</v>
      </c>
      <c r="H106" s="19"/>
      <c r="I106" s="20">
        <v>0.0025</v>
      </c>
      <c r="J106" s="21">
        <f>F106*I106/360*E106</f>
        <v>86111.11111111111</v>
      </c>
      <c r="K106" s="21"/>
      <c r="L106" s="25">
        <f>L104/$O$15</f>
        <v>283644570.9677419</v>
      </c>
      <c r="M106" s="58">
        <f>J106/L106*12</f>
        <v>0.003643056977286025</v>
      </c>
    </row>
    <row r="107" spans="1:13" ht="12.75">
      <c r="A107" s="15"/>
      <c r="B107" s="15"/>
      <c r="C107" s="15"/>
      <c r="D107" s="15"/>
      <c r="E107" s="16"/>
      <c r="F107" s="17"/>
      <c r="G107" s="57"/>
      <c r="H107" s="19"/>
      <c r="I107" s="20"/>
      <c r="J107" s="21"/>
      <c r="K107" s="21"/>
      <c r="L107" s="25"/>
      <c r="M107" s="58"/>
    </row>
    <row r="108" spans="1:13" ht="12.75">
      <c r="A108" s="15"/>
      <c r="B108" s="15"/>
      <c r="C108" s="15"/>
      <c r="D108" s="15"/>
      <c r="E108" s="16"/>
      <c r="F108" s="17"/>
      <c r="G108" s="102" t="s">
        <v>40</v>
      </c>
      <c r="H108" s="102"/>
      <c r="I108" s="20"/>
      <c r="J108" s="21"/>
      <c r="K108" s="21"/>
      <c r="L108" s="25"/>
      <c r="M108" s="58"/>
    </row>
    <row r="109" spans="1:13" ht="12.75">
      <c r="A109" s="15">
        <v>39714</v>
      </c>
      <c r="B109" s="15">
        <v>40809</v>
      </c>
      <c r="C109" s="15">
        <f>IF(A109&lt;$C$89,$C$89,A109)</f>
        <v>40360</v>
      </c>
      <c r="D109" s="15">
        <f>IF(B109&gt;$D$89,$D$89,B109)</f>
        <v>40391</v>
      </c>
      <c r="E109" s="16">
        <f>D109-C109</f>
        <v>31</v>
      </c>
      <c r="F109" s="17">
        <v>760000</v>
      </c>
      <c r="G109" s="57" t="s">
        <v>40</v>
      </c>
      <c r="H109" s="14"/>
      <c r="I109" s="20"/>
      <c r="J109" s="21">
        <f>F109/3/12</f>
        <v>21111.111111111113</v>
      </c>
      <c r="K109" s="21"/>
      <c r="L109" s="25">
        <f>L106</f>
        <v>283644570.9677419</v>
      </c>
      <c r="M109" s="58">
        <f>J109/L109*12</f>
        <v>0.0008931365492701223</v>
      </c>
    </row>
    <row r="110" spans="1:13" ht="12.75">
      <c r="A110" s="15">
        <v>39714</v>
      </c>
      <c r="B110" s="15">
        <v>40809</v>
      </c>
      <c r="C110" s="15">
        <f>IF(A110&lt;$C$89,$C$89,A110)</f>
        <v>40360</v>
      </c>
      <c r="D110" s="15">
        <f>IF(B110&gt;$D$89,$D$89,B110)</f>
        <v>40391</v>
      </c>
      <c r="E110" s="16">
        <f>D110-C110</f>
        <v>31</v>
      </c>
      <c r="F110" s="17">
        <v>600000</v>
      </c>
      <c r="G110" s="57" t="s">
        <v>41</v>
      </c>
      <c r="H110" s="19"/>
      <c r="I110" s="20"/>
      <c r="J110" s="21">
        <f>F110/3/12</f>
        <v>16666.666666666668</v>
      </c>
      <c r="K110" s="21"/>
      <c r="L110" s="25">
        <f>L106</f>
        <v>283644570.9677419</v>
      </c>
      <c r="M110" s="58">
        <f>J110/L110*12</f>
        <v>0.0007051078020553598</v>
      </c>
    </row>
    <row r="111" spans="6:13" ht="15.75" thickBot="1">
      <c r="F111" s="27"/>
      <c r="L111" s="28"/>
      <c r="M111" s="56"/>
    </row>
    <row r="112" spans="6:13" ht="15.75" thickBot="1">
      <c r="F112" s="27"/>
      <c r="L112" s="59" t="s">
        <v>42</v>
      </c>
      <c r="M112" s="60">
        <f>M104+M106+M109+M110</f>
        <v>0.02106660702383432</v>
      </c>
    </row>
    <row r="113" spans="12:13" ht="15">
      <c r="L113" s="27"/>
      <c r="M113" s="29"/>
    </row>
  </sheetData>
  <mergeCells count="6">
    <mergeCell ref="G105:H105"/>
    <mergeCell ref="G108:H108"/>
    <mergeCell ref="G102:H102"/>
    <mergeCell ref="G99:H99"/>
    <mergeCell ref="G100:H100"/>
    <mergeCell ref="G101:H101"/>
  </mergeCells>
  <printOptions horizontalCentered="1"/>
  <pageMargins left="0.25" right="0.25" top="0.5" bottom="0.5" header="0.5" footer="0.5"/>
  <pageSetup fitToHeight="1" fitToWidth="1"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="85" zoomScaleNormal="85" workbookViewId="0" topLeftCell="C96">
      <selection activeCell="N118" sqref="N118"/>
    </sheetView>
  </sheetViews>
  <sheetFormatPr defaultColWidth="9.140625" defaultRowHeight="12.75"/>
  <cols>
    <col min="1" max="3" width="11.57421875" style="0" customWidth="1"/>
    <col min="4" max="4" width="11.140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40360</v>
      </c>
    </row>
    <row r="3" ht="12.75">
      <c r="O3" s="3"/>
    </row>
    <row r="4" ht="12.75">
      <c r="O4" s="4" t="s">
        <v>1</v>
      </c>
    </row>
    <row r="5" ht="12.75">
      <c r="O5" s="2">
        <v>40451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40391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40422</v>
      </c>
    </row>
    <row r="12" ht="13.5" thickBot="1">
      <c r="O12" s="8"/>
    </row>
    <row r="13" spans="1:13" ht="16.5" thickBot="1">
      <c r="A13" s="9" t="s">
        <v>48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40360</v>
      </c>
      <c r="D14" s="11">
        <f>O5</f>
        <v>40451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3:13" ht="12.75">
      <c r="C19" s="15"/>
      <c r="D19" s="15"/>
      <c r="E19" s="24"/>
      <c r="F19" s="21"/>
      <c r="G19" s="18"/>
      <c r="H19" s="19"/>
      <c r="I19" s="19"/>
      <c r="J19" s="21"/>
      <c r="K19" s="21"/>
      <c r="L19" s="25"/>
      <c r="M19" s="26"/>
    </row>
    <row r="20" spans="6:13" ht="15">
      <c r="F20" s="27"/>
      <c r="L20" s="30"/>
      <c r="M20" s="29"/>
    </row>
    <row r="21" spans="6:13" ht="15">
      <c r="F21" s="27"/>
      <c r="L21" s="30"/>
      <c r="M21" s="29"/>
    </row>
    <row r="22" spans="1:13" ht="16.5" thickBot="1">
      <c r="A22" s="9" t="s">
        <v>44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>
      <c r="C23" s="11">
        <f>O2</f>
        <v>40360</v>
      </c>
      <c r="D23" s="11">
        <f>O5</f>
        <v>40451</v>
      </c>
    </row>
    <row r="24" spans="1:4" ht="12.75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28</v>
      </c>
      <c r="M26" s="14" t="s">
        <v>24</v>
      </c>
    </row>
    <row r="28" spans="1:13" ht="12.75">
      <c r="A28" s="15">
        <v>40343</v>
      </c>
      <c r="B28" s="15">
        <v>40374</v>
      </c>
      <c r="C28" s="15">
        <f>IF(A28&lt;$C$23,$C$23,A28)</f>
        <v>40360</v>
      </c>
      <c r="D28" s="15">
        <f>IF(B28&gt;$D$23,$D$23,B28)</f>
        <v>40374</v>
      </c>
      <c r="E28" s="16">
        <f>D28-C28</f>
        <v>14</v>
      </c>
      <c r="F28" s="17">
        <v>229000000</v>
      </c>
      <c r="G28" s="18" t="s">
        <v>25</v>
      </c>
      <c r="H28" s="19" t="s">
        <v>26</v>
      </c>
      <c r="I28" s="20">
        <v>0.01625</v>
      </c>
      <c r="J28" s="21">
        <f>F28*I28/360*E28</f>
        <v>144715.27777777775</v>
      </c>
      <c r="L28" s="25">
        <f>F28*E28</f>
        <v>3206000000</v>
      </c>
      <c r="M28" s="23">
        <f>(L28*I28)/$L$33</f>
        <v>0.0036626476377952756</v>
      </c>
    </row>
    <row r="29" spans="1:14" ht="12.75">
      <c r="A29" s="15">
        <v>40374</v>
      </c>
      <c r="B29" s="15">
        <v>40406</v>
      </c>
      <c r="C29" s="15">
        <f>IF(A29&lt;$C$23,$C$23,A29)</f>
        <v>40374</v>
      </c>
      <c r="D29" s="15">
        <f>IF(B29&gt;$D$23,$D$23,B29)</f>
        <v>40406</v>
      </c>
      <c r="E29" s="16">
        <f>D29-C29</f>
        <v>32</v>
      </c>
      <c r="F29" s="17">
        <v>229000000</v>
      </c>
      <c r="G29" s="18" t="s">
        <v>25</v>
      </c>
      <c r="H29" s="19" t="s">
        <v>26</v>
      </c>
      <c r="I29" s="20">
        <v>0.015625</v>
      </c>
      <c r="J29" s="21">
        <f>F29*I29/360*E29</f>
        <v>318055.55555555556</v>
      </c>
      <c r="K29" s="21"/>
      <c r="L29" s="25">
        <f>F29*E29</f>
        <v>7328000000</v>
      </c>
      <c r="M29" s="23">
        <f>(L29*I29)/$L$33</f>
        <v>0.008049775028121485</v>
      </c>
      <c r="N29" s="15"/>
    </row>
    <row r="30" spans="1:14" ht="12.75">
      <c r="A30" s="15">
        <v>40382</v>
      </c>
      <c r="B30" s="15">
        <v>40399</v>
      </c>
      <c r="C30" s="15">
        <f>IF(A30&lt;$C$23,$C$23,A30)</f>
        <v>40382</v>
      </c>
      <c r="D30" s="15">
        <f>IF(B30&gt;$D$23,$D$23,B30)</f>
        <v>40399</v>
      </c>
      <c r="E30" s="16">
        <f>D30-C30</f>
        <v>17</v>
      </c>
      <c r="F30" s="17">
        <v>50000000</v>
      </c>
      <c r="G30" s="18" t="s">
        <v>25</v>
      </c>
      <c r="H30" s="19" t="s">
        <v>26</v>
      </c>
      <c r="I30" s="20">
        <v>0.015625</v>
      </c>
      <c r="J30" s="21">
        <f>F30*I30/360*E30</f>
        <v>36892.36111111111</v>
      </c>
      <c r="K30" s="21"/>
      <c r="L30" s="25">
        <f>F30*E30</f>
        <v>850000000</v>
      </c>
      <c r="M30" s="23">
        <f>(L30*I30)/$L$33</f>
        <v>0.0009337211754780652</v>
      </c>
      <c r="N30" s="15"/>
    </row>
    <row r="31" spans="1:14" ht="12.75">
      <c r="A31" s="15">
        <v>40399</v>
      </c>
      <c r="B31" s="15">
        <v>40409</v>
      </c>
      <c r="C31" s="15">
        <f>IF(A31&lt;$C$23,$C$23,A31)</f>
        <v>40399</v>
      </c>
      <c r="D31" s="15">
        <f>IF(B31&gt;$D$23,$D$23,B31)</f>
        <v>40409</v>
      </c>
      <c r="E31" s="16">
        <f>D31-C31</f>
        <v>10</v>
      </c>
      <c r="F31" s="17">
        <v>284000000</v>
      </c>
      <c r="G31" s="18" t="s">
        <v>49</v>
      </c>
      <c r="H31" s="19" t="s">
        <v>26</v>
      </c>
      <c r="I31" s="20">
        <v>0.030625</v>
      </c>
      <c r="J31" s="21">
        <f>F31*I31/360*E31</f>
        <v>241597.22222222222</v>
      </c>
      <c r="K31" s="21"/>
      <c r="L31" s="25">
        <f>F31*E31</f>
        <v>2840000000</v>
      </c>
      <c r="M31" s="23">
        <f>(L31*I31)/$L$33</f>
        <v>0.006114665354330709</v>
      </c>
      <c r="N31" s="15"/>
    </row>
    <row r="32" spans="1:14" ht="12.75">
      <c r="A32" s="15"/>
      <c r="B32" s="15"/>
      <c r="C32" s="15"/>
      <c r="D32" s="15"/>
      <c r="E32" s="16"/>
      <c r="F32" s="17"/>
      <c r="G32" s="18"/>
      <c r="H32" s="19"/>
      <c r="I32" s="20"/>
      <c r="J32" s="21"/>
      <c r="K32" s="21"/>
      <c r="L32" s="25"/>
      <c r="M32" s="23"/>
      <c r="N32" s="15"/>
    </row>
    <row r="33" spans="1:13" ht="15">
      <c r="A33" s="15"/>
      <c r="B33" s="15"/>
      <c r="L33" s="27">
        <f>SUM(L27:L31)</f>
        <v>14224000000</v>
      </c>
      <c r="M33" s="29">
        <f>SUM(M27:M31)</f>
        <v>0.018760809195725533</v>
      </c>
    </row>
    <row r="34" spans="12:13" ht="15">
      <c r="L34" s="27"/>
      <c r="M34" s="29"/>
    </row>
    <row r="36" spans="1:13" ht="16.5" thickBot="1">
      <c r="A36" s="9" t="s">
        <v>50</v>
      </c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3:4" ht="12.75">
      <c r="C37" s="11">
        <v>40179</v>
      </c>
      <c r="D37" s="11">
        <f>O5</f>
        <v>40451</v>
      </c>
    </row>
    <row r="38" spans="1:4" ht="12.75">
      <c r="A38" s="12" t="s">
        <v>7</v>
      </c>
      <c r="B38" s="12" t="s">
        <v>7</v>
      </c>
      <c r="C38" s="12" t="s">
        <v>8</v>
      </c>
      <c r="D38" s="12" t="s">
        <v>8</v>
      </c>
    </row>
    <row r="39" spans="1:13" ht="12.75">
      <c r="A39" s="12" t="s">
        <v>9</v>
      </c>
      <c r="B39" s="12" t="s">
        <v>9</v>
      </c>
      <c r="C39" s="12" t="s">
        <v>9</v>
      </c>
      <c r="D39" s="12" t="s">
        <v>9</v>
      </c>
      <c r="E39" s="12" t="s">
        <v>10</v>
      </c>
      <c r="F39" s="12" t="s">
        <v>11</v>
      </c>
      <c r="G39" s="12"/>
      <c r="H39" s="12"/>
      <c r="I39" s="12" t="s">
        <v>12</v>
      </c>
      <c r="J39" s="12" t="s">
        <v>13</v>
      </c>
      <c r="L39" s="12" t="s">
        <v>15</v>
      </c>
      <c r="M39" s="12" t="s">
        <v>15</v>
      </c>
    </row>
    <row r="40" spans="1:13" ht="12.75">
      <c r="A40" s="14" t="s">
        <v>16</v>
      </c>
      <c r="B40" s="14" t="s">
        <v>17</v>
      </c>
      <c r="C40" s="14" t="s">
        <v>16</v>
      </c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22</v>
      </c>
      <c r="J40" s="14" t="s">
        <v>17</v>
      </c>
      <c r="L40" s="14" t="s">
        <v>28</v>
      </c>
      <c r="M40" s="14" t="s">
        <v>24</v>
      </c>
    </row>
    <row r="41" spans="3:13" ht="12.75">
      <c r="C41" s="14"/>
      <c r="D41" s="14"/>
      <c r="E41" s="14"/>
      <c r="F41" s="14"/>
      <c r="G41" s="14"/>
      <c r="H41" s="14"/>
      <c r="I41" s="14"/>
      <c r="J41" s="14"/>
      <c r="L41" s="14"/>
      <c r="M41" s="14"/>
    </row>
    <row r="42" spans="1:14" ht="12.75">
      <c r="A42" s="15">
        <v>40161</v>
      </c>
      <c r="B42" s="15">
        <v>40192</v>
      </c>
      <c r="C42" s="15">
        <f aca="true" t="shared" si="0" ref="C42:C64">IF(A42&lt;$C$37,$C$37,A42)</f>
        <v>40179</v>
      </c>
      <c r="D42" s="15">
        <f aca="true" t="shared" si="1" ref="D42:D64">IF(B42&gt;$D$14,$D$14,B42)</f>
        <v>40192</v>
      </c>
      <c r="E42" s="16">
        <f aca="true" t="shared" si="2" ref="E42:E64">D42-C42</f>
        <v>13</v>
      </c>
      <c r="F42" s="17">
        <v>69000000</v>
      </c>
      <c r="G42" s="18" t="s">
        <v>25</v>
      </c>
      <c r="H42" s="19" t="s">
        <v>26</v>
      </c>
      <c r="I42" s="20">
        <v>0.015</v>
      </c>
      <c r="J42" s="21">
        <v>37375</v>
      </c>
      <c r="K42" s="21"/>
      <c r="L42" s="25">
        <f aca="true" t="shared" si="3" ref="L42:L64">F42*E42</f>
        <v>897000000</v>
      </c>
      <c r="M42" s="23">
        <f aca="true" t="shared" si="4" ref="M42:M64">(L42*I42)/$L$66</f>
        <v>0.0002203281587738259</v>
      </c>
      <c r="N42" s="15"/>
    </row>
    <row r="43" spans="1:14" ht="12.75">
      <c r="A43" s="15">
        <v>40170</v>
      </c>
      <c r="B43" s="15">
        <v>40200</v>
      </c>
      <c r="C43" s="15">
        <f t="shared" si="0"/>
        <v>40179</v>
      </c>
      <c r="D43" s="15">
        <f t="shared" si="1"/>
        <v>40200</v>
      </c>
      <c r="E43" s="16">
        <f t="shared" si="2"/>
        <v>21</v>
      </c>
      <c r="F43" s="17">
        <v>125000000</v>
      </c>
      <c r="G43" s="18" t="s">
        <v>25</v>
      </c>
      <c r="H43" s="19" t="s">
        <v>26</v>
      </c>
      <c r="I43" s="20">
        <v>0.015</v>
      </c>
      <c r="J43" s="21">
        <v>109375</v>
      </c>
      <c r="K43" s="21"/>
      <c r="L43" s="25">
        <f t="shared" si="3"/>
        <v>2625000000</v>
      </c>
      <c r="M43" s="23">
        <f t="shared" si="4"/>
        <v>0.0006447730398899587</v>
      </c>
      <c r="N43" s="15"/>
    </row>
    <row r="44" spans="1:14" ht="12.75">
      <c r="A44" s="15">
        <v>40178</v>
      </c>
      <c r="B44" s="15">
        <v>40207</v>
      </c>
      <c r="C44" s="15">
        <f t="shared" si="0"/>
        <v>40179</v>
      </c>
      <c r="D44" s="15">
        <f t="shared" si="1"/>
        <v>40207</v>
      </c>
      <c r="E44" s="16">
        <f t="shared" si="2"/>
        <v>28</v>
      </c>
      <c r="F44" s="17">
        <v>38000000</v>
      </c>
      <c r="G44" s="18" t="s">
        <v>25</v>
      </c>
      <c r="H44" s="19" t="s">
        <v>26</v>
      </c>
      <c r="I44" s="20">
        <v>0.015</v>
      </c>
      <c r="J44" s="21">
        <v>44333.33333333333</v>
      </c>
      <c r="K44" s="21"/>
      <c r="L44" s="25">
        <f t="shared" si="3"/>
        <v>1064000000</v>
      </c>
      <c r="M44" s="23">
        <f t="shared" si="4"/>
        <v>0.0002613480055020633</v>
      </c>
      <c r="N44" s="15"/>
    </row>
    <row r="45" spans="1:14" ht="12.75">
      <c r="A45" s="15">
        <v>40192</v>
      </c>
      <c r="B45" s="15">
        <v>40221</v>
      </c>
      <c r="C45" s="15">
        <f t="shared" si="0"/>
        <v>40192</v>
      </c>
      <c r="D45" s="15">
        <f t="shared" si="1"/>
        <v>40221</v>
      </c>
      <c r="E45" s="16">
        <f t="shared" si="2"/>
        <v>29</v>
      </c>
      <c r="F45" s="17">
        <v>84000000</v>
      </c>
      <c r="G45" s="18" t="s">
        <v>25</v>
      </c>
      <c r="H45" s="19" t="s">
        <v>26</v>
      </c>
      <c r="I45" s="20">
        <v>0.015</v>
      </c>
      <c r="J45" s="21">
        <v>101500</v>
      </c>
      <c r="K45" s="21"/>
      <c r="L45" s="25">
        <f t="shared" si="3"/>
        <v>2436000000</v>
      </c>
      <c r="M45" s="23">
        <f t="shared" si="4"/>
        <v>0.0005983493810178817</v>
      </c>
      <c r="N45" s="15"/>
    </row>
    <row r="46" spans="1:14" ht="12.75">
      <c r="A46" s="15">
        <v>40200</v>
      </c>
      <c r="B46" s="15">
        <v>40228</v>
      </c>
      <c r="C46" s="15">
        <f t="shared" si="0"/>
        <v>40200</v>
      </c>
      <c r="D46" s="15">
        <f t="shared" si="1"/>
        <v>40228</v>
      </c>
      <c r="E46" s="16">
        <f t="shared" si="2"/>
        <v>28</v>
      </c>
      <c r="F46" s="17">
        <v>125000000</v>
      </c>
      <c r="G46" s="18" t="s">
        <v>25</v>
      </c>
      <c r="H46" s="19" t="s">
        <v>26</v>
      </c>
      <c r="I46" s="20">
        <v>0.015</v>
      </c>
      <c r="J46" s="21">
        <v>145833.3333333333</v>
      </c>
      <c r="K46" s="21"/>
      <c r="L46" s="25">
        <f t="shared" si="3"/>
        <v>3500000000</v>
      </c>
      <c r="M46" s="23">
        <f t="shared" si="4"/>
        <v>0.0008596973865199449</v>
      </c>
      <c r="N46" s="15"/>
    </row>
    <row r="47" spans="1:14" ht="12.75">
      <c r="A47" s="15">
        <v>40207</v>
      </c>
      <c r="B47" s="15">
        <v>40235</v>
      </c>
      <c r="C47" s="15">
        <f t="shared" si="0"/>
        <v>40207</v>
      </c>
      <c r="D47" s="15">
        <f t="shared" si="1"/>
        <v>40235</v>
      </c>
      <c r="E47" s="16">
        <f t="shared" si="2"/>
        <v>28</v>
      </c>
      <c r="F47" s="17">
        <v>54000000</v>
      </c>
      <c r="G47" s="18" t="s">
        <v>25</v>
      </c>
      <c r="H47" s="19" t="s">
        <v>26</v>
      </c>
      <c r="I47" s="20">
        <v>0.015</v>
      </c>
      <c r="J47" s="21">
        <v>63000</v>
      </c>
      <c r="K47" s="21"/>
      <c r="L47" s="25">
        <f t="shared" si="3"/>
        <v>1512000000</v>
      </c>
      <c r="M47" s="23">
        <f t="shared" si="4"/>
        <v>0.0003713892709766162</v>
      </c>
      <c r="N47" s="15"/>
    </row>
    <row r="48" spans="1:14" ht="12.75">
      <c r="A48" s="15">
        <v>40221</v>
      </c>
      <c r="B48" s="15">
        <v>40252</v>
      </c>
      <c r="C48" s="15">
        <f t="shared" si="0"/>
        <v>40221</v>
      </c>
      <c r="D48" s="15">
        <f t="shared" si="1"/>
        <v>40252</v>
      </c>
      <c r="E48" s="16">
        <f t="shared" si="2"/>
        <v>31</v>
      </c>
      <c r="F48" s="17">
        <v>79000000</v>
      </c>
      <c r="G48" s="18" t="s">
        <v>25</v>
      </c>
      <c r="H48" s="19" t="s">
        <v>26</v>
      </c>
      <c r="I48" s="20">
        <v>0.015</v>
      </c>
      <c r="J48" s="21">
        <v>63000</v>
      </c>
      <c r="K48" s="21"/>
      <c r="L48" s="25">
        <f t="shared" si="3"/>
        <v>2449000000</v>
      </c>
      <c r="M48" s="23">
        <f t="shared" si="4"/>
        <v>0.0006015425427392415</v>
      </c>
      <c r="N48" s="15"/>
    </row>
    <row r="49" spans="1:14" ht="12.75">
      <c r="A49" s="15">
        <v>40228</v>
      </c>
      <c r="B49" s="15">
        <v>40256</v>
      </c>
      <c r="C49" s="15">
        <f t="shared" si="0"/>
        <v>40228</v>
      </c>
      <c r="D49" s="15">
        <f t="shared" si="1"/>
        <v>40256</v>
      </c>
      <c r="E49" s="16">
        <f t="shared" si="2"/>
        <v>28</v>
      </c>
      <c r="F49" s="17">
        <v>125000000</v>
      </c>
      <c r="G49" s="18" t="s">
        <v>25</v>
      </c>
      <c r="H49" s="19" t="s">
        <v>26</v>
      </c>
      <c r="I49" s="20">
        <v>0.015</v>
      </c>
      <c r="J49" s="21">
        <v>63000</v>
      </c>
      <c r="K49" s="21"/>
      <c r="L49" s="25">
        <f t="shared" si="3"/>
        <v>3500000000</v>
      </c>
      <c r="M49" s="23">
        <f t="shared" si="4"/>
        <v>0.0008596973865199449</v>
      </c>
      <c r="N49" s="15"/>
    </row>
    <row r="50" spans="1:14" ht="12.75">
      <c r="A50" s="15">
        <v>40235</v>
      </c>
      <c r="B50" s="15">
        <v>40263</v>
      </c>
      <c r="C50" s="15">
        <f t="shared" si="0"/>
        <v>40235</v>
      </c>
      <c r="D50" s="15">
        <f t="shared" si="1"/>
        <v>40263</v>
      </c>
      <c r="E50" s="16">
        <f t="shared" si="2"/>
        <v>28</v>
      </c>
      <c r="F50" s="17">
        <v>54000000</v>
      </c>
      <c r="G50" s="18" t="s">
        <v>25</v>
      </c>
      <c r="H50" s="19" t="s">
        <v>26</v>
      </c>
      <c r="I50" s="20">
        <v>0.015</v>
      </c>
      <c r="J50" s="21">
        <v>63000</v>
      </c>
      <c r="K50" s="21"/>
      <c r="L50" s="25">
        <f t="shared" si="3"/>
        <v>1512000000</v>
      </c>
      <c r="M50" s="23">
        <f t="shared" si="4"/>
        <v>0.0003713892709766162</v>
      </c>
      <c r="N50" s="15"/>
    </row>
    <row r="51" spans="1:14" ht="12.75">
      <c r="A51" s="15">
        <v>40252</v>
      </c>
      <c r="B51" s="15">
        <v>40283</v>
      </c>
      <c r="C51" s="15">
        <f t="shared" si="0"/>
        <v>40252</v>
      </c>
      <c r="D51" s="15">
        <f t="shared" si="1"/>
        <v>40283</v>
      </c>
      <c r="E51" s="16">
        <f t="shared" si="2"/>
        <v>31</v>
      </c>
      <c r="F51" s="17">
        <v>79000000</v>
      </c>
      <c r="G51" s="18" t="s">
        <v>25</v>
      </c>
      <c r="H51" s="19" t="s">
        <v>26</v>
      </c>
      <c r="I51" s="20">
        <v>0.015</v>
      </c>
      <c r="J51" s="21">
        <f aca="true" t="shared" si="5" ref="J51:J64">F51*I51/360*E51</f>
        <v>102041.66666666666</v>
      </c>
      <c r="K51" s="21"/>
      <c r="L51" s="25">
        <f t="shared" si="3"/>
        <v>2449000000</v>
      </c>
      <c r="M51" s="23">
        <f t="shared" si="4"/>
        <v>0.0006015425427392415</v>
      </c>
      <c r="N51" s="15"/>
    </row>
    <row r="52" spans="1:14" ht="12.75">
      <c r="A52" s="15">
        <v>40256</v>
      </c>
      <c r="B52" s="15">
        <v>40284</v>
      </c>
      <c r="C52" s="15">
        <f t="shared" si="0"/>
        <v>40256</v>
      </c>
      <c r="D52" s="15">
        <f t="shared" si="1"/>
        <v>40284</v>
      </c>
      <c r="E52" s="16">
        <f t="shared" si="2"/>
        <v>28</v>
      </c>
      <c r="F52" s="17">
        <v>150000000</v>
      </c>
      <c r="G52" s="18" t="s">
        <v>25</v>
      </c>
      <c r="H52" s="19" t="s">
        <v>26</v>
      </c>
      <c r="I52" s="20">
        <v>0.015</v>
      </c>
      <c r="J52" s="21">
        <f t="shared" si="5"/>
        <v>175000</v>
      </c>
      <c r="K52" s="21"/>
      <c r="L52" s="25">
        <f t="shared" si="3"/>
        <v>4200000000</v>
      </c>
      <c r="M52" s="23">
        <f t="shared" si="4"/>
        <v>0.0010316368638239339</v>
      </c>
      <c r="N52" s="15"/>
    </row>
    <row r="53" spans="1:14" ht="12.75">
      <c r="A53" s="15">
        <v>40263</v>
      </c>
      <c r="B53" s="15">
        <v>40291</v>
      </c>
      <c r="C53" s="15">
        <f t="shared" si="0"/>
        <v>40263</v>
      </c>
      <c r="D53" s="15">
        <f t="shared" si="1"/>
        <v>40291</v>
      </c>
      <c r="E53" s="16">
        <f t="shared" si="2"/>
        <v>28</v>
      </c>
      <c r="F53" s="17">
        <v>54000000</v>
      </c>
      <c r="G53" s="18" t="s">
        <v>25</v>
      </c>
      <c r="H53" s="19" t="s">
        <v>26</v>
      </c>
      <c r="I53" s="20">
        <v>0.015</v>
      </c>
      <c r="J53" s="21">
        <f t="shared" si="5"/>
        <v>63000</v>
      </c>
      <c r="K53" s="21"/>
      <c r="L53" s="25">
        <f t="shared" si="3"/>
        <v>1512000000</v>
      </c>
      <c r="M53" s="23">
        <f t="shared" si="4"/>
        <v>0.0003713892709766162</v>
      </c>
      <c r="N53" s="15"/>
    </row>
    <row r="54" spans="1:14" ht="12.75">
      <c r="A54" s="15">
        <v>40283</v>
      </c>
      <c r="B54" s="15">
        <v>40312</v>
      </c>
      <c r="C54" s="15">
        <f t="shared" si="0"/>
        <v>40283</v>
      </c>
      <c r="D54" s="15">
        <f t="shared" si="1"/>
        <v>40312</v>
      </c>
      <c r="E54" s="16">
        <f t="shared" si="2"/>
        <v>29</v>
      </c>
      <c r="F54" s="17">
        <v>79000000</v>
      </c>
      <c r="G54" s="18" t="s">
        <v>25</v>
      </c>
      <c r="H54" s="19" t="s">
        <v>26</v>
      </c>
      <c r="I54" s="20">
        <v>0.015</v>
      </c>
      <c r="J54" s="21">
        <f t="shared" si="5"/>
        <v>95458.33333333333</v>
      </c>
      <c r="K54" s="21"/>
      <c r="L54" s="25">
        <f t="shared" si="3"/>
        <v>2291000000</v>
      </c>
      <c r="M54" s="23">
        <f t="shared" si="4"/>
        <v>0.0005627333464334839</v>
      </c>
      <c r="N54" s="15"/>
    </row>
    <row r="55" spans="1:14" ht="12.75">
      <c r="A55" s="15">
        <v>40284</v>
      </c>
      <c r="B55" s="15">
        <v>40315</v>
      </c>
      <c r="C55" s="15">
        <f t="shared" si="0"/>
        <v>40284</v>
      </c>
      <c r="D55" s="15">
        <f t="shared" si="1"/>
        <v>40315</v>
      </c>
      <c r="E55" s="16">
        <f t="shared" si="2"/>
        <v>31</v>
      </c>
      <c r="F55" s="17">
        <v>150000000</v>
      </c>
      <c r="G55" s="18" t="s">
        <v>25</v>
      </c>
      <c r="H55" s="19" t="s">
        <v>26</v>
      </c>
      <c r="I55" s="20">
        <v>0.015</v>
      </c>
      <c r="J55" s="21">
        <f t="shared" si="5"/>
        <v>193750</v>
      </c>
      <c r="K55" s="21"/>
      <c r="L55" s="25">
        <f t="shared" si="3"/>
        <v>4650000000</v>
      </c>
      <c r="M55" s="23">
        <f t="shared" si="4"/>
        <v>0.001142169384947927</v>
      </c>
      <c r="N55" s="15"/>
    </row>
    <row r="56" spans="1:14" ht="12.75">
      <c r="A56" s="15">
        <v>40291</v>
      </c>
      <c r="B56" s="15">
        <v>40322</v>
      </c>
      <c r="C56" s="15">
        <f t="shared" si="0"/>
        <v>40291</v>
      </c>
      <c r="D56" s="15">
        <f t="shared" si="1"/>
        <v>40322</v>
      </c>
      <c r="E56" s="16">
        <f t="shared" si="2"/>
        <v>31</v>
      </c>
      <c r="F56" s="17">
        <v>38000000</v>
      </c>
      <c r="G56" s="18" t="s">
        <v>25</v>
      </c>
      <c r="H56" s="19" t="s">
        <v>26</v>
      </c>
      <c r="I56" s="20">
        <v>0.015</v>
      </c>
      <c r="J56" s="21">
        <f t="shared" si="5"/>
        <v>49083.33333333333</v>
      </c>
      <c r="K56" s="21"/>
      <c r="L56" s="25">
        <f t="shared" si="3"/>
        <v>1178000000</v>
      </c>
      <c r="M56" s="23">
        <f t="shared" si="4"/>
        <v>0.00028934957752014146</v>
      </c>
      <c r="N56" s="15"/>
    </row>
    <row r="57" spans="1:14" ht="12.75">
      <c r="A57" s="15">
        <v>40312</v>
      </c>
      <c r="B57" s="15">
        <v>40343</v>
      </c>
      <c r="C57" s="15">
        <f t="shared" si="0"/>
        <v>40312</v>
      </c>
      <c r="D57" s="15">
        <f t="shared" si="1"/>
        <v>40343</v>
      </c>
      <c r="E57" s="16">
        <f t="shared" si="2"/>
        <v>31</v>
      </c>
      <c r="F57" s="17">
        <v>79000000</v>
      </c>
      <c r="G57" s="18" t="s">
        <v>25</v>
      </c>
      <c r="H57" s="19" t="s">
        <v>26</v>
      </c>
      <c r="I57" s="20">
        <v>0.015625</v>
      </c>
      <c r="J57" s="21">
        <f t="shared" si="5"/>
        <v>106293.40277777778</v>
      </c>
      <c r="K57" s="21"/>
      <c r="L57" s="25">
        <f t="shared" si="3"/>
        <v>2449000000</v>
      </c>
      <c r="M57" s="23">
        <f t="shared" si="4"/>
        <v>0.0006266068153533765</v>
      </c>
      <c r="N57" s="15"/>
    </row>
    <row r="58" spans="1:14" ht="12.75">
      <c r="A58" s="15">
        <v>40315</v>
      </c>
      <c r="B58" s="15">
        <v>40343</v>
      </c>
      <c r="C58" s="15">
        <f t="shared" si="0"/>
        <v>40315</v>
      </c>
      <c r="D58" s="15">
        <f t="shared" si="1"/>
        <v>40343</v>
      </c>
      <c r="E58" s="16">
        <f t="shared" si="2"/>
        <v>28</v>
      </c>
      <c r="F58" s="17">
        <v>150000000</v>
      </c>
      <c r="G58" s="18" t="s">
        <v>25</v>
      </c>
      <c r="H58" s="19" t="s">
        <v>26</v>
      </c>
      <c r="I58" s="20">
        <v>0.015625</v>
      </c>
      <c r="J58" s="21">
        <f t="shared" si="5"/>
        <v>182291.6666666667</v>
      </c>
      <c r="K58" s="21"/>
      <c r="L58" s="25">
        <f t="shared" si="3"/>
        <v>4200000000</v>
      </c>
      <c r="M58" s="23">
        <f t="shared" si="4"/>
        <v>0.0010746217331499312</v>
      </c>
      <c r="N58" s="15"/>
    </row>
    <row r="59" spans="1:14" ht="12.75">
      <c r="A59" s="15">
        <v>40322</v>
      </c>
      <c r="B59" s="15">
        <v>40352</v>
      </c>
      <c r="C59" s="15">
        <f t="shared" si="0"/>
        <v>40322</v>
      </c>
      <c r="D59" s="15">
        <f t="shared" si="1"/>
        <v>40352</v>
      </c>
      <c r="E59" s="16">
        <f t="shared" si="2"/>
        <v>30</v>
      </c>
      <c r="F59" s="17">
        <v>33000000</v>
      </c>
      <c r="G59" s="18" t="s">
        <v>25</v>
      </c>
      <c r="H59" s="19" t="s">
        <v>26</v>
      </c>
      <c r="I59" s="20">
        <v>0.015625</v>
      </c>
      <c r="J59" s="21">
        <f t="shared" si="5"/>
        <v>42968.75</v>
      </c>
      <c r="K59" s="21"/>
      <c r="L59" s="25">
        <f t="shared" si="3"/>
        <v>990000000</v>
      </c>
      <c r="M59" s="23">
        <f t="shared" si="4"/>
        <v>0.0002533036942424838</v>
      </c>
      <c r="N59" s="15"/>
    </row>
    <row r="60" spans="1:14" ht="12.75">
      <c r="A60" s="15">
        <v>40343</v>
      </c>
      <c r="B60" s="15">
        <v>40374</v>
      </c>
      <c r="C60" s="15">
        <f t="shared" si="0"/>
        <v>40343</v>
      </c>
      <c r="D60" s="15">
        <f t="shared" si="1"/>
        <v>40374</v>
      </c>
      <c r="E60" s="16">
        <f t="shared" si="2"/>
        <v>31</v>
      </c>
      <c r="F60" s="17">
        <v>229000000</v>
      </c>
      <c r="G60" s="18" t="s">
        <v>25</v>
      </c>
      <c r="H60" s="19" t="s">
        <v>26</v>
      </c>
      <c r="I60" s="20">
        <v>0.01625</v>
      </c>
      <c r="J60" s="21">
        <f t="shared" si="5"/>
        <v>320440.9722222222</v>
      </c>
      <c r="K60" s="21"/>
      <c r="L60" s="25">
        <f t="shared" si="3"/>
        <v>7099000000</v>
      </c>
      <c r="M60" s="23">
        <f t="shared" si="4"/>
        <v>0.0018890212549944325</v>
      </c>
      <c r="N60" s="15"/>
    </row>
    <row r="61" spans="1:14" ht="12.75">
      <c r="A61" s="15">
        <v>40352</v>
      </c>
      <c r="B61" s="15">
        <v>40382</v>
      </c>
      <c r="C61" s="15">
        <f t="shared" si="0"/>
        <v>40352</v>
      </c>
      <c r="D61" s="15">
        <f t="shared" si="1"/>
        <v>40382</v>
      </c>
      <c r="E61" s="16">
        <f t="shared" si="2"/>
        <v>30</v>
      </c>
      <c r="F61" s="17">
        <v>38000000</v>
      </c>
      <c r="G61" s="18" t="s">
        <v>25</v>
      </c>
      <c r="H61" s="19" t="s">
        <v>26</v>
      </c>
      <c r="I61" s="20">
        <v>0.01625</v>
      </c>
      <c r="J61" s="21">
        <f t="shared" si="5"/>
        <v>51458.333333333336</v>
      </c>
      <c r="K61" s="21"/>
      <c r="L61" s="25">
        <f t="shared" si="3"/>
        <v>1140000000</v>
      </c>
      <c r="M61" s="23">
        <f t="shared" si="4"/>
        <v>0.0003033503635291806</v>
      </c>
      <c r="N61" s="15"/>
    </row>
    <row r="62" spans="1:14" ht="12.75">
      <c r="A62" s="15">
        <v>40374</v>
      </c>
      <c r="B62" s="15">
        <v>40399</v>
      </c>
      <c r="C62" s="15">
        <f t="shared" si="0"/>
        <v>40374</v>
      </c>
      <c r="D62" s="15">
        <f t="shared" si="1"/>
        <v>40399</v>
      </c>
      <c r="E62" s="16">
        <f t="shared" si="2"/>
        <v>25</v>
      </c>
      <c r="F62" s="17">
        <v>229000000</v>
      </c>
      <c r="G62" s="18" t="s">
        <v>25</v>
      </c>
      <c r="H62" s="19" t="s">
        <v>26</v>
      </c>
      <c r="I62" s="20">
        <v>0.015625</v>
      </c>
      <c r="J62" s="21">
        <f t="shared" si="5"/>
        <v>248480.90277777778</v>
      </c>
      <c r="K62" s="21"/>
      <c r="L62" s="25">
        <f t="shared" si="3"/>
        <v>5725000000</v>
      </c>
      <c r="M62" s="23">
        <f t="shared" si="4"/>
        <v>0.001464811767210323</v>
      </c>
      <c r="N62" s="15"/>
    </row>
    <row r="63" spans="1:14" ht="12.75">
      <c r="A63" s="15">
        <v>40382</v>
      </c>
      <c r="B63" s="15">
        <v>40399</v>
      </c>
      <c r="C63" s="15">
        <f t="shared" si="0"/>
        <v>40382</v>
      </c>
      <c r="D63" s="15">
        <f t="shared" si="1"/>
        <v>40399</v>
      </c>
      <c r="E63" s="16">
        <f t="shared" si="2"/>
        <v>17</v>
      </c>
      <c r="F63" s="17">
        <v>50000000</v>
      </c>
      <c r="G63" s="18" t="s">
        <v>25</v>
      </c>
      <c r="H63" s="19" t="s">
        <v>26</v>
      </c>
      <c r="I63" s="20">
        <v>0.015625</v>
      </c>
      <c r="J63" s="21">
        <f t="shared" si="5"/>
        <v>36892.36111111111</v>
      </c>
      <c r="K63" s="21"/>
      <c r="L63" s="25">
        <f t="shared" si="3"/>
        <v>850000000</v>
      </c>
      <c r="M63" s="23">
        <f t="shared" si="4"/>
        <v>0.00021748296980415274</v>
      </c>
      <c r="N63" s="15"/>
    </row>
    <row r="64" spans="1:14" ht="12.75">
      <c r="A64" s="15">
        <v>40399</v>
      </c>
      <c r="B64" s="15">
        <v>40409</v>
      </c>
      <c r="C64" s="15">
        <f t="shared" si="0"/>
        <v>40399</v>
      </c>
      <c r="D64" s="15">
        <f t="shared" si="1"/>
        <v>40409</v>
      </c>
      <c r="E64" s="16">
        <f t="shared" si="2"/>
        <v>10</v>
      </c>
      <c r="F64" s="17">
        <v>284000000</v>
      </c>
      <c r="G64" s="18" t="s">
        <v>49</v>
      </c>
      <c r="H64" s="19" t="s">
        <v>26</v>
      </c>
      <c r="I64" s="20">
        <v>0.030625</v>
      </c>
      <c r="J64" s="21">
        <f t="shared" si="5"/>
        <v>241597.22222222222</v>
      </c>
      <c r="K64" s="21"/>
      <c r="L64" s="25">
        <f t="shared" si="3"/>
        <v>2840000000</v>
      </c>
      <c r="M64" s="23">
        <f t="shared" si="4"/>
        <v>0.001424232003668042</v>
      </c>
      <c r="N64" s="15"/>
    </row>
    <row r="65" spans="1:14" ht="12.75">
      <c r="A65" s="15"/>
      <c r="B65" s="15"/>
      <c r="C65" s="15"/>
      <c r="D65" s="15"/>
      <c r="E65" s="16"/>
      <c r="F65" s="17"/>
      <c r="G65" s="18"/>
      <c r="H65" s="19"/>
      <c r="I65" s="20"/>
      <c r="J65" s="21"/>
      <c r="K65" s="21"/>
      <c r="L65" s="25"/>
      <c r="M65" s="23"/>
      <c r="N65" s="15"/>
    </row>
    <row r="66" spans="3:13" ht="15">
      <c r="C66" s="14"/>
      <c r="D66" s="14"/>
      <c r="E66" s="14"/>
      <c r="F66" s="14"/>
      <c r="G66" s="14"/>
      <c r="H66" s="14"/>
      <c r="I66" s="14"/>
      <c r="J66" s="14"/>
      <c r="L66" s="27">
        <f>SUM(L41:L65)</f>
        <v>61068000000</v>
      </c>
      <c r="M66" s="29">
        <f>SUM(M41:M65)</f>
        <v>0.01604076603130936</v>
      </c>
    </row>
    <row r="67" ht="12.75">
      <c r="I67" s="31"/>
    </row>
    <row r="68" ht="12.75">
      <c r="I68" s="31"/>
    </row>
    <row r="69" spans="1:13" ht="16.5" thickBot="1">
      <c r="A69" s="9" t="s">
        <v>51</v>
      </c>
      <c r="B69" s="10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1" spans="3:11" ht="12.75">
      <c r="C71" s="32"/>
      <c r="D71" s="12"/>
      <c r="E71" s="12"/>
      <c r="F71" s="12" t="s">
        <v>11</v>
      </c>
      <c r="G71" s="19"/>
      <c r="I71" s="12"/>
      <c r="J71" s="12"/>
      <c r="K71" s="12"/>
    </row>
    <row r="72" spans="2:13" ht="12.75">
      <c r="B72" s="33" t="s">
        <v>31</v>
      </c>
      <c r="C72" s="34"/>
      <c r="D72" s="35"/>
      <c r="E72" s="35"/>
      <c r="F72" s="14" t="s">
        <v>19</v>
      </c>
      <c r="G72" s="36"/>
      <c r="J72" s="14"/>
      <c r="K72" s="14"/>
      <c r="L72" s="14" t="s">
        <v>32</v>
      </c>
      <c r="M72" s="14" t="s">
        <v>24</v>
      </c>
    </row>
    <row r="73" spans="2:13" ht="12.75">
      <c r="B73" s="37" t="s">
        <v>33</v>
      </c>
      <c r="C73" s="38"/>
      <c r="D73" s="38"/>
      <c r="E73" s="24"/>
      <c r="F73" s="17">
        <v>377700</v>
      </c>
      <c r="G73" s="39"/>
      <c r="H73" s="40"/>
      <c r="J73" s="41"/>
      <c r="K73" s="42"/>
      <c r="L73" s="43" t="s">
        <v>34</v>
      </c>
      <c r="M73" s="44">
        <v>0.0295</v>
      </c>
    </row>
    <row r="74" spans="2:13" ht="12.75">
      <c r="B74" s="37" t="s">
        <v>35</v>
      </c>
      <c r="D74" s="38"/>
      <c r="E74" s="24"/>
      <c r="F74" s="17">
        <v>5375000</v>
      </c>
      <c r="G74" s="39"/>
      <c r="H74" s="40"/>
      <c r="J74" s="41"/>
      <c r="K74" s="42"/>
      <c r="L74" s="43" t="s">
        <v>34</v>
      </c>
      <c r="M74" s="44">
        <v>0.0295</v>
      </c>
    </row>
    <row r="75" spans="2:13" ht="12.75">
      <c r="B75" s="37" t="s">
        <v>36</v>
      </c>
      <c r="D75" s="38"/>
      <c r="E75" s="24"/>
      <c r="F75" s="17">
        <v>7408000</v>
      </c>
      <c r="G75" s="39"/>
      <c r="H75" s="40"/>
      <c r="J75" s="41"/>
      <c r="K75" s="42"/>
      <c r="L75" s="43" t="s">
        <v>34</v>
      </c>
      <c r="M75" s="44">
        <v>0.0295</v>
      </c>
    </row>
    <row r="76" ht="12.75">
      <c r="F76" s="27"/>
    </row>
    <row r="77" spans="6:13" ht="15">
      <c r="F77" s="27">
        <f>SUM(F73:F76)</f>
        <v>13160700</v>
      </c>
      <c r="M77" s="29">
        <v>0.0295</v>
      </c>
    </row>
    <row r="81" spans="1:13" s="45" customFormat="1" ht="13.5" thickBo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45" customFormat="1" ht="3" customHeight="1" thickBo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45" customFormat="1" ht="31.5" customHeight="1">
      <c r="A83" s="48" t="s">
        <v>37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thickBot="1">
      <c r="A84" s="9" t="s">
        <v>52</v>
      </c>
      <c r="B84" s="51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3:4" ht="12.75">
      <c r="C85" s="11">
        <f>+O8</f>
        <v>40391</v>
      </c>
      <c r="D85" s="11">
        <f>+O11</f>
        <v>40422</v>
      </c>
    </row>
    <row r="86" spans="1:4" ht="12.75">
      <c r="A86" s="12" t="s">
        <v>7</v>
      </c>
      <c r="B86" s="12" t="s">
        <v>7</v>
      </c>
      <c r="C86" s="12" t="s">
        <v>8</v>
      </c>
      <c r="D86" s="12" t="s">
        <v>8</v>
      </c>
    </row>
    <row r="87" spans="1:13" ht="12.75">
      <c r="A87" s="12" t="s">
        <v>9</v>
      </c>
      <c r="B87" s="12" t="s">
        <v>9</v>
      </c>
      <c r="C87" s="12" t="s">
        <v>9</v>
      </c>
      <c r="D87" s="12" t="s">
        <v>9</v>
      </c>
      <c r="E87" s="12" t="s">
        <v>10</v>
      </c>
      <c r="F87" s="12" t="s">
        <v>11</v>
      </c>
      <c r="G87" s="12"/>
      <c r="H87" s="12"/>
      <c r="I87" s="12" t="s">
        <v>12</v>
      </c>
      <c r="J87" s="12" t="s">
        <v>13</v>
      </c>
      <c r="L87" s="12" t="s">
        <v>15</v>
      </c>
      <c r="M87" s="12" t="s">
        <v>15</v>
      </c>
    </row>
    <row r="88" spans="1:13" ht="12.75">
      <c r="A88" s="14" t="s">
        <v>16</v>
      </c>
      <c r="B88" s="14" t="s">
        <v>17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H88" s="14" t="s">
        <v>21</v>
      </c>
      <c r="I88" s="14" t="s">
        <v>22</v>
      </c>
      <c r="J88" s="14" t="s">
        <v>17</v>
      </c>
      <c r="L88" s="14" t="s">
        <v>28</v>
      </c>
      <c r="M88" s="14" t="s">
        <v>24</v>
      </c>
    </row>
    <row r="89" spans="1:4" ht="12.75">
      <c r="A89" s="14"/>
      <c r="B89" s="14"/>
      <c r="C89" s="14"/>
      <c r="D89" s="14"/>
    </row>
    <row r="90" spans="1:13" ht="12.75">
      <c r="A90" s="15">
        <v>40374</v>
      </c>
      <c r="B90" s="15">
        <v>40399</v>
      </c>
      <c r="C90" s="15">
        <f>IF(A90&lt;$C$85,$C$85,A90)</f>
        <v>40391</v>
      </c>
      <c r="D90" s="15">
        <f>IF(B90&gt;$D$85,$D$85,B90)</f>
        <v>40399</v>
      </c>
      <c r="E90" s="52">
        <f>D90-C90</f>
        <v>8</v>
      </c>
      <c r="F90" s="17">
        <v>229000000</v>
      </c>
      <c r="G90" s="18" t="s">
        <v>25</v>
      </c>
      <c r="H90" s="19" t="s">
        <v>26</v>
      </c>
      <c r="I90" s="20">
        <v>0.015625</v>
      </c>
      <c r="J90" s="21">
        <f>F90*I90/360*E90</f>
        <v>79513.88888888889</v>
      </c>
      <c r="K90" s="21"/>
      <c r="L90" s="25">
        <f>F90*E90</f>
        <v>1832000000</v>
      </c>
      <c r="M90" s="23">
        <f>(L90*I90)/$L$102</f>
        <v>0.005223557589617498</v>
      </c>
    </row>
    <row r="91" spans="1:13" ht="12.75">
      <c r="A91" s="15">
        <v>40382</v>
      </c>
      <c r="B91" s="15">
        <v>40399</v>
      </c>
      <c r="C91" s="15">
        <f>IF(A91&lt;$C$85,$C$85,A91)</f>
        <v>40391</v>
      </c>
      <c r="D91" s="15">
        <f>IF(B91&gt;$D$85,$D$85,B91)</f>
        <v>40399</v>
      </c>
      <c r="E91" s="52">
        <f>D91-C91</f>
        <v>8</v>
      </c>
      <c r="F91" s="17">
        <v>50000000</v>
      </c>
      <c r="G91" s="18" t="s">
        <v>25</v>
      </c>
      <c r="H91" s="19" t="s">
        <v>26</v>
      </c>
      <c r="I91" s="20">
        <v>0.015625</v>
      </c>
      <c r="J91" s="21">
        <f>F91*I91/360*E91</f>
        <v>17361.11111111111</v>
      </c>
      <c r="K91" s="21"/>
      <c r="L91" s="25">
        <f>F91*E91</f>
        <v>400000000</v>
      </c>
      <c r="M91" s="23">
        <f>(L91*I91)/$L$102</f>
        <v>0.0011405147575584058</v>
      </c>
    </row>
    <row r="92" spans="1:13" ht="12.75">
      <c r="A92" s="15">
        <v>40399</v>
      </c>
      <c r="B92" s="15">
        <v>40409</v>
      </c>
      <c r="C92" s="15">
        <f>IF(A92&lt;$C$85,$C$85,A92)</f>
        <v>40399</v>
      </c>
      <c r="D92" s="15">
        <f>IF(B92&gt;$D$85,$D$85,B92)</f>
        <v>40409</v>
      </c>
      <c r="E92" s="52">
        <f>D92-C92</f>
        <v>10</v>
      </c>
      <c r="F92" s="17">
        <v>284000000</v>
      </c>
      <c r="G92" s="18" t="s">
        <v>49</v>
      </c>
      <c r="H92" s="19" t="s">
        <v>26</v>
      </c>
      <c r="I92" s="20">
        <v>0.030625</v>
      </c>
      <c r="J92" s="21">
        <f>F92*I92/360*E92</f>
        <v>241597.22222222222</v>
      </c>
      <c r="K92" s="21"/>
      <c r="L92" s="25">
        <f>F92*E92</f>
        <v>2840000000</v>
      </c>
      <c r="M92" s="23">
        <f>(L92*I92)/$L$102</f>
        <v>0.015871403366182774</v>
      </c>
    </row>
    <row r="93" spans="1:13" ht="12.75">
      <c r="A93" s="15"/>
      <c r="B93" s="15"/>
      <c r="C93" s="15"/>
      <c r="D93" s="15"/>
      <c r="E93" s="16"/>
      <c r="F93" s="17"/>
      <c r="G93" s="18"/>
      <c r="H93" s="19"/>
      <c r="I93" s="20"/>
      <c r="J93" s="21"/>
      <c r="K93" s="21"/>
      <c r="L93" s="25"/>
      <c r="M93" s="23"/>
    </row>
    <row r="94" spans="1:13" ht="12.75">
      <c r="A94" s="15"/>
      <c r="B94" s="15"/>
      <c r="C94" s="15"/>
      <c r="D94" s="15"/>
      <c r="E94" s="16"/>
      <c r="F94" s="17"/>
      <c r="G94" s="102" t="s">
        <v>31</v>
      </c>
      <c r="H94" s="102"/>
      <c r="I94" s="20"/>
      <c r="J94" s="21"/>
      <c r="K94" s="21"/>
      <c r="L94" s="25"/>
      <c r="M94" s="23"/>
    </row>
    <row r="95" spans="1:13" ht="12.75">
      <c r="A95" s="15">
        <v>40045</v>
      </c>
      <c r="B95" s="15">
        <v>40421</v>
      </c>
      <c r="C95" s="15">
        <f>IF(A95&lt;$C$85,$C$85,A95)</f>
        <v>40391</v>
      </c>
      <c r="D95" s="15">
        <v>40399</v>
      </c>
      <c r="E95" s="16">
        <f aca="true" t="shared" si="6" ref="E95:E100">D95-C95</f>
        <v>8</v>
      </c>
      <c r="F95" s="17">
        <v>377700</v>
      </c>
      <c r="G95" s="103" t="s">
        <v>33</v>
      </c>
      <c r="H95" s="103"/>
      <c r="I95" s="20">
        <f>0.0125+0.00125</f>
        <v>0.01375</v>
      </c>
      <c r="J95" s="21">
        <f aca="true" t="shared" si="7" ref="J95:J100">F95*I95/360*E95</f>
        <v>115.40833333333333</v>
      </c>
      <c r="K95" s="21"/>
      <c r="L95" s="25">
        <f aca="true" t="shared" si="8" ref="L95:L100">F95*E95</f>
        <v>3021600</v>
      </c>
      <c r="M95" s="23">
        <f aca="true" t="shared" si="9" ref="M95:M100">(L95*I95)/$L$102</f>
        <v>7.5815946611646534E-06</v>
      </c>
    </row>
    <row r="96" spans="1:13" ht="12.75">
      <c r="A96" s="15">
        <v>39883</v>
      </c>
      <c r="B96" s="15">
        <v>40803</v>
      </c>
      <c r="C96" s="15">
        <f>IF(A96&lt;$C$85,$C$85,A96)</f>
        <v>40391</v>
      </c>
      <c r="D96" s="15">
        <v>40399</v>
      </c>
      <c r="E96" s="16">
        <f t="shared" si="6"/>
        <v>8</v>
      </c>
      <c r="F96" s="17">
        <v>5375000</v>
      </c>
      <c r="G96" s="103" t="s">
        <v>35</v>
      </c>
      <c r="H96" s="103"/>
      <c r="I96" s="20">
        <f>0.0125+0.00125</f>
        <v>0.01375</v>
      </c>
      <c r="J96" s="21">
        <f t="shared" si="7"/>
        <v>1642.361111111111</v>
      </c>
      <c r="K96" s="21"/>
      <c r="L96" s="25">
        <f t="shared" si="8"/>
        <v>43000000</v>
      </c>
      <c r="M96" s="23">
        <f t="shared" si="9"/>
        <v>0.00010789269606502517</v>
      </c>
    </row>
    <row r="97" spans="1:13" ht="12.75">
      <c r="A97" s="15">
        <v>39883</v>
      </c>
      <c r="B97" s="15">
        <v>40803</v>
      </c>
      <c r="C97" s="15">
        <f>IF(A97&lt;$C$85,$C$85,A97)</f>
        <v>40391</v>
      </c>
      <c r="D97" s="15">
        <v>40399</v>
      </c>
      <c r="E97" s="16">
        <f t="shared" si="6"/>
        <v>8</v>
      </c>
      <c r="F97" s="54">
        <v>7408000</v>
      </c>
      <c r="G97" s="103" t="s">
        <v>36</v>
      </c>
      <c r="H97" s="103"/>
      <c r="I97" s="20">
        <f>0.0125+0.00125</f>
        <v>0.01375</v>
      </c>
      <c r="J97" s="21">
        <f t="shared" si="7"/>
        <v>2263.5555555555557</v>
      </c>
      <c r="K97" s="21"/>
      <c r="L97" s="25">
        <f t="shared" si="8"/>
        <v>59264000</v>
      </c>
      <c r="M97" s="23">
        <f t="shared" si="9"/>
        <v>0.00014870122650227098</v>
      </c>
    </row>
    <row r="98" spans="1:13" ht="12.75">
      <c r="A98" s="15">
        <v>40045</v>
      </c>
      <c r="B98" s="15">
        <v>40786</v>
      </c>
      <c r="C98" s="15">
        <v>40399</v>
      </c>
      <c r="D98" s="15">
        <f>IF(B98&gt;$D$85,$D$85,B98)</f>
        <v>40422</v>
      </c>
      <c r="E98" s="16">
        <f t="shared" si="6"/>
        <v>23</v>
      </c>
      <c r="F98" s="17">
        <v>377700</v>
      </c>
      <c r="G98" s="103" t="s">
        <v>33</v>
      </c>
      <c r="H98" s="103"/>
      <c r="I98" s="20">
        <f>0.0275+0.002</f>
        <v>0.0295</v>
      </c>
      <c r="J98" s="21">
        <f t="shared" si="7"/>
        <v>711.8595833333333</v>
      </c>
      <c r="K98" s="21"/>
      <c r="L98" s="25">
        <f t="shared" si="8"/>
        <v>8687100</v>
      </c>
      <c r="M98" s="23">
        <f t="shared" si="9"/>
        <v>4.676465434182015E-05</v>
      </c>
    </row>
    <row r="99" spans="1:13" ht="12.75">
      <c r="A99" s="15">
        <v>39883</v>
      </c>
      <c r="B99" s="15">
        <v>40803</v>
      </c>
      <c r="C99" s="15">
        <v>40399</v>
      </c>
      <c r="D99" s="15">
        <f>IF(B99&gt;$D$85,$D$85,B99)</f>
        <v>40422</v>
      </c>
      <c r="E99" s="16">
        <f t="shared" si="6"/>
        <v>23</v>
      </c>
      <c r="F99" s="17">
        <v>5375000</v>
      </c>
      <c r="G99" s="103" t="s">
        <v>35</v>
      </c>
      <c r="H99" s="103"/>
      <c r="I99" s="20">
        <f>0.0275+0.002</f>
        <v>0.0295</v>
      </c>
      <c r="J99" s="21">
        <f t="shared" si="7"/>
        <v>10130.381944444445</v>
      </c>
      <c r="K99" s="21"/>
      <c r="L99" s="25">
        <f t="shared" si="8"/>
        <v>123625000</v>
      </c>
      <c r="M99" s="23">
        <f t="shared" si="9"/>
        <v>0.0006655017661829053</v>
      </c>
    </row>
    <row r="100" spans="1:13" ht="12.75">
      <c r="A100" s="15">
        <v>39883</v>
      </c>
      <c r="B100" s="15">
        <v>40803</v>
      </c>
      <c r="C100" s="15">
        <v>40399</v>
      </c>
      <c r="D100" s="15">
        <f>IF(B100&gt;$D$85,$D$85,B100)</f>
        <v>40422</v>
      </c>
      <c r="E100" s="16">
        <f t="shared" si="6"/>
        <v>23</v>
      </c>
      <c r="F100" s="54">
        <v>7408000</v>
      </c>
      <c r="G100" s="103" t="s">
        <v>36</v>
      </c>
      <c r="H100" s="103"/>
      <c r="I100" s="20">
        <f>0.0275+0.002</f>
        <v>0.0295</v>
      </c>
      <c r="J100" s="21">
        <f t="shared" si="7"/>
        <v>13962.022222222224</v>
      </c>
      <c r="K100" s="21"/>
      <c r="L100" s="25">
        <f t="shared" si="8"/>
        <v>170384000</v>
      </c>
      <c r="M100" s="23">
        <f t="shared" si="9"/>
        <v>0.0009172162016526442</v>
      </c>
    </row>
    <row r="101" spans="3:13" ht="12.75">
      <c r="C101" s="15"/>
      <c r="D101" s="15"/>
      <c r="E101" s="24"/>
      <c r="F101" s="54"/>
      <c r="G101" s="53"/>
      <c r="H101" s="53"/>
      <c r="I101" s="19"/>
      <c r="J101" s="21"/>
      <c r="K101" s="21"/>
      <c r="L101" s="25"/>
      <c r="M101" s="23"/>
    </row>
    <row r="102" spans="12:13" ht="12.75">
      <c r="L102" s="30">
        <f>SUM(L89:L101)</f>
        <v>5479981700</v>
      </c>
      <c r="M102" s="55">
        <f>SUM(M89:M101)</f>
        <v>0.02412913385276451</v>
      </c>
    </row>
    <row r="103" spans="6:13" ht="15">
      <c r="F103" s="27"/>
      <c r="G103" s="102" t="s">
        <v>39</v>
      </c>
      <c r="H103" s="102"/>
      <c r="L103" s="28"/>
      <c r="M103" s="56"/>
    </row>
    <row r="104" spans="1:13" ht="12.75">
      <c r="A104" s="15">
        <v>39714</v>
      </c>
      <c r="B104" s="15">
        <v>40399</v>
      </c>
      <c r="C104" s="15">
        <f>IF(A104&lt;$C$85,$C$85,A104)</f>
        <v>40391</v>
      </c>
      <c r="D104" s="15">
        <f>IF(B104&gt;$D$85,$D$85,B104)</f>
        <v>40399</v>
      </c>
      <c r="E104" s="16">
        <f>D104-C104</f>
        <v>8</v>
      </c>
      <c r="F104" s="17">
        <v>400000000</v>
      </c>
      <c r="G104" s="57" t="s">
        <v>39</v>
      </c>
      <c r="H104" s="19"/>
      <c r="I104" s="20">
        <v>0.0025</v>
      </c>
      <c r="J104" s="21">
        <f>F104*I104/360*E104</f>
        <v>22222.222222222223</v>
      </c>
      <c r="K104" s="21"/>
      <c r="L104" s="25">
        <f>L102/$O$15</f>
        <v>176773603.22580644</v>
      </c>
      <c r="M104" s="58">
        <f>J104/L104*12</f>
        <v>0.0015085208526639182</v>
      </c>
    </row>
    <row r="105" spans="1:13" ht="12.75">
      <c r="A105" s="15"/>
      <c r="B105" s="15"/>
      <c r="C105" s="15"/>
      <c r="D105" s="15"/>
      <c r="E105" s="16"/>
      <c r="F105" s="17"/>
      <c r="G105" s="57"/>
      <c r="H105" s="19"/>
      <c r="I105" s="20"/>
      <c r="J105" s="21"/>
      <c r="K105" s="21"/>
      <c r="L105" s="25"/>
      <c r="M105" s="58"/>
    </row>
    <row r="106" spans="1:13" ht="12.75">
      <c r="A106" s="15"/>
      <c r="B106" s="15"/>
      <c r="C106" s="15"/>
      <c r="D106" s="15"/>
      <c r="E106" s="16"/>
      <c r="F106" s="17"/>
      <c r="G106" s="102" t="s">
        <v>53</v>
      </c>
      <c r="H106" s="102"/>
      <c r="I106" s="20"/>
      <c r="J106" s="21"/>
      <c r="K106" s="21"/>
      <c r="L106" s="25"/>
      <c r="M106" s="58"/>
    </row>
    <row r="107" spans="1:13" ht="12.75">
      <c r="A107" s="15">
        <v>40399</v>
      </c>
      <c r="B107" s="15">
        <v>40409</v>
      </c>
      <c r="C107" s="15">
        <f>IF(A107&lt;$C$85,$C$85,A107)</f>
        <v>40399</v>
      </c>
      <c r="D107" s="15">
        <f>IF(B107&gt;$D$85,$D$85,B107)</f>
        <v>40409</v>
      </c>
      <c r="E107" s="16">
        <f>D107-C107</f>
        <v>10</v>
      </c>
      <c r="F107" s="17">
        <v>152839300</v>
      </c>
      <c r="G107" s="57" t="s">
        <v>54</v>
      </c>
      <c r="H107" s="19"/>
      <c r="I107" s="20">
        <v>0.005</v>
      </c>
      <c r="J107" s="21">
        <f>F107*I107/360*E107</f>
        <v>21227.68055555556</v>
      </c>
      <c r="K107" s="21"/>
      <c r="L107" s="25">
        <f>L104</f>
        <v>176773603.22580644</v>
      </c>
      <c r="M107" s="58">
        <f>J107/L107*12</f>
        <v>0.0014410079447284775</v>
      </c>
    </row>
    <row r="108" spans="1:13" ht="12.75">
      <c r="A108" s="15">
        <v>40409</v>
      </c>
      <c r="B108" s="15">
        <v>40422</v>
      </c>
      <c r="C108" s="15">
        <f>IF(A108&lt;$C$85,$C$85,A108)</f>
        <v>40409</v>
      </c>
      <c r="D108" s="15">
        <f>IF(B108&gt;$D$85,$D$85,B108)</f>
        <v>40422</v>
      </c>
      <c r="E108" s="16">
        <f>D108-C108</f>
        <v>13</v>
      </c>
      <c r="F108" s="17">
        <v>436839300</v>
      </c>
      <c r="G108" s="57" t="s">
        <v>54</v>
      </c>
      <c r="H108" s="19"/>
      <c r="I108" s="20">
        <v>0.005</v>
      </c>
      <c r="J108" s="21">
        <f>F108*I108/360*E108</f>
        <v>78873.7625</v>
      </c>
      <c r="K108" s="21"/>
      <c r="L108" s="25">
        <f>L104</f>
        <v>176773603.22580644</v>
      </c>
      <c r="M108" s="58">
        <f>J108/L108*12</f>
        <v>0.005354222195669011</v>
      </c>
    </row>
    <row r="109" spans="1:13" ht="12.75">
      <c r="A109" s="15"/>
      <c r="B109" s="15"/>
      <c r="C109" s="15"/>
      <c r="D109" s="15"/>
      <c r="E109" s="16"/>
      <c r="F109" s="17"/>
      <c r="G109" s="57"/>
      <c r="H109" s="19"/>
      <c r="I109" s="20"/>
      <c r="J109" s="21"/>
      <c r="K109" s="21"/>
      <c r="L109" s="25"/>
      <c r="M109" s="23"/>
    </row>
    <row r="110" spans="1:13" ht="12.75">
      <c r="A110" s="15"/>
      <c r="B110" s="15"/>
      <c r="C110" s="15"/>
      <c r="D110" s="15"/>
      <c r="E110" s="16"/>
      <c r="F110" s="17"/>
      <c r="G110" s="102" t="s">
        <v>40</v>
      </c>
      <c r="H110" s="102"/>
      <c r="I110" s="20"/>
      <c r="J110" s="21"/>
      <c r="K110" s="21"/>
      <c r="L110" s="25"/>
      <c r="M110" s="58"/>
    </row>
    <row r="111" spans="1:13" ht="12.75">
      <c r="A111" s="15">
        <v>39714</v>
      </c>
      <c r="B111" s="15">
        <v>40399</v>
      </c>
      <c r="C111" s="15">
        <f>IF(A111&lt;$C$85,$C$85,A111)</f>
        <v>40391</v>
      </c>
      <c r="D111" s="15">
        <f>IF(B111&gt;$D$85,$D$85,B111)</f>
        <v>40399</v>
      </c>
      <c r="E111" s="16">
        <f>D111-C111</f>
        <v>8</v>
      </c>
      <c r="F111" s="17">
        <v>760000</v>
      </c>
      <c r="G111" s="57" t="s">
        <v>40</v>
      </c>
      <c r="H111" s="14"/>
      <c r="I111" s="20"/>
      <c r="J111" s="21">
        <f>F111/3/12*E111/$O$15</f>
        <v>5448.028673835126</v>
      </c>
      <c r="K111" s="21"/>
      <c r="L111" s="25">
        <f>L104</f>
        <v>176773603.22580644</v>
      </c>
      <c r="M111" s="58">
        <f>J111/L111*12</f>
        <v>0.0003698309187176057</v>
      </c>
    </row>
    <row r="112" spans="1:13" ht="12.75">
      <c r="A112" s="15">
        <v>39714</v>
      </c>
      <c r="B112" s="15">
        <v>40399</v>
      </c>
      <c r="C112" s="15">
        <f>IF(A112&lt;$C$85,$C$85,A112)</f>
        <v>40391</v>
      </c>
      <c r="D112" s="15">
        <f>IF(B112&gt;$D$85,$D$85,B112)</f>
        <v>40399</v>
      </c>
      <c r="E112" s="16">
        <f>D112-C112</f>
        <v>8</v>
      </c>
      <c r="F112" s="17">
        <v>600000</v>
      </c>
      <c r="G112" s="57" t="s">
        <v>41</v>
      </c>
      <c r="H112" s="19"/>
      <c r="I112" s="20"/>
      <c r="J112" s="21">
        <f>F112/3/12*E112/$O$15</f>
        <v>4301.075268817204</v>
      </c>
      <c r="K112" s="21"/>
      <c r="L112" s="25">
        <f>L104</f>
        <v>176773603.22580644</v>
      </c>
      <c r="M112" s="58">
        <f>J112/L112*12</f>
        <v>0.00029197177793495184</v>
      </c>
    </row>
    <row r="113" spans="1:13" ht="12.75">
      <c r="A113" s="15">
        <v>40399</v>
      </c>
      <c r="B113" s="15">
        <v>41495</v>
      </c>
      <c r="C113" s="15">
        <f>IF(A113&lt;$C$85,$C$85,A113)</f>
        <v>40399</v>
      </c>
      <c r="D113" s="15">
        <f>IF(B113&gt;$D$85,$D$85,B113)</f>
        <v>40422</v>
      </c>
      <c r="E113" s="16">
        <f>D113-C113</f>
        <v>23</v>
      </c>
      <c r="F113" s="17">
        <v>2803500</v>
      </c>
      <c r="G113" s="57" t="s">
        <v>40</v>
      </c>
      <c r="H113" s="19"/>
      <c r="I113" s="20"/>
      <c r="J113" s="21">
        <f>F113/3/12*E113/$O$15</f>
        <v>57778.22580645161</v>
      </c>
      <c r="K113" s="21"/>
      <c r="L113" s="25">
        <f>L104</f>
        <v>176773603.22580644</v>
      </c>
      <c r="M113" s="58">
        <f>J113/L113*12</f>
        <v>0.003922184630653055</v>
      </c>
    </row>
    <row r="114" spans="1:13" ht="12.75">
      <c r="A114" s="15">
        <v>40399</v>
      </c>
      <c r="B114" s="15">
        <v>41495</v>
      </c>
      <c r="C114" s="15">
        <f>IF(A114&lt;$C$85,$C$85,A114)</f>
        <v>40399</v>
      </c>
      <c r="D114" s="15">
        <f>IF(B114&gt;$D$85,$D$85,B114)</f>
        <v>40422</v>
      </c>
      <c r="E114" s="16">
        <f>D114-C114</f>
        <v>23</v>
      </c>
      <c r="F114" s="17">
        <v>900000</v>
      </c>
      <c r="G114" s="57" t="s">
        <v>41</v>
      </c>
      <c r="H114" s="19"/>
      <c r="I114" s="20"/>
      <c r="J114" s="21">
        <f>F114/3/12*E114/$O$15</f>
        <v>18548.387096774193</v>
      </c>
      <c r="K114" s="21"/>
      <c r="L114" s="25">
        <f>L104</f>
        <v>176773603.22580644</v>
      </c>
      <c r="M114" s="58">
        <f>J114/L114*12</f>
        <v>0.00125912829234448</v>
      </c>
    </row>
    <row r="115" spans="6:13" ht="15.75" thickBot="1">
      <c r="F115" s="27"/>
      <c r="L115" s="28"/>
      <c r="M115" s="56"/>
    </row>
    <row r="116" spans="6:13" ht="15.75" thickBot="1">
      <c r="F116" s="27"/>
      <c r="L116" s="59" t="s">
        <v>42</v>
      </c>
      <c r="M116" s="60">
        <f>SUM(M102:M115)</f>
        <v>0.03827600046547601</v>
      </c>
    </row>
    <row r="117" spans="12:13" ht="15">
      <c r="L117" s="27"/>
      <c r="M117" s="29"/>
    </row>
    <row r="118" ht="12.75">
      <c r="M118" s="44"/>
    </row>
  </sheetData>
  <mergeCells count="10">
    <mergeCell ref="G103:H103"/>
    <mergeCell ref="G110:H110"/>
    <mergeCell ref="G97:H97"/>
    <mergeCell ref="G94:H94"/>
    <mergeCell ref="G95:H95"/>
    <mergeCell ref="G96:H96"/>
    <mergeCell ref="G98:H98"/>
    <mergeCell ref="G99:H99"/>
    <mergeCell ref="G100:H100"/>
    <mergeCell ref="G106:H106"/>
  </mergeCells>
  <printOptions horizontalCentered="1"/>
  <pageMargins left="0.25" right="0.25" top="0.5" bottom="0.5" header="0.5" footer="0.5"/>
  <pageSetup fitToHeight="1" fitToWidth="1" horizontalDpi="600" verticalDpi="600" orientation="portrait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="85" zoomScaleNormal="85" workbookViewId="0" topLeftCell="C76">
      <selection activeCell="N109" sqref="N109"/>
    </sheetView>
  </sheetViews>
  <sheetFormatPr defaultColWidth="9.140625" defaultRowHeight="12.75"/>
  <cols>
    <col min="1" max="3" width="11.57421875" style="0" customWidth="1"/>
    <col min="4" max="4" width="11.140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40360</v>
      </c>
    </row>
    <row r="3" ht="12.75">
      <c r="O3" s="3"/>
    </row>
    <row r="4" ht="12.75">
      <c r="O4" s="4" t="s">
        <v>1</v>
      </c>
    </row>
    <row r="5" ht="12.75">
      <c r="O5" s="2">
        <v>40451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40422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40452</v>
      </c>
    </row>
    <row r="12" ht="13.5" thickBot="1">
      <c r="O12" s="8"/>
    </row>
    <row r="13" spans="1:13" ht="16.5" thickBot="1">
      <c r="A13" s="9" t="s">
        <v>55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40360</v>
      </c>
      <c r="D14" s="11">
        <f>O5</f>
        <v>40451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30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3:13" ht="12.75">
      <c r="C19" s="15"/>
      <c r="D19" s="15"/>
      <c r="E19" s="24"/>
      <c r="F19" s="21"/>
      <c r="G19" s="18"/>
      <c r="H19" s="19"/>
      <c r="I19" s="19"/>
      <c r="J19" s="21"/>
      <c r="K19" s="21"/>
      <c r="L19" s="25"/>
      <c r="M19" s="26"/>
    </row>
    <row r="20" spans="6:13" ht="15">
      <c r="F20" s="27"/>
      <c r="L20" s="30"/>
      <c r="M20" s="29"/>
    </row>
    <row r="21" spans="6:13" ht="15">
      <c r="F21" s="27"/>
      <c r="L21" s="30"/>
      <c r="M21" s="29"/>
    </row>
    <row r="22" spans="1:13" ht="16.5" thickBot="1">
      <c r="A22" s="9" t="s">
        <v>44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>
      <c r="C23" s="11">
        <f>O2</f>
        <v>40360</v>
      </c>
      <c r="D23" s="11">
        <f>O5</f>
        <v>40451</v>
      </c>
    </row>
    <row r="24" spans="1:4" ht="12.75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28</v>
      </c>
      <c r="M26" s="14" t="s">
        <v>24</v>
      </c>
    </row>
    <row r="28" spans="1:13" ht="12.75">
      <c r="A28" s="15">
        <v>40343</v>
      </c>
      <c r="B28" s="15">
        <v>40374</v>
      </c>
      <c r="C28" s="15">
        <f>IF(A28&lt;$C$23,$C$23,A28)</f>
        <v>40360</v>
      </c>
      <c r="D28" s="15">
        <f>IF(B28&gt;$D$23,$D$23,B28)</f>
        <v>40374</v>
      </c>
      <c r="E28" s="16">
        <f>D28-C28</f>
        <v>14</v>
      </c>
      <c r="F28" s="17">
        <v>229000000</v>
      </c>
      <c r="G28" s="18" t="s">
        <v>25</v>
      </c>
      <c r="H28" s="19" t="s">
        <v>26</v>
      </c>
      <c r="I28" s="20">
        <v>0.01625</v>
      </c>
      <c r="J28" s="21">
        <f>F28*I28/360*E28</f>
        <v>144715.27777777775</v>
      </c>
      <c r="L28" s="25">
        <f>F28*E28</f>
        <v>3206000000</v>
      </c>
      <c r="M28" s="23">
        <f>(L28*I28)/$L$33</f>
        <v>0.0036626476377952756</v>
      </c>
    </row>
    <row r="29" spans="1:14" ht="12.75">
      <c r="A29" s="15">
        <v>40374</v>
      </c>
      <c r="B29" s="15">
        <v>40406</v>
      </c>
      <c r="C29" s="15">
        <f>IF(A29&lt;$C$23,$C$23,A29)</f>
        <v>40374</v>
      </c>
      <c r="D29" s="15">
        <f>IF(B29&gt;$D$23,$D$23,B29)</f>
        <v>40406</v>
      </c>
      <c r="E29" s="16">
        <f>D29-C29</f>
        <v>32</v>
      </c>
      <c r="F29" s="17">
        <v>229000000</v>
      </c>
      <c r="G29" s="18" t="s">
        <v>25</v>
      </c>
      <c r="H29" s="19" t="s">
        <v>26</v>
      </c>
      <c r="I29" s="20">
        <v>0.015625</v>
      </c>
      <c r="J29" s="21">
        <f>F29*I29/360*E29</f>
        <v>318055.55555555556</v>
      </c>
      <c r="K29" s="21"/>
      <c r="L29" s="25">
        <f>F29*E29</f>
        <v>7328000000</v>
      </c>
      <c r="M29" s="23">
        <f>(L29*I29)/$L$33</f>
        <v>0.008049775028121485</v>
      </c>
      <c r="N29" s="15"/>
    </row>
    <row r="30" spans="1:14" ht="12.75">
      <c r="A30" s="15">
        <v>40382</v>
      </c>
      <c r="B30" s="15">
        <v>40399</v>
      </c>
      <c r="C30" s="15">
        <f>IF(A30&lt;$C$23,$C$23,A30)</f>
        <v>40382</v>
      </c>
      <c r="D30" s="15">
        <f>IF(B30&gt;$D$23,$D$23,B30)</f>
        <v>40399</v>
      </c>
      <c r="E30" s="16">
        <f>D30-C30</f>
        <v>17</v>
      </c>
      <c r="F30" s="17">
        <v>50000000</v>
      </c>
      <c r="G30" s="18" t="s">
        <v>25</v>
      </c>
      <c r="H30" s="19" t="s">
        <v>26</v>
      </c>
      <c r="I30" s="20">
        <v>0.015625</v>
      </c>
      <c r="J30" s="21">
        <f>F30*I30/360*E30</f>
        <v>36892.36111111111</v>
      </c>
      <c r="K30" s="21"/>
      <c r="L30" s="25">
        <f>F30*E30</f>
        <v>850000000</v>
      </c>
      <c r="M30" s="23">
        <f>(L30*I30)/$L$33</f>
        <v>0.0009337211754780652</v>
      </c>
      <c r="N30" s="15"/>
    </row>
    <row r="31" spans="1:14" ht="12.75">
      <c r="A31" s="15">
        <v>40399</v>
      </c>
      <c r="B31" s="15">
        <v>40409</v>
      </c>
      <c r="C31" s="15">
        <f>IF(A31&lt;$C$23,$C$23,A31)</f>
        <v>40399</v>
      </c>
      <c r="D31" s="15">
        <f>IF(B31&gt;$D$23,$D$23,B31)</f>
        <v>40409</v>
      </c>
      <c r="E31" s="16">
        <f>D31-C31</f>
        <v>10</v>
      </c>
      <c r="F31" s="17">
        <v>284000000</v>
      </c>
      <c r="G31" s="18" t="s">
        <v>49</v>
      </c>
      <c r="H31" s="19" t="s">
        <v>26</v>
      </c>
      <c r="I31" s="20">
        <v>0.030625</v>
      </c>
      <c r="J31" s="21">
        <f>F31*I31/360*E31</f>
        <v>241597.22222222222</v>
      </c>
      <c r="K31" s="21"/>
      <c r="L31" s="25">
        <f>F31*E31</f>
        <v>2840000000</v>
      </c>
      <c r="M31" s="23">
        <f>(L31*I31)/$L$33</f>
        <v>0.006114665354330709</v>
      </c>
      <c r="N31" s="15"/>
    </row>
    <row r="32" spans="1:14" ht="12.75">
      <c r="A32" s="15"/>
      <c r="B32" s="15"/>
      <c r="C32" s="15"/>
      <c r="D32" s="15"/>
      <c r="E32" s="16"/>
      <c r="F32" s="17"/>
      <c r="G32" s="18"/>
      <c r="H32" s="19"/>
      <c r="I32" s="20"/>
      <c r="J32" s="21"/>
      <c r="K32" s="21"/>
      <c r="L32" s="25"/>
      <c r="M32" s="23"/>
      <c r="N32" s="15"/>
    </row>
    <row r="33" spans="1:13" ht="15">
      <c r="A33" s="15"/>
      <c r="B33" s="15"/>
      <c r="L33" s="27">
        <f>SUM(L27:L31)</f>
        <v>14224000000</v>
      </c>
      <c r="M33" s="29">
        <f>SUM(M27:M31)</f>
        <v>0.018760809195725533</v>
      </c>
    </row>
    <row r="34" spans="12:13" ht="15">
      <c r="L34" s="27"/>
      <c r="M34" s="29"/>
    </row>
    <row r="36" spans="1:13" ht="16.5" thickBot="1">
      <c r="A36" s="9" t="s">
        <v>56</v>
      </c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3:4" ht="12.75">
      <c r="C37" s="11">
        <v>40179</v>
      </c>
      <c r="D37" s="11">
        <f>O5</f>
        <v>40451</v>
      </c>
    </row>
    <row r="38" spans="1:4" ht="12.75">
      <c r="A38" s="12" t="s">
        <v>7</v>
      </c>
      <c r="B38" s="12" t="s">
        <v>7</v>
      </c>
      <c r="C38" s="12" t="s">
        <v>8</v>
      </c>
      <c r="D38" s="12" t="s">
        <v>8</v>
      </c>
    </row>
    <row r="39" spans="1:13" ht="12.75">
      <c r="A39" s="12" t="s">
        <v>9</v>
      </c>
      <c r="B39" s="12" t="s">
        <v>9</v>
      </c>
      <c r="C39" s="12" t="s">
        <v>9</v>
      </c>
      <c r="D39" s="12" t="s">
        <v>9</v>
      </c>
      <c r="E39" s="12" t="s">
        <v>10</v>
      </c>
      <c r="F39" s="12" t="s">
        <v>11</v>
      </c>
      <c r="G39" s="12"/>
      <c r="H39" s="12"/>
      <c r="I39" s="12" t="s">
        <v>12</v>
      </c>
      <c r="J39" s="12" t="s">
        <v>13</v>
      </c>
      <c r="L39" s="12" t="s">
        <v>15</v>
      </c>
      <c r="M39" s="12" t="s">
        <v>15</v>
      </c>
    </row>
    <row r="40" spans="1:13" ht="12.75">
      <c r="A40" s="14" t="s">
        <v>16</v>
      </c>
      <c r="B40" s="14" t="s">
        <v>17</v>
      </c>
      <c r="C40" s="14" t="s">
        <v>16</v>
      </c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22</v>
      </c>
      <c r="J40" s="14" t="s">
        <v>17</v>
      </c>
      <c r="L40" s="14" t="s">
        <v>28</v>
      </c>
      <c r="M40" s="14" t="s">
        <v>24</v>
      </c>
    </row>
    <row r="41" spans="3:13" ht="12.75">
      <c r="C41" s="14"/>
      <c r="D41" s="14"/>
      <c r="E41" s="14"/>
      <c r="F41" s="14"/>
      <c r="G41" s="14"/>
      <c r="H41" s="14"/>
      <c r="I41" s="14"/>
      <c r="J41" s="14"/>
      <c r="L41" s="14"/>
      <c r="M41" s="14"/>
    </row>
    <row r="42" spans="1:14" ht="12.75">
      <c r="A42" s="15">
        <v>40161</v>
      </c>
      <c r="B42" s="15">
        <v>40192</v>
      </c>
      <c r="C42" s="15">
        <f aca="true" t="shared" si="0" ref="C42:C64">IF(A42&lt;$C$37,$C$37,A42)</f>
        <v>40179</v>
      </c>
      <c r="D42" s="15">
        <f aca="true" t="shared" si="1" ref="D42:D64">IF(B42&gt;$D$14,$D$14,B42)</f>
        <v>40192</v>
      </c>
      <c r="E42" s="16">
        <f aca="true" t="shared" si="2" ref="E42:E64">D42-C42</f>
        <v>13</v>
      </c>
      <c r="F42" s="17">
        <v>69000000</v>
      </c>
      <c r="G42" s="18" t="s">
        <v>25</v>
      </c>
      <c r="H42" s="19" t="s">
        <v>26</v>
      </c>
      <c r="I42" s="20">
        <v>0.015</v>
      </c>
      <c r="J42" s="21">
        <v>37375</v>
      </c>
      <c r="K42" s="21"/>
      <c r="L42" s="25">
        <f aca="true" t="shared" si="3" ref="L42:L64">F42*E42</f>
        <v>897000000</v>
      </c>
      <c r="M42" s="23">
        <f aca="true" t="shared" si="4" ref="M42:M64">(L42*I42)/$L$66</f>
        <v>0.0002203281587738259</v>
      </c>
      <c r="N42" s="15"/>
    </row>
    <row r="43" spans="1:14" ht="12.75">
      <c r="A43" s="15">
        <v>40170</v>
      </c>
      <c r="B43" s="15">
        <v>40200</v>
      </c>
      <c r="C43" s="15">
        <f t="shared" si="0"/>
        <v>40179</v>
      </c>
      <c r="D43" s="15">
        <f t="shared" si="1"/>
        <v>40200</v>
      </c>
      <c r="E43" s="16">
        <f t="shared" si="2"/>
        <v>21</v>
      </c>
      <c r="F43" s="17">
        <v>125000000</v>
      </c>
      <c r="G43" s="18" t="s">
        <v>25</v>
      </c>
      <c r="H43" s="19" t="s">
        <v>26</v>
      </c>
      <c r="I43" s="20">
        <v>0.015</v>
      </c>
      <c r="J43" s="21">
        <v>109375</v>
      </c>
      <c r="K43" s="21"/>
      <c r="L43" s="25">
        <f t="shared" si="3"/>
        <v>2625000000</v>
      </c>
      <c r="M43" s="23">
        <f t="shared" si="4"/>
        <v>0.0006447730398899587</v>
      </c>
      <c r="N43" s="15"/>
    </row>
    <row r="44" spans="1:14" ht="12.75">
      <c r="A44" s="15">
        <v>40178</v>
      </c>
      <c r="B44" s="15">
        <v>40207</v>
      </c>
      <c r="C44" s="15">
        <f t="shared" si="0"/>
        <v>40179</v>
      </c>
      <c r="D44" s="15">
        <f t="shared" si="1"/>
        <v>40207</v>
      </c>
      <c r="E44" s="16">
        <f t="shared" si="2"/>
        <v>28</v>
      </c>
      <c r="F44" s="17">
        <v>38000000</v>
      </c>
      <c r="G44" s="18" t="s">
        <v>25</v>
      </c>
      <c r="H44" s="19" t="s">
        <v>26</v>
      </c>
      <c r="I44" s="20">
        <v>0.015</v>
      </c>
      <c r="J44" s="21">
        <v>44333.33333333333</v>
      </c>
      <c r="K44" s="21"/>
      <c r="L44" s="25">
        <f t="shared" si="3"/>
        <v>1064000000</v>
      </c>
      <c r="M44" s="23">
        <f t="shared" si="4"/>
        <v>0.0002613480055020633</v>
      </c>
      <c r="N44" s="15"/>
    </row>
    <row r="45" spans="1:14" ht="12.75">
      <c r="A45" s="15">
        <v>40192</v>
      </c>
      <c r="B45" s="15">
        <v>40221</v>
      </c>
      <c r="C45" s="15">
        <f t="shared" si="0"/>
        <v>40192</v>
      </c>
      <c r="D45" s="15">
        <f t="shared" si="1"/>
        <v>40221</v>
      </c>
      <c r="E45" s="16">
        <f t="shared" si="2"/>
        <v>29</v>
      </c>
      <c r="F45" s="17">
        <v>84000000</v>
      </c>
      <c r="G45" s="18" t="s">
        <v>25</v>
      </c>
      <c r="H45" s="19" t="s">
        <v>26</v>
      </c>
      <c r="I45" s="20">
        <v>0.015</v>
      </c>
      <c r="J45" s="21">
        <v>101500</v>
      </c>
      <c r="K45" s="21"/>
      <c r="L45" s="25">
        <f t="shared" si="3"/>
        <v>2436000000</v>
      </c>
      <c r="M45" s="23">
        <f t="shared" si="4"/>
        <v>0.0005983493810178817</v>
      </c>
      <c r="N45" s="15"/>
    </row>
    <row r="46" spans="1:14" ht="12.75">
      <c r="A46" s="15">
        <v>40200</v>
      </c>
      <c r="B46" s="15">
        <v>40228</v>
      </c>
      <c r="C46" s="15">
        <f t="shared" si="0"/>
        <v>40200</v>
      </c>
      <c r="D46" s="15">
        <f t="shared" si="1"/>
        <v>40228</v>
      </c>
      <c r="E46" s="16">
        <f t="shared" si="2"/>
        <v>28</v>
      </c>
      <c r="F46" s="17">
        <v>125000000</v>
      </c>
      <c r="G46" s="18" t="s">
        <v>25</v>
      </c>
      <c r="H46" s="19" t="s">
        <v>26</v>
      </c>
      <c r="I46" s="20">
        <v>0.015</v>
      </c>
      <c r="J46" s="21">
        <v>145833.3333333333</v>
      </c>
      <c r="K46" s="21"/>
      <c r="L46" s="25">
        <f t="shared" si="3"/>
        <v>3500000000</v>
      </c>
      <c r="M46" s="23">
        <f t="shared" si="4"/>
        <v>0.0008596973865199449</v>
      </c>
      <c r="N46" s="15"/>
    </row>
    <row r="47" spans="1:14" ht="12.75">
      <c r="A47" s="15">
        <v>40207</v>
      </c>
      <c r="B47" s="15">
        <v>40235</v>
      </c>
      <c r="C47" s="15">
        <f t="shared" si="0"/>
        <v>40207</v>
      </c>
      <c r="D47" s="15">
        <f t="shared" si="1"/>
        <v>40235</v>
      </c>
      <c r="E47" s="16">
        <f t="shared" si="2"/>
        <v>28</v>
      </c>
      <c r="F47" s="17">
        <v>54000000</v>
      </c>
      <c r="G47" s="18" t="s">
        <v>25</v>
      </c>
      <c r="H47" s="19" t="s">
        <v>26</v>
      </c>
      <c r="I47" s="20">
        <v>0.015</v>
      </c>
      <c r="J47" s="21">
        <v>63000</v>
      </c>
      <c r="K47" s="21"/>
      <c r="L47" s="25">
        <f t="shared" si="3"/>
        <v>1512000000</v>
      </c>
      <c r="M47" s="23">
        <f t="shared" si="4"/>
        <v>0.0003713892709766162</v>
      </c>
      <c r="N47" s="15"/>
    </row>
    <row r="48" spans="1:14" ht="12.75">
      <c r="A48" s="15">
        <v>40221</v>
      </c>
      <c r="B48" s="15">
        <v>40252</v>
      </c>
      <c r="C48" s="15">
        <f t="shared" si="0"/>
        <v>40221</v>
      </c>
      <c r="D48" s="15">
        <f t="shared" si="1"/>
        <v>40252</v>
      </c>
      <c r="E48" s="16">
        <f t="shared" si="2"/>
        <v>31</v>
      </c>
      <c r="F48" s="17">
        <v>79000000</v>
      </c>
      <c r="G48" s="18" t="s">
        <v>25</v>
      </c>
      <c r="H48" s="19" t="s">
        <v>26</v>
      </c>
      <c r="I48" s="20">
        <v>0.015</v>
      </c>
      <c r="J48" s="21">
        <v>63000</v>
      </c>
      <c r="K48" s="21"/>
      <c r="L48" s="25">
        <f t="shared" si="3"/>
        <v>2449000000</v>
      </c>
      <c r="M48" s="23">
        <f t="shared" si="4"/>
        <v>0.0006015425427392415</v>
      </c>
      <c r="N48" s="15"/>
    </row>
    <row r="49" spans="1:14" ht="12.75">
      <c r="A49" s="15">
        <v>40228</v>
      </c>
      <c r="B49" s="15">
        <v>40256</v>
      </c>
      <c r="C49" s="15">
        <f t="shared" si="0"/>
        <v>40228</v>
      </c>
      <c r="D49" s="15">
        <f t="shared" si="1"/>
        <v>40256</v>
      </c>
      <c r="E49" s="16">
        <f t="shared" si="2"/>
        <v>28</v>
      </c>
      <c r="F49" s="17">
        <v>125000000</v>
      </c>
      <c r="G49" s="18" t="s">
        <v>25</v>
      </c>
      <c r="H49" s="19" t="s">
        <v>26</v>
      </c>
      <c r="I49" s="20">
        <v>0.015</v>
      </c>
      <c r="J49" s="21">
        <v>63000</v>
      </c>
      <c r="K49" s="21"/>
      <c r="L49" s="25">
        <f t="shared" si="3"/>
        <v>3500000000</v>
      </c>
      <c r="M49" s="23">
        <f t="shared" si="4"/>
        <v>0.0008596973865199449</v>
      </c>
      <c r="N49" s="15"/>
    </row>
    <row r="50" spans="1:14" ht="12.75">
      <c r="A50" s="15">
        <v>40235</v>
      </c>
      <c r="B50" s="15">
        <v>40263</v>
      </c>
      <c r="C50" s="15">
        <f t="shared" si="0"/>
        <v>40235</v>
      </c>
      <c r="D50" s="15">
        <f t="shared" si="1"/>
        <v>40263</v>
      </c>
      <c r="E50" s="16">
        <f t="shared" si="2"/>
        <v>28</v>
      </c>
      <c r="F50" s="17">
        <v>54000000</v>
      </c>
      <c r="G50" s="18" t="s">
        <v>25</v>
      </c>
      <c r="H50" s="19" t="s">
        <v>26</v>
      </c>
      <c r="I50" s="20">
        <v>0.015</v>
      </c>
      <c r="J50" s="21">
        <v>63000</v>
      </c>
      <c r="K50" s="21"/>
      <c r="L50" s="25">
        <f t="shared" si="3"/>
        <v>1512000000</v>
      </c>
      <c r="M50" s="23">
        <f t="shared" si="4"/>
        <v>0.0003713892709766162</v>
      </c>
      <c r="N50" s="15"/>
    </row>
    <row r="51" spans="1:14" ht="12.75">
      <c r="A51" s="15">
        <v>40252</v>
      </c>
      <c r="B51" s="15">
        <v>40283</v>
      </c>
      <c r="C51" s="15">
        <f t="shared" si="0"/>
        <v>40252</v>
      </c>
      <c r="D51" s="15">
        <f t="shared" si="1"/>
        <v>40283</v>
      </c>
      <c r="E51" s="16">
        <f t="shared" si="2"/>
        <v>31</v>
      </c>
      <c r="F51" s="17">
        <v>79000000</v>
      </c>
      <c r="G51" s="18" t="s">
        <v>25</v>
      </c>
      <c r="H51" s="19" t="s">
        <v>26</v>
      </c>
      <c r="I51" s="20">
        <v>0.015</v>
      </c>
      <c r="J51" s="21">
        <f aca="true" t="shared" si="5" ref="J51:J64">F51*I51/360*E51</f>
        <v>102041.66666666666</v>
      </c>
      <c r="K51" s="21"/>
      <c r="L51" s="25">
        <f t="shared" si="3"/>
        <v>2449000000</v>
      </c>
      <c r="M51" s="23">
        <f t="shared" si="4"/>
        <v>0.0006015425427392415</v>
      </c>
      <c r="N51" s="15"/>
    </row>
    <row r="52" spans="1:14" ht="12.75">
      <c r="A52" s="15">
        <v>40256</v>
      </c>
      <c r="B52" s="15">
        <v>40284</v>
      </c>
      <c r="C52" s="15">
        <f t="shared" si="0"/>
        <v>40256</v>
      </c>
      <c r="D52" s="15">
        <f t="shared" si="1"/>
        <v>40284</v>
      </c>
      <c r="E52" s="16">
        <f t="shared" si="2"/>
        <v>28</v>
      </c>
      <c r="F52" s="17">
        <v>150000000</v>
      </c>
      <c r="G52" s="18" t="s">
        <v>25</v>
      </c>
      <c r="H52" s="19" t="s">
        <v>26</v>
      </c>
      <c r="I52" s="20">
        <v>0.015</v>
      </c>
      <c r="J52" s="21">
        <f t="shared" si="5"/>
        <v>175000</v>
      </c>
      <c r="K52" s="21"/>
      <c r="L52" s="25">
        <f t="shared" si="3"/>
        <v>4200000000</v>
      </c>
      <c r="M52" s="23">
        <f t="shared" si="4"/>
        <v>0.0010316368638239339</v>
      </c>
      <c r="N52" s="15"/>
    </row>
    <row r="53" spans="1:14" ht="12.75">
      <c r="A53" s="15">
        <v>40263</v>
      </c>
      <c r="B53" s="15">
        <v>40291</v>
      </c>
      <c r="C53" s="15">
        <f t="shared" si="0"/>
        <v>40263</v>
      </c>
      <c r="D53" s="15">
        <f t="shared" si="1"/>
        <v>40291</v>
      </c>
      <c r="E53" s="16">
        <f t="shared" si="2"/>
        <v>28</v>
      </c>
      <c r="F53" s="17">
        <v>54000000</v>
      </c>
      <c r="G53" s="18" t="s">
        <v>25</v>
      </c>
      <c r="H53" s="19" t="s">
        <v>26</v>
      </c>
      <c r="I53" s="20">
        <v>0.015</v>
      </c>
      <c r="J53" s="21">
        <f t="shared" si="5"/>
        <v>63000</v>
      </c>
      <c r="K53" s="21"/>
      <c r="L53" s="25">
        <f t="shared" si="3"/>
        <v>1512000000</v>
      </c>
      <c r="M53" s="23">
        <f t="shared" si="4"/>
        <v>0.0003713892709766162</v>
      </c>
      <c r="N53" s="15"/>
    </row>
    <row r="54" spans="1:14" ht="12.75">
      <c r="A54" s="15">
        <v>40283</v>
      </c>
      <c r="B54" s="15">
        <v>40312</v>
      </c>
      <c r="C54" s="15">
        <f t="shared" si="0"/>
        <v>40283</v>
      </c>
      <c r="D54" s="15">
        <f t="shared" si="1"/>
        <v>40312</v>
      </c>
      <c r="E54" s="16">
        <f t="shared" si="2"/>
        <v>29</v>
      </c>
      <c r="F54" s="17">
        <v>79000000</v>
      </c>
      <c r="G54" s="18" t="s">
        <v>25</v>
      </c>
      <c r="H54" s="19" t="s">
        <v>26</v>
      </c>
      <c r="I54" s="20">
        <v>0.015</v>
      </c>
      <c r="J54" s="21">
        <f t="shared" si="5"/>
        <v>95458.33333333333</v>
      </c>
      <c r="K54" s="21"/>
      <c r="L54" s="25">
        <f t="shared" si="3"/>
        <v>2291000000</v>
      </c>
      <c r="M54" s="23">
        <f t="shared" si="4"/>
        <v>0.0005627333464334839</v>
      </c>
      <c r="N54" s="15"/>
    </row>
    <row r="55" spans="1:14" ht="12.75">
      <c r="A55" s="15">
        <v>40284</v>
      </c>
      <c r="B55" s="15">
        <v>40315</v>
      </c>
      <c r="C55" s="15">
        <f t="shared" si="0"/>
        <v>40284</v>
      </c>
      <c r="D55" s="15">
        <f t="shared" si="1"/>
        <v>40315</v>
      </c>
      <c r="E55" s="16">
        <f t="shared" si="2"/>
        <v>31</v>
      </c>
      <c r="F55" s="17">
        <v>150000000</v>
      </c>
      <c r="G55" s="18" t="s">
        <v>25</v>
      </c>
      <c r="H55" s="19" t="s">
        <v>26</v>
      </c>
      <c r="I55" s="20">
        <v>0.015</v>
      </c>
      <c r="J55" s="21">
        <f t="shared" si="5"/>
        <v>193750</v>
      </c>
      <c r="K55" s="21"/>
      <c r="L55" s="25">
        <f t="shared" si="3"/>
        <v>4650000000</v>
      </c>
      <c r="M55" s="23">
        <f t="shared" si="4"/>
        <v>0.001142169384947927</v>
      </c>
      <c r="N55" s="15"/>
    </row>
    <row r="56" spans="1:14" ht="12.75">
      <c r="A56" s="15">
        <v>40291</v>
      </c>
      <c r="B56" s="15">
        <v>40322</v>
      </c>
      <c r="C56" s="15">
        <f t="shared" si="0"/>
        <v>40291</v>
      </c>
      <c r="D56" s="15">
        <f t="shared" si="1"/>
        <v>40322</v>
      </c>
      <c r="E56" s="16">
        <f t="shared" si="2"/>
        <v>31</v>
      </c>
      <c r="F56" s="17">
        <v>38000000</v>
      </c>
      <c r="G56" s="18" t="s">
        <v>25</v>
      </c>
      <c r="H56" s="19" t="s">
        <v>26</v>
      </c>
      <c r="I56" s="20">
        <v>0.015</v>
      </c>
      <c r="J56" s="21">
        <f t="shared" si="5"/>
        <v>49083.33333333333</v>
      </c>
      <c r="K56" s="21"/>
      <c r="L56" s="25">
        <f t="shared" si="3"/>
        <v>1178000000</v>
      </c>
      <c r="M56" s="23">
        <f t="shared" si="4"/>
        <v>0.00028934957752014146</v>
      </c>
      <c r="N56" s="15"/>
    </row>
    <row r="57" spans="1:14" ht="12.75">
      <c r="A57" s="15">
        <v>40312</v>
      </c>
      <c r="B57" s="15">
        <v>40343</v>
      </c>
      <c r="C57" s="15">
        <f t="shared" si="0"/>
        <v>40312</v>
      </c>
      <c r="D57" s="15">
        <f t="shared" si="1"/>
        <v>40343</v>
      </c>
      <c r="E57" s="16">
        <f t="shared" si="2"/>
        <v>31</v>
      </c>
      <c r="F57" s="17">
        <v>79000000</v>
      </c>
      <c r="G57" s="18" t="s">
        <v>25</v>
      </c>
      <c r="H57" s="19" t="s">
        <v>26</v>
      </c>
      <c r="I57" s="20">
        <v>0.015625</v>
      </c>
      <c r="J57" s="21">
        <f t="shared" si="5"/>
        <v>106293.40277777778</v>
      </c>
      <c r="K57" s="21"/>
      <c r="L57" s="25">
        <f t="shared" si="3"/>
        <v>2449000000</v>
      </c>
      <c r="M57" s="23">
        <f t="shared" si="4"/>
        <v>0.0006266068153533765</v>
      </c>
      <c r="N57" s="15"/>
    </row>
    <row r="58" spans="1:14" ht="12.75">
      <c r="A58" s="15">
        <v>40315</v>
      </c>
      <c r="B58" s="15">
        <v>40343</v>
      </c>
      <c r="C58" s="15">
        <f t="shared" si="0"/>
        <v>40315</v>
      </c>
      <c r="D58" s="15">
        <f t="shared" si="1"/>
        <v>40343</v>
      </c>
      <c r="E58" s="16">
        <f t="shared" si="2"/>
        <v>28</v>
      </c>
      <c r="F58" s="17">
        <v>150000000</v>
      </c>
      <c r="G58" s="18" t="s">
        <v>25</v>
      </c>
      <c r="H58" s="19" t="s">
        <v>26</v>
      </c>
      <c r="I58" s="20">
        <v>0.015625</v>
      </c>
      <c r="J58" s="21">
        <f t="shared" si="5"/>
        <v>182291.6666666667</v>
      </c>
      <c r="K58" s="21"/>
      <c r="L58" s="25">
        <f t="shared" si="3"/>
        <v>4200000000</v>
      </c>
      <c r="M58" s="23">
        <f t="shared" si="4"/>
        <v>0.0010746217331499312</v>
      </c>
      <c r="N58" s="15"/>
    </row>
    <row r="59" spans="1:14" ht="12.75">
      <c r="A59" s="15">
        <v>40322</v>
      </c>
      <c r="B59" s="15">
        <v>40352</v>
      </c>
      <c r="C59" s="15">
        <f t="shared" si="0"/>
        <v>40322</v>
      </c>
      <c r="D59" s="15">
        <f t="shared" si="1"/>
        <v>40352</v>
      </c>
      <c r="E59" s="16">
        <f t="shared" si="2"/>
        <v>30</v>
      </c>
      <c r="F59" s="17">
        <v>33000000</v>
      </c>
      <c r="G59" s="18" t="s">
        <v>25</v>
      </c>
      <c r="H59" s="19" t="s">
        <v>26</v>
      </c>
      <c r="I59" s="20">
        <v>0.015625</v>
      </c>
      <c r="J59" s="21">
        <f t="shared" si="5"/>
        <v>42968.75</v>
      </c>
      <c r="K59" s="21"/>
      <c r="L59" s="25">
        <f t="shared" si="3"/>
        <v>990000000</v>
      </c>
      <c r="M59" s="23">
        <f t="shared" si="4"/>
        <v>0.0002533036942424838</v>
      </c>
      <c r="N59" s="15"/>
    </row>
    <row r="60" spans="1:14" ht="12.75">
      <c r="A60" s="15">
        <v>40343</v>
      </c>
      <c r="B60" s="15">
        <v>40374</v>
      </c>
      <c r="C60" s="15">
        <f t="shared" si="0"/>
        <v>40343</v>
      </c>
      <c r="D60" s="15">
        <f t="shared" si="1"/>
        <v>40374</v>
      </c>
      <c r="E60" s="16">
        <f t="shared" si="2"/>
        <v>31</v>
      </c>
      <c r="F60" s="17">
        <v>229000000</v>
      </c>
      <c r="G60" s="18" t="s">
        <v>25</v>
      </c>
      <c r="H60" s="19" t="s">
        <v>26</v>
      </c>
      <c r="I60" s="20">
        <v>0.01625</v>
      </c>
      <c r="J60" s="21">
        <f t="shared" si="5"/>
        <v>320440.9722222222</v>
      </c>
      <c r="K60" s="21"/>
      <c r="L60" s="25">
        <f t="shared" si="3"/>
        <v>7099000000</v>
      </c>
      <c r="M60" s="23">
        <f t="shared" si="4"/>
        <v>0.0018890212549944325</v>
      </c>
      <c r="N60" s="15"/>
    </row>
    <row r="61" spans="1:14" ht="12.75">
      <c r="A61" s="15">
        <v>40352</v>
      </c>
      <c r="B61" s="15">
        <v>40382</v>
      </c>
      <c r="C61" s="15">
        <f t="shared" si="0"/>
        <v>40352</v>
      </c>
      <c r="D61" s="15">
        <f t="shared" si="1"/>
        <v>40382</v>
      </c>
      <c r="E61" s="16">
        <f t="shared" si="2"/>
        <v>30</v>
      </c>
      <c r="F61" s="17">
        <v>38000000</v>
      </c>
      <c r="G61" s="18" t="s">
        <v>25</v>
      </c>
      <c r="H61" s="19" t="s">
        <v>26</v>
      </c>
      <c r="I61" s="20">
        <v>0.01625</v>
      </c>
      <c r="J61" s="21">
        <f t="shared" si="5"/>
        <v>51458.333333333336</v>
      </c>
      <c r="K61" s="21"/>
      <c r="L61" s="25">
        <f t="shared" si="3"/>
        <v>1140000000</v>
      </c>
      <c r="M61" s="23">
        <f t="shared" si="4"/>
        <v>0.0003033503635291806</v>
      </c>
      <c r="N61" s="15"/>
    </row>
    <row r="62" spans="1:14" ht="12.75">
      <c r="A62" s="15">
        <v>40374</v>
      </c>
      <c r="B62" s="15">
        <v>40399</v>
      </c>
      <c r="C62" s="15">
        <f t="shared" si="0"/>
        <v>40374</v>
      </c>
      <c r="D62" s="15">
        <f t="shared" si="1"/>
        <v>40399</v>
      </c>
      <c r="E62" s="16">
        <f t="shared" si="2"/>
        <v>25</v>
      </c>
      <c r="F62" s="17">
        <v>229000000</v>
      </c>
      <c r="G62" s="18" t="s">
        <v>25</v>
      </c>
      <c r="H62" s="19" t="s">
        <v>26</v>
      </c>
      <c r="I62" s="20">
        <v>0.015625</v>
      </c>
      <c r="J62" s="21">
        <f t="shared" si="5"/>
        <v>248480.90277777778</v>
      </c>
      <c r="K62" s="21"/>
      <c r="L62" s="25">
        <f t="shared" si="3"/>
        <v>5725000000</v>
      </c>
      <c r="M62" s="23">
        <f t="shared" si="4"/>
        <v>0.001464811767210323</v>
      </c>
      <c r="N62" s="15"/>
    </row>
    <row r="63" spans="1:14" ht="12.75">
      <c r="A63" s="15">
        <v>40382</v>
      </c>
      <c r="B63" s="15">
        <v>40399</v>
      </c>
      <c r="C63" s="15">
        <f t="shared" si="0"/>
        <v>40382</v>
      </c>
      <c r="D63" s="15">
        <f t="shared" si="1"/>
        <v>40399</v>
      </c>
      <c r="E63" s="16">
        <f t="shared" si="2"/>
        <v>17</v>
      </c>
      <c r="F63" s="17">
        <v>50000000</v>
      </c>
      <c r="G63" s="18" t="s">
        <v>25</v>
      </c>
      <c r="H63" s="19" t="s">
        <v>26</v>
      </c>
      <c r="I63" s="20">
        <v>0.015625</v>
      </c>
      <c r="J63" s="21">
        <f t="shared" si="5"/>
        <v>36892.36111111111</v>
      </c>
      <c r="K63" s="21"/>
      <c r="L63" s="25">
        <f t="shared" si="3"/>
        <v>850000000</v>
      </c>
      <c r="M63" s="23">
        <f t="shared" si="4"/>
        <v>0.00021748296980415274</v>
      </c>
      <c r="N63" s="15"/>
    </row>
    <row r="64" spans="1:14" ht="12.75">
      <c r="A64" s="15">
        <v>40399</v>
      </c>
      <c r="B64" s="15">
        <v>40409</v>
      </c>
      <c r="C64" s="15">
        <f t="shared" si="0"/>
        <v>40399</v>
      </c>
      <c r="D64" s="15">
        <f t="shared" si="1"/>
        <v>40409</v>
      </c>
      <c r="E64" s="16">
        <f t="shared" si="2"/>
        <v>10</v>
      </c>
      <c r="F64" s="17">
        <v>284000000</v>
      </c>
      <c r="G64" s="18" t="s">
        <v>49</v>
      </c>
      <c r="H64" s="19" t="s">
        <v>26</v>
      </c>
      <c r="I64" s="20">
        <v>0.030625</v>
      </c>
      <c r="J64" s="21">
        <f t="shared" si="5"/>
        <v>241597.22222222222</v>
      </c>
      <c r="K64" s="21"/>
      <c r="L64" s="25">
        <f t="shared" si="3"/>
        <v>2840000000</v>
      </c>
      <c r="M64" s="23">
        <f t="shared" si="4"/>
        <v>0.001424232003668042</v>
      </c>
      <c r="N64" s="15"/>
    </row>
    <row r="65" spans="1:14" ht="12.75">
      <c r="A65" s="15"/>
      <c r="B65" s="15"/>
      <c r="C65" s="15"/>
      <c r="D65" s="15"/>
      <c r="E65" s="16"/>
      <c r="F65" s="17"/>
      <c r="G65" s="18"/>
      <c r="H65" s="19"/>
      <c r="I65" s="20"/>
      <c r="J65" s="21"/>
      <c r="K65" s="21"/>
      <c r="L65" s="25"/>
      <c r="M65" s="23"/>
      <c r="N65" s="15"/>
    </row>
    <row r="66" spans="3:13" ht="15">
      <c r="C66" s="14"/>
      <c r="D66" s="14"/>
      <c r="E66" s="14"/>
      <c r="F66" s="14"/>
      <c r="G66" s="14"/>
      <c r="H66" s="14"/>
      <c r="I66" s="14"/>
      <c r="J66" s="14"/>
      <c r="L66" s="27">
        <f>SUM(L41:L65)</f>
        <v>61068000000</v>
      </c>
      <c r="M66" s="29">
        <f>SUM(M41:M65)</f>
        <v>0.01604076603130936</v>
      </c>
    </row>
    <row r="67" ht="12.75">
      <c r="I67" s="31"/>
    </row>
    <row r="68" ht="12.75">
      <c r="I68" s="31"/>
    </row>
    <row r="69" spans="1:13" ht="16.5" thickBot="1">
      <c r="A69" s="9" t="s">
        <v>57</v>
      </c>
      <c r="B69" s="10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1" spans="3:11" ht="12.75">
      <c r="C71" s="32"/>
      <c r="D71" s="12"/>
      <c r="E71" s="12"/>
      <c r="F71" s="12" t="s">
        <v>11</v>
      </c>
      <c r="G71" s="19"/>
      <c r="I71" s="12"/>
      <c r="J71" s="12"/>
      <c r="K71" s="12"/>
    </row>
    <row r="72" spans="2:13" ht="12.75">
      <c r="B72" s="33" t="s">
        <v>31</v>
      </c>
      <c r="C72" s="34"/>
      <c r="D72" s="35"/>
      <c r="E72" s="35"/>
      <c r="F72" s="14" t="s">
        <v>19</v>
      </c>
      <c r="G72" s="36"/>
      <c r="J72" s="14"/>
      <c r="K72" s="14"/>
      <c r="L72" s="14" t="s">
        <v>32</v>
      </c>
      <c r="M72" s="14" t="s">
        <v>24</v>
      </c>
    </row>
    <row r="73" spans="2:13" ht="12.75">
      <c r="B73" s="37" t="s">
        <v>33</v>
      </c>
      <c r="C73" s="38"/>
      <c r="D73" s="38"/>
      <c r="E73" s="24"/>
      <c r="F73" s="17">
        <v>377700</v>
      </c>
      <c r="G73" s="39"/>
      <c r="H73" s="40"/>
      <c r="J73" s="41"/>
      <c r="K73" s="42"/>
      <c r="L73" s="43" t="s">
        <v>34</v>
      </c>
      <c r="M73" s="44">
        <v>0.0295</v>
      </c>
    </row>
    <row r="74" spans="2:13" ht="12.75">
      <c r="B74" s="37" t="s">
        <v>35</v>
      </c>
      <c r="D74" s="38"/>
      <c r="E74" s="24"/>
      <c r="F74" s="17">
        <v>5375000</v>
      </c>
      <c r="G74" s="39"/>
      <c r="H74" s="40"/>
      <c r="J74" s="41"/>
      <c r="K74" s="42"/>
      <c r="L74" s="43" t="s">
        <v>34</v>
      </c>
      <c r="M74" s="44">
        <v>0.0295</v>
      </c>
    </row>
    <row r="75" spans="2:13" ht="12.75">
      <c r="B75" s="37" t="s">
        <v>36</v>
      </c>
      <c r="D75" s="38"/>
      <c r="E75" s="24"/>
      <c r="F75" s="17">
        <v>7408000</v>
      </c>
      <c r="G75" s="39"/>
      <c r="H75" s="40"/>
      <c r="J75" s="41"/>
      <c r="K75" s="42"/>
      <c r="L75" s="43" t="s">
        <v>34</v>
      </c>
      <c r="M75" s="44">
        <v>0.0295</v>
      </c>
    </row>
    <row r="76" ht="12.75">
      <c r="F76" s="27"/>
    </row>
    <row r="77" spans="6:13" ht="15">
      <c r="F77" s="27">
        <f>SUM(F73:F76)</f>
        <v>13160700</v>
      </c>
      <c r="M77" s="29">
        <v>0.0295</v>
      </c>
    </row>
    <row r="81" spans="1:13" s="45" customFormat="1" ht="13.5" thickBo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45" customFormat="1" ht="3" customHeight="1" thickBo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45" customFormat="1" ht="31.5" customHeight="1">
      <c r="A83" s="48" t="s">
        <v>37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thickBot="1">
      <c r="A84" s="9" t="s">
        <v>58</v>
      </c>
      <c r="B84" s="51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3:4" ht="12.75">
      <c r="C85" s="11">
        <f>+O8</f>
        <v>40422</v>
      </c>
      <c r="D85" s="11">
        <f>+O11</f>
        <v>40452</v>
      </c>
    </row>
    <row r="86" spans="1:4" ht="12.75">
      <c r="A86" s="12" t="s">
        <v>7</v>
      </c>
      <c r="B86" s="12" t="s">
        <v>7</v>
      </c>
      <c r="C86" s="12" t="s">
        <v>8</v>
      </c>
      <c r="D86" s="12" t="s">
        <v>8</v>
      </c>
    </row>
    <row r="87" spans="1:13" ht="12.75">
      <c r="A87" s="12" t="s">
        <v>9</v>
      </c>
      <c r="B87" s="12" t="s">
        <v>9</v>
      </c>
      <c r="C87" s="12" t="s">
        <v>9</v>
      </c>
      <c r="D87" s="12" t="s">
        <v>9</v>
      </c>
      <c r="E87" s="12" t="s">
        <v>10</v>
      </c>
      <c r="F87" s="12" t="s">
        <v>11</v>
      </c>
      <c r="G87" s="12"/>
      <c r="H87" s="12"/>
      <c r="I87" s="12" t="s">
        <v>12</v>
      </c>
      <c r="J87" s="12" t="s">
        <v>13</v>
      </c>
      <c r="L87" s="12" t="s">
        <v>15</v>
      </c>
      <c r="M87" s="12" t="s">
        <v>15</v>
      </c>
    </row>
    <row r="88" spans="1:13" ht="12.75">
      <c r="A88" s="14" t="s">
        <v>16</v>
      </c>
      <c r="B88" s="14" t="s">
        <v>17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H88" s="14" t="s">
        <v>21</v>
      </c>
      <c r="I88" s="14" t="s">
        <v>22</v>
      </c>
      <c r="J88" s="14" t="s">
        <v>17</v>
      </c>
      <c r="L88" s="14" t="s">
        <v>28</v>
      </c>
      <c r="M88" s="14" t="s">
        <v>24</v>
      </c>
    </row>
    <row r="89" spans="1:4" ht="12.75">
      <c r="A89" s="14"/>
      <c r="B89" s="14"/>
      <c r="C89" s="14"/>
      <c r="D89" s="14"/>
    </row>
    <row r="90" spans="1:13" ht="12.75">
      <c r="A90" s="15"/>
      <c r="B90" s="15"/>
      <c r="C90" s="15"/>
      <c r="D90" s="15"/>
      <c r="E90" s="16"/>
      <c r="F90" s="17"/>
      <c r="G90" s="102" t="s">
        <v>31</v>
      </c>
      <c r="H90" s="102"/>
      <c r="I90" s="20"/>
      <c r="J90" s="21"/>
      <c r="K90" s="21"/>
      <c r="L90" s="25"/>
      <c r="M90" s="23"/>
    </row>
    <row r="91" spans="1:13" ht="12.75">
      <c r="A91" s="15">
        <v>40045</v>
      </c>
      <c r="B91" s="15">
        <v>40786</v>
      </c>
      <c r="C91" s="15">
        <f>IF(A91&lt;$C$85,$C$85,A91)</f>
        <v>40422</v>
      </c>
      <c r="D91" s="15">
        <f>IF(B91&gt;$D$85,$D$85,B91)</f>
        <v>40452</v>
      </c>
      <c r="E91" s="16">
        <f>D91-C91</f>
        <v>30</v>
      </c>
      <c r="F91" s="17">
        <v>377700</v>
      </c>
      <c r="G91" s="103" t="s">
        <v>33</v>
      </c>
      <c r="H91" s="103"/>
      <c r="I91" s="20">
        <f>0.0275+0.002</f>
        <v>0.0295</v>
      </c>
      <c r="J91" s="21">
        <f>F91*I91/360*E91</f>
        <v>928.5124999999999</v>
      </c>
      <c r="K91" s="21"/>
      <c r="L91" s="25">
        <f>F91*E91</f>
        <v>11331000</v>
      </c>
      <c r="M91" s="23">
        <f>(L91*I91)/$L$95</f>
        <v>0.0008466228999977204</v>
      </c>
    </row>
    <row r="92" spans="1:13" ht="12.75">
      <c r="A92" s="15">
        <v>39883</v>
      </c>
      <c r="B92" s="15">
        <v>40803</v>
      </c>
      <c r="C92" s="15">
        <f>IF(A92&lt;$C$85,$C$85,A92)</f>
        <v>40422</v>
      </c>
      <c r="D92" s="15">
        <f>IF(B92&gt;$D$85,$D$85,B92)</f>
        <v>40452</v>
      </c>
      <c r="E92" s="16">
        <f>D92-C92</f>
        <v>30</v>
      </c>
      <c r="F92" s="17">
        <v>5375000</v>
      </c>
      <c r="G92" s="103" t="s">
        <v>35</v>
      </c>
      <c r="H92" s="103"/>
      <c r="I92" s="20">
        <f>0.0275+0.002</f>
        <v>0.0295</v>
      </c>
      <c r="J92" s="21">
        <f>F92*I92/360*E92</f>
        <v>13213.541666666668</v>
      </c>
      <c r="K92" s="21"/>
      <c r="L92" s="25">
        <f>F92*E92</f>
        <v>161250000</v>
      </c>
      <c r="M92" s="23">
        <f>(L92*I92)/$L$95</f>
        <v>0.012048181327740926</v>
      </c>
    </row>
    <row r="93" spans="1:13" ht="12.75">
      <c r="A93" s="15">
        <v>39883</v>
      </c>
      <c r="B93" s="15">
        <v>40803</v>
      </c>
      <c r="C93" s="15">
        <f>IF(A93&lt;$C$85,$C$85,A93)</f>
        <v>40422</v>
      </c>
      <c r="D93" s="15">
        <f>IF(B93&gt;$D$85,$D$85,B93)</f>
        <v>40452</v>
      </c>
      <c r="E93" s="16">
        <f>D93-C93</f>
        <v>30</v>
      </c>
      <c r="F93" s="54">
        <v>7408000</v>
      </c>
      <c r="G93" s="103" t="s">
        <v>36</v>
      </c>
      <c r="H93" s="103"/>
      <c r="I93" s="20">
        <f>0.0275+0.002</f>
        <v>0.0295</v>
      </c>
      <c r="J93" s="21">
        <f>F93*I93/360*E93</f>
        <v>18211.333333333336</v>
      </c>
      <c r="K93" s="21"/>
      <c r="L93" s="25">
        <f>F93*E93</f>
        <v>222240000</v>
      </c>
      <c r="M93" s="23">
        <f>(L93*I93)/$L$95</f>
        <v>0.016605195772261355</v>
      </c>
    </row>
    <row r="94" spans="1:13" ht="12.75">
      <c r="A94" s="15"/>
      <c r="B94" s="15"/>
      <c r="C94" s="15"/>
      <c r="D94" s="15"/>
      <c r="E94" s="16"/>
      <c r="F94" s="54"/>
      <c r="G94" s="53"/>
      <c r="H94" s="53"/>
      <c r="I94" s="20"/>
      <c r="J94" s="21"/>
      <c r="K94" s="21"/>
      <c r="L94" s="25"/>
      <c r="M94" s="23"/>
    </row>
    <row r="95" spans="3:13" ht="12.75">
      <c r="C95" s="15"/>
      <c r="D95" s="15"/>
      <c r="E95" s="24"/>
      <c r="F95" s="54"/>
      <c r="G95" s="53"/>
      <c r="H95" s="53"/>
      <c r="I95" s="19"/>
      <c r="J95" s="21"/>
      <c r="K95" s="21"/>
      <c r="L95" s="61">
        <f>SUM(L91:L93)</f>
        <v>394821000</v>
      </c>
      <c r="M95" s="58">
        <f>SUM(M91:M93)</f>
        <v>0.029500000000000002</v>
      </c>
    </row>
    <row r="96" spans="1:13" ht="12.75">
      <c r="A96" s="15"/>
      <c r="B96" s="15"/>
      <c r="C96" s="15"/>
      <c r="D96" s="15"/>
      <c r="E96" s="16"/>
      <c r="F96" s="17"/>
      <c r="G96" s="102" t="s">
        <v>53</v>
      </c>
      <c r="H96" s="102"/>
      <c r="I96" s="20"/>
      <c r="J96" s="21"/>
      <c r="K96" s="21"/>
      <c r="L96" s="25"/>
      <c r="M96" s="58"/>
    </row>
    <row r="97" spans="1:13" ht="12.75">
      <c r="A97" s="15">
        <v>40409</v>
      </c>
      <c r="B97" s="15">
        <v>40452</v>
      </c>
      <c r="C97" s="15">
        <f>IF(A97&lt;$C$85,$C$85,A97)</f>
        <v>40422</v>
      </c>
      <c r="D97" s="15">
        <f>IF(B97&gt;$D$85,$D$85,B97)</f>
        <v>40452</v>
      </c>
      <c r="E97" s="16">
        <f>D97-C97</f>
        <v>30</v>
      </c>
      <c r="F97" s="17">
        <v>436839300</v>
      </c>
      <c r="G97" s="57" t="s">
        <v>54</v>
      </c>
      <c r="H97" s="19"/>
      <c r="I97" s="20">
        <v>0.005</v>
      </c>
      <c r="J97" s="21">
        <f>F97*I97/360*E97</f>
        <v>182016.375</v>
      </c>
      <c r="K97" s="21"/>
      <c r="L97" s="25">
        <f>L95/$O$15</f>
        <v>13160700</v>
      </c>
      <c r="M97" s="58">
        <f>J97/L97*12</f>
        <v>0.16596355057101825</v>
      </c>
    </row>
    <row r="98" spans="1:13" ht="12.75">
      <c r="A98" s="15"/>
      <c r="B98" s="15"/>
      <c r="C98" s="15"/>
      <c r="D98" s="15"/>
      <c r="E98" s="16"/>
      <c r="F98" s="17"/>
      <c r="G98" s="57"/>
      <c r="H98" s="19"/>
      <c r="I98" s="20"/>
      <c r="J98" s="21"/>
      <c r="K98" s="21"/>
      <c r="L98" s="25"/>
      <c r="M98" s="23"/>
    </row>
    <row r="99" spans="1:13" ht="12.75">
      <c r="A99" s="15"/>
      <c r="B99" s="15"/>
      <c r="C99" s="15"/>
      <c r="D99" s="15"/>
      <c r="E99" s="16"/>
      <c r="F99" s="17"/>
      <c r="G99" s="102" t="s">
        <v>40</v>
      </c>
      <c r="H99" s="102"/>
      <c r="I99" s="20"/>
      <c r="J99" s="21"/>
      <c r="K99" s="21"/>
      <c r="L99" s="25"/>
      <c r="M99" s="58"/>
    </row>
    <row r="100" spans="1:13" ht="12.75">
      <c r="A100" s="15">
        <v>40399</v>
      </c>
      <c r="B100" s="15">
        <v>41495</v>
      </c>
      <c r="C100" s="15">
        <f>IF(A100&lt;$C$85,$C$85,A100)</f>
        <v>40422</v>
      </c>
      <c r="D100" s="15">
        <f>IF(B100&gt;$D$85,$D$85,B100)</f>
        <v>40452</v>
      </c>
      <c r="E100" s="16">
        <f>D100-C100</f>
        <v>30</v>
      </c>
      <c r="F100" s="17">
        <v>2803500</v>
      </c>
      <c r="G100" s="57" t="s">
        <v>40</v>
      </c>
      <c r="H100" s="19"/>
      <c r="I100" s="20"/>
      <c r="J100" s="21">
        <f>F100/3/12*E100/$O$15</f>
        <v>77875</v>
      </c>
      <c r="K100" s="21"/>
      <c r="L100" s="25">
        <f>L97</f>
        <v>13160700</v>
      </c>
      <c r="M100" s="58">
        <f>J100/L100*12</f>
        <v>0.07100686133716291</v>
      </c>
    </row>
    <row r="101" spans="1:13" ht="12.75">
      <c r="A101" s="15">
        <v>40399</v>
      </c>
      <c r="B101" s="15">
        <v>41495</v>
      </c>
      <c r="C101" s="15">
        <f>IF(A101&lt;$C$85,$C$85,A101)</f>
        <v>40422</v>
      </c>
      <c r="D101" s="15">
        <f>IF(B101&gt;$D$85,$D$85,B101)</f>
        <v>40452</v>
      </c>
      <c r="E101" s="16">
        <f>D101-C101</f>
        <v>30</v>
      </c>
      <c r="F101" s="17">
        <v>900000</v>
      </c>
      <c r="G101" s="57" t="s">
        <v>41</v>
      </c>
      <c r="H101" s="19"/>
      <c r="I101" s="20"/>
      <c r="J101" s="21">
        <f>F101/3/12*E101/$O$15</f>
        <v>25000</v>
      </c>
      <c r="K101" s="21"/>
      <c r="L101" s="25">
        <f>L97</f>
        <v>13160700</v>
      </c>
      <c r="M101" s="58">
        <f>J101/L101*12</f>
        <v>0.022795140076135766</v>
      </c>
    </row>
    <row r="102" spans="6:13" ht="15.75" thickBot="1">
      <c r="F102" s="27"/>
      <c r="L102" s="28"/>
      <c r="M102" s="56"/>
    </row>
    <row r="103" spans="6:13" ht="15.75" thickBot="1">
      <c r="F103" s="27"/>
      <c r="L103" s="59" t="s">
        <v>42</v>
      </c>
      <c r="M103" s="60">
        <f>SUM(M95:M102)</f>
        <v>0.2892655519843169</v>
      </c>
    </row>
    <row r="104" spans="12:13" ht="15">
      <c r="L104" s="27"/>
      <c r="M104" s="29"/>
    </row>
    <row r="105" ht="12.75">
      <c r="M105" s="44"/>
    </row>
  </sheetData>
  <mergeCells count="6">
    <mergeCell ref="G99:H99"/>
    <mergeCell ref="G90:H90"/>
    <mergeCell ref="G91:H91"/>
    <mergeCell ref="G92:H92"/>
    <mergeCell ref="G93:H93"/>
    <mergeCell ref="G96:H96"/>
  </mergeCells>
  <printOptions horizontalCentered="1"/>
  <pageMargins left="0.25" right="0.25" top="0.5" bottom="0.5" header="0.5" footer="0.5"/>
  <pageSetup fitToHeight="1" fitToWidth="1" horizontalDpi="600" verticalDpi="600" orientation="portrait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="85" zoomScaleNormal="85" workbookViewId="0" topLeftCell="H73">
      <selection activeCell="L106" sqref="L106"/>
    </sheetView>
  </sheetViews>
  <sheetFormatPr defaultColWidth="9.140625" defaultRowHeight="12.75"/>
  <cols>
    <col min="1" max="3" width="11.57421875" style="0" customWidth="1"/>
    <col min="4" max="4" width="11.140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40452</v>
      </c>
    </row>
    <row r="3" ht="12.75">
      <c r="O3" s="3"/>
    </row>
    <row r="4" ht="12.75">
      <c r="O4" s="4" t="s">
        <v>1</v>
      </c>
    </row>
    <row r="5" ht="12.75">
      <c r="O5" s="2">
        <v>40543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40452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40483</v>
      </c>
    </row>
    <row r="12" ht="13.5" thickBot="1">
      <c r="O12" s="8"/>
    </row>
    <row r="13" spans="1:13" ht="16.5" thickBot="1">
      <c r="A13" s="9" t="s">
        <v>59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40452</v>
      </c>
      <c r="D14" s="11">
        <f>O5</f>
        <v>40543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3:13" ht="12.75">
      <c r="C19" s="15"/>
      <c r="D19" s="15"/>
      <c r="E19" s="24"/>
      <c r="F19" s="21"/>
      <c r="G19" s="18"/>
      <c r="H19" s="19"/>
      <c r="I19" s="19"/>
      <c r="J19" s="21"/>
      <c r="K19" s="21"/>
      <c r="L19" s="25"/>
      <c r="M19" s="26"/>
    </row>
    <row r="20" spans="6:13" ht="15">
      <c r="F20" s="27"/>
      <c r="L20" s="30"/>
      <c r="M20" s="29"/>
    </row>
    <row r="21" spans="6:13" ht="15">
      <c r="F21" s="27"/>
      <c r="L21" s="30"/>
      <c r="M21" s="29"/>
    </row>
    <row r="22" spans="1:13" ht="16.5" thickBot="1">
      <c r="A22" s="9" t="s">
        <v>60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>
      <c r="C23" s="11">
        <f>O2</f>
        <v>40452</v>
      </c>
      <c r="D23" s="11">
        <f>O5</f>
        <v>40543</v>
      </c>
    </row>
    <row r="24" spans="1:4" ht="12.75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28</v>
      </c>
      <c r="M26" s="14" t="s">
        <v>24</v>
      </c>
    </row>
    <row r="28" spans="1:13" ht="12.75">
      <c r="A28" s="15">
        <v>40343</v>
      </c>
      <c r="B28" s="15">
        <v>40374</v>
      </c>
      <c r="C28" s="15">
        <f>IF(A28&lt;$C$23,$C$23,A28)</f>
        <v>40452</v>
      </c>
      <c r="D28" s="15">
        <f>IF(B28&gt;$D$23,$D$23,B28)</f>
        <v>40374</v>
      </c>
      <c r="E28" s="16">
        <f>D28-C28</f>
        <v>-78</v>
      </c>
      <c r="F28" s="17">
        <v>229000000</v>
      </c>
      <c r="G28" s="18" t="s">
        <v>25</v>
      </c>
      <c r="H28" s="19" t="s">
        <v>26</v>
      </c>
      <c r="I28" s="20">
        <v>0.01625</v>
      </c>
      <c r="J28" s="21">
        <f>F28*I28/360*E28</f>
        <v>-806270.8333333333</v>
      </c>
      <c r="L28" s="25">
        <f>F28*E28</f>
        <v>-17862000000</v>
      </c>
      <c r="M28" s="23">
        <f>(L28*I28)/$L$33</f>
        <v>0.006709914929030468</v>
      </c>
    </row>
    <row r="29" spans="1:14" ht="12.75">
      <c r="A29" s="15">
        <v>40374</v>
      </c>
      <c r="B29" s="15">
        <v>40406</v>
      </c>
      <c r="C29" s="15">
        <f>IF(A29&lt;$C$23,$C$23,A29)</f>
        <v>40452</v>
      </c>
      <c r="D29" s="15">
        <f>IF(B29&gt;$D$23,$D$23,B29)</f>
        <v>40406</v>
      </c>
      <c r="E29" s="16">
        <f>D29-C29</f>
        <v>-46</v>
      </c>
      <c r="F29" s="17">
        <v>229000000</v>
      </c>
      <c r="G29" s="18" t="s">
        <v>25</v>
      </c>
      <c r="H29" s="19" t="s">
        <v>26</v>
      </c>
      <c r="I29" s="20">
        <v>0.015625</v>
      </c>
      <c r="J29" s="21">
        <f>F29*I29/360*E29</f>
        <v>-457204.8611111111</v>
      </c>
      <c r="K29" s="21"/>
      <c r="L29" s="25">
        <f>F29*E29</f>
        <v>-10534000000</v>
      </c>
      <c r="M29" s="23">
        <f>(L29*I29)/$L$33</f>
        <v>0.00380493203569282</v>
      </c>
      <c r="N29" s="15"/>
    </row>
    <row r="30" spans="1:14" ht="12.75">
      <c r="A30" s="15">
        <v>40382</v>
      </c>
      <c r="B30" s="15">
        <v>40399</v>
      </c>
      <c r="C30" s="15">
        <f>IF(A30&lt;$C$23,$C$23,A30)</f>
        <v>40452</v>
      </c>
      <c r="D30" s="15">
        <f>IF(B30&gt;$D$23,$D$23,B30)</f>
        <v>40399</v>
      </c>
      <c r="E30" s="16">
        <f>D30-C30</f>
        <v>-53</v>
      </c>
      <c r="F30" s="17">
        <v>50000000</v>
      </c>
      <c r="G30" s="18" t="s">
        <v>25</v>
      </c>
      <c r="H30" s="19" t="s">
        <v>26</v>
      </c>
      <c r="I30" s="20">
        <v>0.015625</v>
      </c>
      <c r="J30" s="21">
        <f>F30*I30/360*E30</f>
        <v>-115017.3611111111</v>
      </c>
      <c r="K30" s="21"/>
      <c r="L30" s="25">
        <f>F30*E30</f>
        <v>-2650000000</v>
      </c>
      <c r="M30" s="23">
        <f>(L30*I30)/$L$33</f>
        <v>0.0009571928891765685</v>
      </c>
      <c r="N30" s="15"/>
    </row>
    <row r="31" spans="1:14" ht="12.75">
      <c r="A31" s="15">
        <v>40399</v>
      </c>
      <c r="B31" s="15">
        <v>40409</v>
      </c>
      <c r="C31" s="15">
        <f>IF(A31&lt;$C$23,$C$23,A31)</f>
        <v>40452</v>
      </c>
      <c r="D31" s="15">
        <f>IF(B31&gt;$D$23,$D$23,B31)</f>
        <v>40409</v>
      </c>
      <c r="E31" s="16">
        <f>D31-C31</f>
        <v>-43</v>
      </c>
      <c r="F31" s="17">
        <v>284000000</v>
      </c>
      <c r="G31" s="18" t="s">
        <v>49</v>
      </c>
      <c r="H31" s="19" t="s">
        <v>26</v>
      </c>
      <c r="I31" s="20">
        <v>0.030625</v>
      </c>
      <c r="J31" s="21">
        <f>F31*I31/360*E31</f>
        <v>-1038868.0555555556</v>
      </c>
      <c r="K31" s="21"/>
      <c r="L31" s="25">
        <f>F31*E31</f>
        <v>-12212000000</v>
      </c>
      <c r="M31" s="23">
        <f>(L31*I31)/$L$33</f>
        <v>0.00864562624254473</v>
      </c>
      <c r="N31" s="15"/>
    </row>
    <row r="32" spans="1:14" ht="12.75">
      <c r="A32" s="15"/>
      <c r="B32" s="15"/>
      <c r="C32" s="15"/>
      <c r="D32" s="15"/>
      <c r="E32" s="16"/>
      <c r="F32" s="17"/>
      <c r="G32" s="18"/>
      <c r="H32" s="19"/>
      <c r="I32" s="20"/>
      <c r="J32" s="21"/>
      <c r="K32" s="21"/>
      <c r="L32" s="25"/>
      <c r="M32" s="23"/>
      <c r="N32" s="15"/>
    </row>
    <row r="33" spans="1:13" ht="15">
      <c r="A33" s="15"/>
      <c r="B33" s="15"/>
      <c r="L33" s="27">
        <f>SUM(L27:L31)</f>
        <v>-43258000000</v>
      </c>
      <c r="M33" s="29">
        <f>SUM(M27:M31)</f>
        <v>0.020117666096444588</v>
      </c>
    </row>
    <row r="34" spans="12:13" ht="15">
      <c r="L34" s="27"/>
      <c r="M34" s="29"/>
    </row>
    <row r="36" spans="1:13" ht="16.5" thickBot="1">
      <c r="A36" s="9" t="s">
        <v>61</v>
      </c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3:4" ht="12.75">
      <c r="C37" s="11">
        <v>40179</v>
      </c>
      <c r="D37" s="11">
        <f>O5</f>
        <v>40543</v>
      </c>
    </row>
    <row r="38" spans="1:4" ht="12.75">
      <c r="A38" s="12" t="s">
        <v>7</v>
      </c>
      <c r="B38" s="12" t="s">
        <v>7</v>
      </c>
      <c r="C38" s="12" t="s">
        <v>8</v>
      </c>
      <c r="D38" s="12" t="s">
        <v>8</v>
      </c>
    </row>
    <row r="39" spans="1:13" ht="12.75">
      <c r="A39" s="12" t="s">
        <v>9</v>
      </c>
      <c r="B39" s="12" t="s">
        <v>9</v>
      </c>
      <c r="C39" s="12" t="s">
        <v>9</v>
      </c>
      <c r="D39" s="12" t="s">
        <v>9</v>
      </c>
      <c r="E39" s="12" t="s">
        <v>10</v>
      </c>
      <c r="F39" s="12" t="s">
        <v>11</v>
      </c>
      <c r="G39" s="12"/>
      <c r="H39" s="12"/>
      <c r="I39" s="12" t="s">
        <v>12</v>
      </c>
      <c r="J39" s="12" t="s">
        <v>13</v>
      </c>
      <c r="L39" s="12" t="s">
        <v>15</v>
      </c>
      <c r="M39" s="12" t="s">
        <v>15</v>
      </c>
    </row>
    <row r="40" spans="1:13" ht="12.75">
      <c r="A40" s="14" t="s">
        <v>16</v>
      </c>
      <c r="B40" s="14" t="s">
        <v>17</v>
      </c>
      <c r="C40" s="14" t="s">
        <v>16</v>
      </c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14" t="s">
        <v>22</v>
      </c>
      <c r="J40" s="14" t="s">
        <v>17</v>
      </c>
      <c r="L40" s="14" t="s">
        <v>28</v>
      </c>
      <c r="M40" s="14" t="s">
        <v>24</v>
      </c>
    </row>
    <row r="41" spans="3:13" ht="12.75">
      <c r="C41" s="14"/>
      <c r="D41" s="14"/>
      <c r="E41" s="14"/>
      <c r="F41" s="14"/>
      <c r="G41" s="14"/>
      <c r="H41" s="14"/>
      <c r="I41" s="14"/>
      <c r="J41" s="14"/>
      <c r="L41" s="14"/>
      <c r="M41" s="14"/>
    </row>
    <row r="42" spans="1:14" ht="12.75">
      <c r="A42" s="15">
        <v>40161</v>
      </c>
      <c r="B42" s="15">
        <v>40192</v>
      </c>
      <c r="C42" s="15">
        <f aca="true" t="shared" si="0" ref="C42:C64">IF(A42&lt;$C$37,$C$37,A42)</f>
        <v>40179</v>
      </c>
      <c r="D42" s="15">
        <f aca="true" t="shared" si="1" ref="D42:D64">IF(B42&gt;$D$14,$D$14,B42)</f>
        <v>40192</v>
      </c>
      <c r="E42" s="16">
        <f aca="true" t="shared" si="2" ref="E42:E64">D42-C42</f>
        <v>13</v>
      </c>
      <c r="F42" s="17">
        <v>69000000</v>
      </c>
      <c r="G42" s="18" t="s">
        <v>25</v>
      </c>
      <c r="H42" s="19" t="s">
        <v>26</v>
      </c>
      <c r="I42" s="20">
        <v>0.015</v>
      </c>
      <c r="J42" s="21">
        <f aca="true" t="shared" si="3" ref="J42:J64">F42*I42/360*E42</f>
        <v>37375</v>
      </c>
      <c r="K42" s="21"/>
      <c r="L42" s="25">
        <f aca="true" t="shared" si="4" ref="L42:L64">F42*E42</f>
        <v>897000000</v>
      </c>
      <c r="M42" s="23">
        <f aca="true" t="shared" si="5" ref="M42:M64">(L42*I42)/$L$66</f>
        <v>0.0002203281587738259</v>
      </c>
      <c r="N42" s="15"/>
    </row>
    <row r="43" spans="1:14" ht="12.75">
      <c r="A43" s="15">
        <v>40170</v>
      </c>
      <c r="B43" s="15">
        <v>40200</v>
      </c>
      <c r="C43" s="15">
        <f t="shared" si="0"/>
        <v>40179</v>
      </c>
      <c r="D43" s="15">
        <f t="shared" si="1"/>
        <v>40200</v>
      </c>
      <c r="E43" s="16">
        <f t="shared" si="2"/>
        <v>21</v>
      </c>
      <c r="F43" s="17">
        <v>125000000</v>
      </c>
      <c r="G43" s="18" t="s">
        <v>25</v>
      </c>
      <c r="H43" s="19" t="s">
        <v>26</v>
      </c>
      <c r="I43" s="20">
        <v>0.015</v>
      </c>
      <c r="J43" s="21">
        <f t="shared" si="3"/>
        <v>109375</v>
      </c>
      <c r="K43" s="21"/>
      <c r="L43" s="25">
        <f t="shared" si="4"/>
        <v>2625000000</v>
      </c>
      <c r="M43" s="23">
        <f t="shared" si="5"/>
        <v>0.0006447730398899587</v>
      </c>
      <c r="N43" s="15"/>
    </row>
    <row r="44" spans="1:14" ht="12.75">
      <c r="A44" s="15">
        <v>40178</v>
      </c>
      <c r="B44" s="15">
        <v>40207</v>
      </c>
      <c r="C44" s="15">
        <f t="shared" si="0"/>
        <v>40179</v>
      </c>
      <c r="D44" s="15">
        <f t="shared" si="1"/>
        <v>40207</v>
      </c>
      <c r="E44" s="16">
        <f t="shared" si="2"/>
        <v>28</v>
      </c>
      <c r="F44" s="17">
        <v>38000000</v>
      </c>
      <c r="G44" s="18" t="s">
        <v>25</v>
      </c>
      <c r="H44" s="19" t="s">
        <v>26</v>
      </c>
      <c r="I44" s="20">
        <v>0.015</v>
      </c>
      <c r="J44" s="21">
        <f t="shared" si="3"/>
        <v>44333.33333333333</v>
      </c>
      <c r="K44" s="21"/>
      <c r="L44" s="25">
        <f t="shared" si="4"/>
        <v>1064000000</v>
      </c>
      <c r="M44" s="23">
        <f t="shared" si="5"/>
        <v>0.0002613480055020633</v>
      </c>
      <c r="N44" s="15"/>
    </row>
    <row r="45" spans="1:14" ht="12.75">
      <c r="A45" s="15">
        <v>40192</v>
      </c>
      <c r="B45" s="15">
        <v>40221</v>
      </c>
      <c r="C45" s="15">
        <f t="shared" si="0"/>
        <v>40192</v>
      </c>
      <c r="D45" s="15">
        <f t="shared" si="1"/>
        <v>40221</v>
      </c>
      <c r="E45" s="16">
        <f t="shared" si="2"/>
        <v>29</v>
      </c>
      <c r="F45" s="17">
        <v>84000000</v>
      </c>
      <c r="G45" s="18" t="s">
        <v>25</v>
      </c>
      <c r="H45" s="19" t="s">
        <v>26</v>
      </c>
      <c r="I45" s="20">
        <v>0.015</v>
      </c>
      <c r="J45" s="21">
        <f t="shared" si="3"/>
        <v>101500</v>
      </c>
      <c r="K45" s="21"/>
      <c r="L45" s="25">
        <f t="shared" si="4"/>
        <v>2436000000</v>
      </c>
      <c r="M45" s="23">
        <f t="shared" si="5"/>
        <v>0.0005983493810178817</v>
      </c>
      <c r="N45" s="15"/>
    </row>
    <row r="46" spans="1:14" ht="12.75">
      <c r="A46" s="15">
        <v>40200</v>
      </c>
      <c r="B46" s="15">
        <v>40228</v>
      </c>
      <c r="C46" s="15">
        <f t="shared" si="0"/>
        <v>40200</v>
      </c>
      <c r="D46" s="15">
        <f t="shared" si="1"/>
        <v>40228</v>
      </c>
      <c r="E46" s="16">
        <f t="shared" si="2"/>
        <v>28</v>
      </c>
      <c r="F46" s="17">
        <v>125000000</v>
      </c>
      <c r="G46" s="18" t="s">
        <v>25</v>
      </c>
      <c r="H46" s="19" t="s">
        <v>26</v>
      </c>
      <c r="I46" s="20">
        <v>0.015</v>
      </c>
      <c r="J46" s="21">
        <f t="shared" si="3"/>
        <v>145833.3333333333</v>
      </c>
      <c r="K46" s="21"/>
      <c r="L46" s="25">
        <f t="shared" si="4"/>
        <v>3500000000</v>
      </c>
      <c r="M46" s="23">
        <f t="shared" si="5"/>
        <v>0.0008596973865199449</v>
      </c>
      <c r="N46" s="15"/>
    </row>
    <row r="47" spans="1:14" ht="12.75">
      <c r="A47" s="15">
        <v>40207</v>
      </c>
      <c r="B47" s="15">
        <v>40235</v>
      </c>
      <c r="C47" s="15">
        <f t="shared" si="0"/>
        <v>40207</v>
      </c>
      <c r="D47" s="15">
        <f t="shared" si="1"/>
        <v>40235</v>
      </c>
      <c r="E47" s="16">
        <f t="shared" si="2"/>
        <v>28</v>
      </c>
      <c r="F47" s="17">
        <v>54000000</v>
      </c>
      <c r="G47" s="18" t="s">
        <v>25</v>
      </c>
      <c r="H47" s="19" t="s">
        <v>26</v>
      </c>
      <c r="I47" s="20">
        <v>0.015</v>
      </c>
      <c r="J47" s="21">
        <f t="shared" si="3"/>
        <v>63000</v>
      </c>
      <c r="K47" s="21"/>
      <c r="L47" s="25">
        <f t="shared" si="4"/>
        <v>1512000000</v>
      </c>
      <c r="M47" s="23">
        <f t="shared" si="5"/>
        <v>0.0003713892709766162</v>
      </c>
      <c r="N47" s="15"/>
    </row>
    <row r="48" spans="1:14" ht="12.75">
      <c r="A48" s="15">
        <v>40221</v>
      </c>
      <c r="B48" s="15">
        <v>40252</v>
      </c>
      <c r="C48" s="15">
        <f t="shared" si="0"/>
        <v>40221</v>
      </c>
      <c r="D48" s="15">
        <f t="shared" si="1"/>
        <v>40252</v>
      </c>
      <c r="E48" s="16">
        <f t="shared" si="2"/>
        <v>31</v>
      </c>
      <c r="F48" s="17">
        <v>79000000</v>
      </c>
      <c r="G48" s="18" t="s">
        <v>25</v>
      </c>
      <c r="H48" s="19" t="s">
        <v>26</v>
      </c>
      <c r="I48" s="20">
        <v>0.015</v>
      </c>
      <c r="J48" s="21">
        <f t="shared" si="3"/>
        <v>102041.66666666666</v>
      </c>
      <c r="K48" s="21"/>
      <c r="L48" s="25">
        <f t="shared" si="4"/>
        <v>2449000000</v>
      </c>
      <c r="M48" s="23">
        <f t="shared" si="5"/>
        <v>0.0006015425427392415</v>
      </c>
      <c r="N48" s="15"/>
    </row>
    <row r="49" spans="1:14" ht="12.75">
      <c r="A49" s="15">
        <v>40228</v>
      </c>
      <c r="B49" s="15">
        <v>40256</v>
      </c>
      <c r="C49" s="15">
        <f t="shared" si="0"/>
        <v>40228</v>
      </c>
      <c r="D49" s="15">
        <f t="shared" si="1"/>
        <v>40256</v>
      </c>
      <c r="E49" s="16">
        <f t="shared" si="2"/>
        <v>28</v>
      </c>
      <c r="F49" s="17">
        <v>125000000</v>
      </c>
      <c r="G49" s="18" t="s">
        <v>25</v>
      </c>
      <c r="H49" s="19" t="s">
        <v>26</v>
      </c>
      <c r="I49" s="20">
        <v>0.015</v>
      </c>
      <c r="J49" s="21">
        <f t="shared" si="3"/>
        <v>145833.3333333333</v>
      </c>
      <c r="K49" s="21"/>
      <c r="L49" s="25">
        <f t="shared" si="4"/>
        <v>3500000000</v>
      </c>
      <c r="M49" s="23">
        <f t="shared" si="5"/>
        <v>0.0008596973865199449</v>
      </c>
      <c r="N49" s="15"/>
    </row>
    <row r="50" spans="1:14" ht="12.75">
      <c r="A50" s="15">
        <v>40235</v>
      </c>
      <c r="B50" s="15">
        <v>40263</v>
      </c>
      <c r="C50" s="15">
        <f t="shared" si="0"/>
        <v>40235</v>
      </c>
      <c r="D50" s="15">
        <f t="shared" si="1"/>
        <v>40263</v>
      </c>
      <c r="E50" s="16">
        <f t="shared" si="2"/>
        <v>28</v>
      </c>
      <c r="F50" s="17">
        <v>54000000</v>
      </c>
      <c r="G50" s="18" t="s">
        <v>25</v>
      </c>
      <c r="H50" s="19" t="s">
        <v>26</v>
      </c>
      <c r="I50" s="20">
        <v>0.015</v>
      </c>
      <c r="J50" s="21">
        <f t="shared" si="3"/>
        <v>63000</v>
      </c>
      <c r="K50" s="21"/>
      <c r="L50" s="25">
        <f t="shared" si="4"/>
        <v>1512000000</v>
      </c>
      <c r="M50" s="23">
        <f t="shared" si="5"/>
        <v>0.0003713892709766162</v>
      </c>
      <c r="N50" s="15"/>
    </row>
    <row r="51" spans="1:14" ht="12.75">
      <c r="A51" s="15">
        <v>40252</v>
      </c>
      <c r="B51" s="15">
        <v>40283</v>
      </c>
      <c r="C51" s="15">
        <f t="shared" si="0"/>
        <v>40252</v>
      </c>
      <c r="D51" s="15">
        <f t="shared" si="1"/>
        <v>40283</v>
      </c>
      <c r="E51" s="16">
        <f t="shared" si="2"/>
        <v>31</v>
      </c>
      <c r="F51" s="17">
        <v>79000000</v>
      </c>
      <c r="G51" s="18" t="s">
        <v>25</v>
      </c>
      <c r="H51" s="19" t="s">
        <v>26</v>
      </c>
      <c r="I51" s="20">
        <v>0.015</v>
      </c>
      <c r="J51" s="21">
        <f t="shared" si="3"/>
        <v>102041.66666666666</v>
      </c>
      <c r="K51" s="21"/>
      <c r="L51" s="25">
        <f t="shared" si="4"/>
        <v>2449000000</v>
      </c>
      <c r="M51" s="23">
        <f t="shared" si="5"/>
        <v>0.0006015425427392415</v>
      </c>
      <c r="N51" s="15"/>
    </row>
    <row r="52" spans="1:14" ht="12.75">
      <c r="A52" s="15">
        <v>40256</v>
      </c>
      <c r="B52" s="15">
        <v>40284</v>
      </c>
      <c r="C52" s="15">
        <f t="shared" si="0"/>
        <v>40256</v>
      </c>
      <c r="D52" s="15">
        <f t="shared" si="1"/>
        <v>40284</v>
      </c>
      <c r="E52" s="16">
        <f t="shared" si="2"/>
        <v>28</v>
      </c>
      <c r="F52" s="17">
        <v>150000000</v>
      </c>
      <c r="G52" s="18" t="s">
        <v>25</v>
      </c>
      <c r="H52" s="19" t="s">
        <v>26</v>
      </c>
      <c r="I52" s="20">
        <v>0.015</v>
      </c>
      <c r="J52" s="21">
        <f t="shared" si="3"/>
        <v>175000</v>
      </c>
      <c r="K52" s="21"/>
      <c r="L52" s="25">
        <f t="shared" si="4"/>
        <v>4200000000</v>
      </c>
      <c r="M52" s="23">
        <f t="shared" si="5"/>
        <v>0.0010316368638239339</v>
      </c>
      <c r="N52" s="15"/>
    </row>
    <row r="53" spans="1:14" ht="12.75">
      <c r="A53" s="15">
        <v>40263</v>
      </c>
      <c r="B53" s="15">
        <v>40291</v>
      </c>
      <c r="C53" s="15">
        <f t="shared" si="0"/>
        <v>40263</v>
      </c>
      <c r="D53" s="15">
        <f t="shared" si="1"/>
        <v>40291</v>
      </c>
      <c r="E53" s="16">
        <f t="shared" si="2"/>
        <v>28</v>
      </c>
      <c r="F53" s="17">
        <v>54000000</v>
      </c>
      <c r="G53" s="18" t="s">
        <v>25</v>
      </c>
      <c r="H53" s="19" t="s">
        <v>26</v>
      </c>
      <c r="I53" s="20">
        <v>0.015</v>
      </c>
      <c r="J53" s="21">
        <f t="shared" si="3"/>
        <v>63000</v>
      </c>
      <c r="K53" s="21"/>
      <c r="L53" s="25">
        <f t="shared" si="4"/>
        <v>1512000000</v>
      </c>
      <c r="M53" s="23">
        <f t="shared" si="5"/>
        <v>0.0003713892709766162</v>
      </c>
      <c r="N53" s="15"/>
    </row>
    <row r="54" spans="1:14" ht="12.75">
      <c r="A54" s="15">
        <v>40283</v>
      </c>
      <c r="B54" s="15">
        <v>40312</v>
      </c>
      <c r="C54" s="15">
        <f t="shared" si="0"/>
        <v>40283</v>
      </c>
      <c r="D54" s="15">
        <f t="shared" si="1"/>
        <v>40312</v>
      </c>
      <c r="E54" s="16">
        <f t="shared" si="2"/>
        <v>29</v>
      </c>
      <c r="F54" s="17">
        <v>79000000</v>
      </c>
      <c r="G54" s="18" t="s">
        <v>25</v>
      </c>
      <c r="H54" s="19" t="s">
        <v>26</v>
      </c>
      <c r="I54" s="20">
        <v>0.015</v>
      </c>
      <c r="J54" s="21">
        <f t="shared" si="3"/>
        <v>95458.33333333333</v>
      </c>
      <c r="K54" s="21"/>
      <c r="L54" s="25">
        <f t="shared" si="4"/>
        <v>2291000000</v>
      </c>
      <c r="M54" s="23">
        <f t="shared" si="5"/>
        <v>0.0005627333464334839</v>
      </c>
      <c r="N54" s="15"/>
    </row>
    <row r="55" spans="1:14" ht="12.75">
      <c r="A55" s="15">
        <v>40284</v>
      </c>
      <c r="B55" s="15">
        <v>40315</v>
      </c>
      <c r="C55" s="15">
        <f t="shared" si="0"/>
        <v>40284</v>
      </c>
      <c r="D55" s="15">
        <f t="shared" si="1"/>
        <v>40315</v>
      </c>
      <c r="E55" s="16">
        <f t="shared" si="2"/>
        <v>31</v>
      </c>
      <c r="F55" s="17">
        <v>150000000</v>
      </c>
      <c r="G55" s="18" t="s">
        <v>25</v>
      </c>
      <c r="H55" s="19" t="s">
        <v>26</v>
      </c>
      <c r="I55" s="20">
        <v>0.015</v>
      </c>
      <c r="J55" s="21">
        <f t="shared" si="3"/>
        <v>193750</v>
      </c>
      <c r="K55" s="21"/>
      <c r="L55" s="25">
        <f t="shared" si="4"/>
        <v>4650000000</v>
      </c>
      <c r="M55" s="23">
        <f t="shared" si="5"/>
        <v>0.001142169384947927</v>
      </c>
      <c r="N55" s="15"/>
    </row>
    <row r="56" spans="1:14" ht="12.75">
      <c r="A56" s="15">
        <v>40291</v>
      </c>
      <c r="B56" s="15">
        <v>40322</v>
      </c>
      <c r="C56" s="15">
        <f t="shared" si="0"/>
        <v>40291</v>
      </c>
      <c r="D56" s="15">
        <f t="shared" si="1"/>
        <v>40322</v>
      </c>
      <c r="E56" s="16">
        <f t="shared" si="2"/>
        <v>31</v>
      </c>
      <c r="F56" s="17">
        <v>38000000</v>
      </c>
      <c r="G56" s="18" t="s">
        <v>25</v>
      </c>
      <c r="H56" s="19" t="s">
        <v>26</v>
      </c>
      <c r="I56" s="20">
        <v>0.015</v>
      </c>
      <c r="J56" s="21">
        <f t="shared" si="3"/>
        <v>49083.33333333333</v>
      </c>
      <c r="K56" s="21"/>
      <c r="L56" s="25">
        <f t="shared" si="4"/>
        <v>1178000000</v>
      </c>
      <c r="M56" s="23">
        <f t="shared" si="5"/>
        <v>0.00028934957752014146</v>
      </c>
      <c r="N56" s="15"/>
    </row>
    <row r="57" spans="1:14" ht="12.75">
      <c r="A57" s="15">
        <v>40312</v>
      </c>
      <c r="B57" s="15">
        <v>40343</v>
      </c>
      <c r="C57" s="15">
        <f t="shared" si="0"/>
        <v>40312</v>
      </c>
      <c r="D57" s="15">
        <f t="shared" si="1"/>
        <v>40343</v>
      </c>
      <c r="E57" s="16">
        <f t="shared" si="2"/>
        <v>31</v>
      </c>
      <c r="F57" s="17">
        <v>79000000</v>
      </c>
      <c r="G57" s="18" t="s">
        <v>25</v>
      </c>
      <c r="H57" s="19" t="s">
        <v>26</v>
      </c>
      <c r="I57" s="20">
        <v>0.015625</v>
      </c>
      <c r="J57" s="21">
        <f t="shared" si="3"/>
        <v>106293.40277777778</v>
      </c>
      <c r="K57" s="21"/>
      <c r="L57" s="25">
        <f t="shared" si="4"/>
        <v>2449000000</v>
      </c>
      <c r="M57" s="23">
        <f t="shared" si="5"/>
        <v>0.0006266068153533765</v>
      </c>
      <c r="N57" s="15"/>
    </row>
    <row r="58" spans="1:14" ht="12.75">
      <c r="A58" s="15">
        <v>40315</v>
      </c>
      <c r="B58" s="15">
        <v>40343</v>
      </c>
      <c r="C58" s="15">
        <f t="shared" si="0"/>
        <v>40315</v>
      </c>
      <c r="D58" s="15">
        <f t="shared" si="1"/>
        <v>40343</v>
      </c>
      <c r="E58" s="16">
        <f t="shared" si="2"/>
        <v>28</v>
      </c>
      <c r="F58" s="17">
        <v>150000000</v>
      </c>
      <c r="G58" s="18" t="s">
        <v>25</v>
      </c>
      <c r="H58" s="19" t="s">
        <v>26</v>
      </c>
      <c r="I58" s="20">
        <v>0.015625</v>
      </c>
      <c r="J58" s="21">
        <f t="shared" si="3"/>
        <v>182291.6666666667</v>
      </c>
      <c r="K58" s="21"/>
      <c r="L58" s="25">
        <f t="shared" si="4"/>
        <v>4200000000</v>
      </c>
      <c r="M58" s="23">
        <f t="shared" si="5"/>
        <v>0.0010746217331499312</v>
      </c>
      <c r="N58" s="15"/>
    </row>
    <row r="59" spans="1:14" ht="12.75">
      <c r="A59" s="15">
        <v>40322</v>
      </c>
      <c r="B59" s="15">
        <v>40352</v>
      </c>
      <c r="C59" s="15">
        <f t="shared" si="0"/>
        <v>40322</v>
      </c>
      <c r="D59" s="15">
        <f t="shared" si="1"/>
        <v>40352</v>
      </c>
      <c r="E59" s="16">
        <f t="shared" si="2"/>
        <v>30</v>
      </c>
      <c r="F59" s="17">
        <v>33000000</v>
      </c>
      <c r="G59" s="18" t="s">
        <v>25</v>
      </c>
      <c r="H59" s="19" t="s">
        <v>26</v>
      </c>
      <c r="I59" s="20">
        <v>0.015625</v>
      </c>
      <c r="J59" s="21">
        <f t="shared" si="3"/>
        <v>42968.75</v>
      </c>
      <c r="K59" s="21"/>
      <c r="L59" s="25">
        <f t="shared" si="4"/>
        <v>990000000</v>
      </c>
      <c r="M59" s="23">
        <f t="shared" si="5"/>
        <v>0.0002533036942424838</v>
      </c>
      <c r="N59" s="15"/>
    </row>
    <row r="60" spans="1:14" ht="12.75">
      <c r="A60" s="15">
        <v>40343</v>
      </c>
      <c r="B60" s="15">
        <v>40374</v>
      </c>
      <c r="C60" s="15">
        <f t="shared" si="0"/>
        <v>40343</v>
      </c>
      <c r="D60" s="15">
        <f t="shared" si="1"/>
        <v>40374</v>
      </c>
      <c r="E60" s="16">
        <f t="shared" si="2"/>
        <v>31</v>
      </c>
      <c r="F60" s="17">
        <v>229000000</v>
      </c>
      <c r="G60" s="18" t="s">
        <v>25</v>
      </c>
      <c r="H60" s="19" t="s">
        <v>26</v>
      </c>
      <c r="I60" s="20">
        <v>0.01625</v>
      </c>
      <c r="J60" s="21">
        <f t="shared" si="3"/>
        <v>320440.9722222222</v>
      </c>
      <c r="K60" s="21"/>
      <c r="L60" s="25">
        <f t="shared" si="4"/>
        <v>7099000000</v>
      </c>
      <c r="M60" s="23">
        <f t="shared" si="5"/>
        <v>0.0018890212549944325</v>
      </c>
      <c r="N60" s="15"/>
    </row>
    <row r="61" spans="1:14" ht="12.75">
      <c r="A61" s="15">
        <v>40352</v>
      </c>
      <c r="B61" s="15">
        <v>40382</v>
      </c>
      <c r="C61" s="15">
        <f t="shared" si="0"/>
        <v>40352</v>
      </c>
      <c r="D61" s="15">
        <f t="shared" si="1"/>
        <v>40382</v>
      </c>
      <c r="E61" s="16">
        <f t="shared" si="2"/>
        <v>30</v>
      </c>
      <c r="F61" s="17">
        <v>38000000</v>
      </c>
      <c r="G61" s="18" t="s">
        <v>25</v>
      </c>
      <c r="H61" s="19" t="s">
        <v>26</v>
      </c>
      <c r="I61" s="20">
        <v>0.01625</v>
      </c>
      <c r="J61" s="21">
        <f t="shared" si="3"/>
        <v>51458.333333333336</v>
      </c>
      <c r="K61" s="21"/>
      <c r="L61" s="25">
        <f t="shared" si="4"/>
        <v>1140000000</v>
      </c>
      <c r="M61" s="23">
        <f t="shared" si="5"/>
        <v>0.0003033503635291806</v>
      </c>
      <c r="N61" s="15"/>
    </row>
    <row r="62" spans="1:14" ht="12.75">
      <c r="A62" s="15">
        <v>40374</v>
      </c>
      <c r="B62" s="15">
        <v>40399</v>
      </c>
      <c r="C62" s="15">
        <f t="shared" si="0"/>
        <v>40374</v>
      </c>
      <c r="D62" s="15">
        <f t="shared" si="1"/>
        <v>40399</v>
      </c>
      <c r="E62" s="16">
        <f t="shared" si="2"/>
        <v>25</v>
      </c>
      <c r="F62" s="17">
        <v>229000000</v>
      </c>
      <c r="G62" s="18" t="s">
        <v>25</v>
      </c>
      <c r="H62" s="19" t="s">
        <v>26</v>
      </c>
      <c r="I62" s="20">
        <v>0.015625</v>
      </c>
      <c r="J62" s="21">
        <f t="shared" si="3"/>
        <v>248480.90277777778</v>
      </c>
      <c r="K62" s="21"/>
      <c r="L62" s="25">
        <f t="shared" si="4"/>
        <v>5725000000</v>
      </c>
      <c r="M62" s="23">
        <f t="shared" si="5"/>
        <v>0.001464811767210323</v>
      </c>
      <c r="N62" s="15"/>
    </row>
    <row r="63" spans="1:14" ht="12.75">
      <c r="A63" s="15">
        <v>40382</v>
      </c>
      <c r="B63" s="15">
        <v>40399</v>
      </c>
      <c r="C63" s="15">
        <f t="shared" si="0"/>
        <v>40382</v>
      </c>
      <c r="D63" s="15">
        <f t="shared" si="1"/>
        <v>40399</v>
      </c>
      <c r="E63" s="16">
        <f t="shared" si="2"/>
        <v>17</v>
      </c>
      <c r="F63" s="17">
        <v>50000000</v>
      </c>
      <c r="G63" s="18" t="s">
        <v>25</v>
      </c>
      <c r="H63" s="19" t="s">
        <v>26</v>
      </c>
      <c r="I63" s="20">
        <v>0.015625</v>
      </c>
      <c r="J63" s="21">
        <f t="shared" si="3"/>
        <v>36892.36111111111</v>
      </c>
      <c r="K63" s="21"/>
      <c r="L63" s="25">
        <f t="shared" si="4"/>
        <v>850000000</v>
      </c>
      <c r="M63" s="23">
        <f t="shared" si="5"/>
        <v>0.00021748296980415274</v>
      </c>
      <c r="N63" s="15"/>
    </row>
    <row r="64" spans="1:14" ht="12.75">
      <c r="A64" s="15">
        <v>40399</v>
      </c>
      <c r="B64" s="15">
        <v>40409</v>
      </c>
      <c r="C64" s="15">
        <f t="shared" si="0"/>
        <v>40399</v>
      </c>
      <c r="D64" s="15">
        <f t="shared" si="1"/>
        <v>40409</v>
      </c>
      <c r="E64" s="16">
        <f t="shared" si="2"/>
        <v>10</v>
      </c>
      <c r="F64" s="17">
        <v>284000000</v>
      </c>
      <c r="G64" s="18" t="s">
        <v>49</v>
      </c>
      <c r="H64" s="19" t="s">
        <v>26</v>
      </c>
      <c r="I64" s="20">
        <v>0.030625</v>
      </c>
      <c r="J64" s="21">
        <f t="shared" si="3"/>
        <v>241597.22222222222</v>
      </c>
      <c r="K64" s="21"/>
      <c r="L64" s="25">
        <f t="shared" si="4"/>
        <v>2840000000</v>
      </c>
      <c r="M64" s="23">
        <f t="shared" si="5"/>
        <v>0.001424232003668042</v>
      </c>
      <c r="N64" s="15"/>
    </row>
    <row r="65" spans="1:14" ht="12.75">
      <c r="A65" s="15"/>
      <c r="B65" s="15"/>
      <c r="C65" s="15"/>
      <c r="D65" s="15"/>
      <c r="E65" s="16"/>
      <c r="F65" s="17"/>
      <c r="G65" s="18"/>
      <c r="H65" s="19"/>
      <c r="I65" s="20"/>
      <c r="J65" s="21"/>
      <c r="K65" s="21"/>
      <c r="L65" s="25"/>
      <c r="M65" s="23"/>
      <c r="N65" s="15"/>
    </row>
    <row r="66" spans="3:13" ht="15">
      <c r="C66" s="14"/>
      <c r="D66" s="14"/>
      <c r="E66" s="14"/>
      <c r="F66" s="14"/>
      <c r="G66" s="14"/>
      <c r="H66" s="14"/>
      <c r="I66" s="14"/>
      <c r="J66" s="14"/>
      <c r="L66" s="27">
        <f>SUM(L41:L65)</f>
        <v>61068000000</v>
      </c>
      <c r="M66" s="29">
        <f>SUM(M41:M65)</f>
        <v>0.01604076603130936</v>
      </c>
    </row>
    <row r="67" ht="12.75">
      <c r="I67" s="31"/>
    </row>
    <row r="68" ht="12.75">
      <c r="I68" s="31"/>
    </row>
    <row r="69" spans="1:13" ht="16.5" thickBot="1">
      <c r="A69" s="9" t="s">
        <v>62</v>
      </c>
      <c r="B69" s="10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1" spans="3:11" ht="12.75">
      <c r="C71" s="32"/>
      <c r="D71" s="12"/>
      <c r="E71" s="12"/>
      <c r="F71" s="12" t="s">
        <v>11</v>
      </c>
      <c r="G71" s="19"/>
      <c r="I71" s="12"/>
      <c r="J71" s="12"/>
      <c r="K71" s="12"/>
    </row>
    <row r="72" spans="2:13" ht="12.75">
      <c r="B72" s="33" t="s">
        <v>31</v>
      </c>
      <c r="C72" s="34"/>
      <c r="D72" s="35"/>
      <c r="E72" s="35"/>
      <c r="F72" s="14" t="s">
        <v>19</v>
      </c>
      <c r="G72" s="36"/>
      <c r="J72" s="14"/>
      <c r="K72" s="14"/>
      <c r="L72" s="14" t="s">
        <v>32</v>
      </c>
      <c r="M72" s="14" t="s">
        <v>24</v>
      </c>
    </row>
    <row r="73" spans="2:13" ht="12.75">
      <c r="B73" s="37" t="s">
        <v>33</v>
      </c>
      <c r="C73" s="38"/>
      <c r="D73" s="38"/>
      <c r="E73" s="24"/>
      <c r="F73" s="17">
        <v>377700</v>
      </c>
      <c r="G73" s="39"/>
      <c r="H73" s="40"/>
      <c r="J73" s="41"/>
      <c r="K73" s="42"/>
      <c r="L73" s="43" t="s">
        <v>34</v>
      </c>
      <c r="M73" s="44">
        <v>0.0295</v>
      </c>
    </row>
    <row r="74" spans="2:13" ht="12.75">
      <c r="B74" s="37" t="s">
        <v>35</v>
      </c>
      <c r="D74" s="38"/>
      <c r="E74" s="24"/>
      <c r="F74" s="17">
        <v>5375000</v>
      </c>
      <c r="G74" s="39"/>
      <c r="H74" s="40"/>
      <c r="J74" s="41"/>
      <c r="K74" s="42"/>
      <c r="L74" s="43" t="s">
        <v>34</v>
      </c>
      <c r="M74" s="44">
        <v>0.0295</v>
      </c>
    </row>
    <row r="75" spans="2:13" ht="12.75">
      <c r="B75" s="37" t="s">
        <v>36</v>
      </c>
      <c r="D75" s="38"/>
      <c r="E75" s="24"/>
      <c r="F75" s="17">
        <v>7408000</v>
      </c>
      <c r="G75" s="39"/>
      <c r="H75" s="40"/>
      <c r="J75" s="41"/>
      <c r="K75" s="42"/>
      <c r="L75" s="43" t="s">
        <v>34</v>
      </c>
      <c r="M75" s="44">
        <v>0.0295</v>
      </c>
    </row>
    <row r="76" ht="12.75">
      <c r="F76" s="27"/>
    </row>
    <row r="77" spans="6:13" ht="15">
      <c r="F77" s="27">
        <f>SUM(F73:F76)</f>
        <v>13160700</v>
      </c>
      <c r="M77" s="29">
        <v>0.0295</v>
      </c>
    </row>
    <row r="81" spans="1:13" s="45" customFormat="1" ht="13.5" thickBo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45" customFormat="1" ht="3" customHeight="1" thickBot="1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45" customFormat="1" ht="31.5" customHeight="1">
      <c r="A83" s="48" t="s">
        <v>37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6.5" thickBot="1">
      <c r="A84" s="9" t="s">
        <v>63</v>
      </c>
      <c r="B84" s="51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3:4" ht="12.75">
      <c r="C85" s="11">
        <f>+O8</f>
        <v>40452</v>
      </c>
      <c r="D85" s="11">
        <f>+O11</f>
        <v>40483</v>
      </c>
    </row>
    <row r="86" spans="1:4" ht="12.75">
      <c r="A86" s="12" t="s">
        <v>7</v>
      </c>
      <c r="B86" s="12" t="s">
        <v>7</v>
      </c>
      <c r="C86" s="12" t="s">
        <v>8</v>
      </c>
      <c r="D86" s="12" t="s">
        <v>8</v>
      </c>
    </row>
    <row r="87" spans="1:13" ht="12.75">
      <c r="A87" s="12" t="s">
        <v>9</v>
      </c>
      <c r="B87" s="12" t="s">
        <v>9</v>
      </c>
      <c r="C87" s="12" t="s">
        <v>9</v>
      </c>
      <c r="D87" s="12" t="s">
        <v>9</v>
      </c>
      <c r="E87" s="12" t="s">
        <v>10</v>
      </c>
      <c r="F87" s="12" t="s">
        <v>11</v>
      </c>
      <c r="G87" s="12"/>
      <c r="H87" s="12"/>
      <c r="I87" s="12" t="s">
        <v>12</v>
      </c>
      <c r="J87" s="12" t="s">
        <v>13</v>
      </c>
      <c r="L87" s="12" t="s">
        <v>15</v>
      </c>
      <c r="M87" s="12" t="s">
        <v>15</v>
      </c>
    </row>
    <row r="88" spans="1:13" ht="12.75">
      <c r="A88" s="14" t="s">
        <v>16</v>
      </c>
      <c r="B88" s="14" t="s">
        <v>17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H88" s="14" t="s">
        <v>21</v>
      </c>
      <c r="I88" s="14" t="s">
        <v>22</v>
      </c>
      <c r="J88" s="14" t="s">
        <v>17</v>
      </c>
      <c r="L88" s="14" t="s">
        <v>28</v>
      </c>
      <c r="M88" s="14" t="s">
        <v>24</v>
      </c>
    </row>
    <row r="89" spans="1:4" ht="12.75">
      <c r="A89" s="14"/>
      <c r="B89" s="14"/>
      <c r="C89" s="14"/>
      <c r="D89" s="14"/>
    </row>
    <row r="90" spans="1:13" ht="12.75">
      <c r="A90" s="15"/>
      <c r="B90" s="15"/>
      <c r="C90" s="15"/>
      <c r="D90" s="15"/>
      <c r="E90" s="16"/>
      <c r="F90" s="17"/>
      <c r="G90" s="102" t="s">
        <v>31</v>
      </c>
      <c r="H90" s="102"/>
      <c r="I90" s="20"/>
      <c r="J90" s="21"/>
      <c r="K90" s="21"/>
      <c r="L90" s="25"/>
      <c r="M90" s="23"/>
    </row>
    <row r="91" spans="1:13" ht="12.75">
      <c r="A91" s="15">
        <v>40045</v>
      </c>
      <c r="B91" s="15">
        <v>40786</v>
      </c>
      <c r="C91" s="15">
        <f>IF(A91&lt;$C$85,$C$85,A91)</f>
        <v>40452</v>
      </c>
      <c r="D91" s="15">
        <f>IF(B91&gt;$D$85,$D$85,B91)</f>
        <v>40483</v>
      </c>
      <c r="E91" s="16">
        <f>D91-C91</f>
        <v>31</v>
      </c>
      <c r="F91" s="17">
        <v>377700</v>
      </c>
      <c r="G91" s="103" t="s">
        <v>33</v>
      </c>
      <c r="H91" s="103"/>
      <c r="I91" s="20">
        <f>0.0275+0.002</f>
        <v>0.0295</v>
      </c>
      <c r="J91" s="21">
        <f>F91*I91/360*E91</f>
        <v>959.4629166666666</v>
      </c>
      <c r="K91" s="21"/>
      <c r="L91" s="25">
        <f>F91*E91</f>
        <v>11708700</v>
      </c>
      <c r="M91" s="23">
        <f>(L91*I91)/$L$95</f>
        <v>0.0008466228999977204</v>
      </c>
    </row>
    <row r="92" spans="1:13" ht="12.75">
      <c r="A92" s="15">
        <v>39883</v>
      </c>
      <c r="B92" s="15">
        <v>40803</v>
      </c>
      <c r="C92" s="15">
        <f>IF(A92&lt;$C$85,$C$85,A92)</f>
        <v>40452</v>
      </c>
      <c r="D92" s="15">
        <f>IF(B92&gt;$D$85,$D$85,B92)</f>
        <v>40483</v>
      </c>
      <c r="E92" s="16">
        <f>D92-C92</f>
        <v>31</v>
      </c>
      <c r="F92" s="17">
        <v>5375000</v>
      </c>
      <c r="G92" s="103" t="s">
        <v>35</v>
      </c>
      <c r="H92" s="103"/>
      <c r="I92" s="20">
        <f>0.0275+0.002</f>
        <v>0.0295</v>
      </c>
      <c r="J92" s="21">
        <f>F92*I92/360*E92</f>
        <v>13653.993055555557</v>
      </c>
      <c r="K92" s="21"/>
      <c r="L92" s="25">
        <f>F92*E92</f>
        <v>166625000</v>
      </c>
      <c r="M92" s="23">
        <f>(L92*I92)/$L$95</f>
        <v>0.012048181327740926</v>
      </c>
    </row>
    <row r="93" spans="1:13" ht="12.75">
      <c r="A93" s="15">
        <v>39883</v>
      </c>
      <c r="B93" s="15">
        <v>40803</v>
      </c>
      <c r="C93" s="15">
        <f>IF(A93&lt;$C$85,$C$85,A93)</f>
        <v>40452</v>
      </c>
      <c r="D93" s="15">
        <f>IF(B93&gt;$D$85,$D$85,B93)</f>
        <v>40483</v>
      </c>
      <c r="E93" s="16">
        <f>D93-C93</f>
        <v>31</v>
      </c>
      <c r="F93" s="54">
        <v>7408000</v>
      </c>
      <c r="G93" s="103" t="s">
        <v>36</v>
      </c>
      <c r="H93" s="103"/>
      <c r="I93" s="20">
        <f>0.0275+0.002</f>
        <v>0.0295</v>
      </c>
      <c r="J93" s="21">
        <f>F93*I93/360*E93</f>
        <v>18818.37777777778</v>
      </c>
      <c r="K93" s="21"/>
      <c r="L93" s="25">
        <f>F93*E93</f>
        <v>229648000</v>
      </c>
      <c r="M93" s="23">
        <f>(L93*I93)/$L$95</f>
        <v>0.016605195772261355</v>
      </c>
    </row>
    <row r="94" spans="1:13" ht="12.75">
      <c r="A94" s="15"/>
      <c r="B94" s="15"/>
      <c r="C94" s="15"/>
      <c r="D94" s="15"/>
      <c r="E94" s="16"/>
      <c r="F94" s="54"/>
      <c r="G94" s="53"/>
      <c r="H94" s="53"/>
      <c r="I94" s="20"/>
      <c r="J94" s="21"/>
      <c r="K94" s="21"/>
      <c r="L94" s="25"/>
      <c r="M94" s="23"/>
    </row>
    <row r="95" spans="3:13" ht="12.75">
      <c r="C95" s="15"/>
      <c r="D95" s="15"/>
      <c r="E95" s="24"/>
      <c r="F95" s="54"/>
      <c r="G95" s="53"/>
      <c r="H95" s="53"/>
      <c r="I95" s="19"/>
      <c r="J95" s="21"/>
      <c r="K95" s="21"/>
      <c r="L95" s="61">
        <f>SUM(L91:L93)</f>
        <v>407981700</v>
      </c>
      <c r="M95" s="58">
        <f>SUM(M91:M93)</f>
        <v>0.029500000000000002</v>
      </c>
    </row>
    <row r="96" spans="1:13" ht="12.75">
      <c r="A96" s="15"/>
      <c r="B96" s="15"/>
      <c r="C96" s="15"/>
      <c r="D96" s="15"/>
      <c r="E96" s="16"/>
      <c r="F96" s="17"/>
      <c r="G96" s="102" t="s">
        <v>53</v>
      </c>
      <c r="H96" s="102"/>
      <c r="I96" s="20"/>
      <c r="J96" s="21"/>
      <c r="K96" s="21"/>
      <c r="L96" s="25"/>
      <c r="M96" s="58"/>
    </row>
    <row r="97" spans="1:13" ht="12.75">
      <c r="A97" s="15">
        <f>+O2</f>
        <v>40452</v>
      </c>
      <c r="B97" s="15">
        <f>+O11</f>
        <v>40483</v>
      </c>
      <c r="C97" s="15">
        <f>IF(A97&lt;$C$85,$C$85,A97)</f>
        <v>40452</v>
      </c>
      <c r="D97" s="15">
        <f>IF(B97&gt;$D$85,$D$85,B97)</f>
        <v>40483</v>
      </c>
      <c r="E97" s="16">
        <f>D97-C97</f>
        <v>31</v>
      </c>
      <c r="F97" s="17">
        <v>436839300</v>
      </c>
      <c r="G97" s="57" t="s">
        <v>54</v>
      </c>
      <c r="H97" s="19"/>
      <c r="I97" s="20">
        <v>0.005</v>
      </c>
      <c r="J97" s="21">
        <f>F97*I97/360*E97</f>
        <v>188083.5875</v>
      </c>
      <c r="K97" s="21"/>
      <c r="L97" s="25">
        <f>L95/$O$15</f>
        <v>13160700</v>
      </c>
      <c r="M97" s="58">
        <f>J97/L97*12</f>
        <v>0.17149566892338552</v>
      </c>
    </row>
    <row r="98" spans="1:13" ht="12.75">
      <c r="A98" s="15"/>
      <c r="B98" s="15"/>
      <c r="C98" s="15"/>
      <c r="D98" s="15"/>
      <c r="E98" s="16"/>
      <c r="F98" s="17"/>
      <c r="G98" s="57"/>
      <c r="H98" s="19"/>
      <c r="I98" s="20"/>
      <c r="J98" s="21"/>
      <c r="K98" s="21"/>
      <c r="L98" s="25"/>
      <c r="M98" s="23"/>
    </row>
    <row r="99" spans="1:13" ht="12.75">
      <c r="A99" s="15"/>
      <c r="B99" s="15"/>
      <c r="C99" s="15"/>
      <c r="D99" s="15"/>
      <c r="E99" s="16"/>
      <c r="F99" s="17"/>
      <c r="G99" s="102" t="s">
        <v>40</v>
      </c>
      <c r="H99" s="102"/>
      <c r="I99" s="20"/>
      <c r="J99" s="21"/>
      <c r="K99" s="21"/>
      <c r="L99" s="25"/>
      <c r="M99" s="58"/>
    </row>
    <row r="100" spans="1:13" ht="12.75">
      <c r="A100" s="15">
        <v>40399</v>
      </c>
      <c r="B100" s="15">
        <v>41495</v>
      </c>
      <c r="C100" s="15">
        <f>IF(A100&lt;$C$85,$C$85,A100)</f>
        <v>40452</v>
      </c>
      <c r="D100" s="15">
        <f>IF(B100&gt;$D$85,$D$85,B100)</f>
        <v>40483</v>
      </c>
      <c r="E100" s="16">
        <f>D100-C100</f>
        <v>31</v>
      </c>
      <c r="F100" s="17">
        <v>2803500</v>
      </c>
      <c r="G100" s="57" t="s">
        <v>40</v>
      </c>
      <c r="H100" s="19"/>
      <c r="I100" s="20"/>
      <c r="J100" s="21">
        <f>F100/3/12*E100/$O$15</f>
        <v>77875</v>
      </c>
      <c r="K100" s="21"/>
      <c r="L100" s="25">
        <f>L97</f>
        <v>13160700</v>
      </c>
      <c r="M100" s="58">
        <f>J100/L100*12</f>
        <v>0.07100686133716291</v>
      </c>
    </row>
    <row r="101" spans="1:13" ht="12.75">
      <c r="A101" s="15">
        <v>40399</v>
      </c>
      <c r="B101" s="15">
        <v>41495</v>
      </c>
      <c r="C101" s="15">
        <f>IF(A101&lt;$C$85,$C$85,A101)</f>
        <v>40452</v>
      </c>
      <c r="D101" s="15">
        <f>IF(B101&gt;$D$85,$D$85,B101)</f>
        <v>40483</v>
      </c>
      <c r="E101" s="16">
        <f>D101-C101</f>
        <v>31</v>
      </c>
      <c r="F101" s="17">
        <v>900000</v>
      </c>
      <c r="G101" s="57" t="s">
        <v>41</v>
      </c>
      <c r="H101" s="19"/>
      <c r="I101" s="20"/>
      <c r="J101" s="21">
        <f>F101/3/12*E101/$O$15</f>
        <v>25000</v>
      </c>
      <c r="K101" s="21"/>
      <c r="L101" s="25">
        <f>L97</f>
        <v>13160700</v>
      </c>
      <c r="M101" s="58">
        <f>J101/L101*12</f>
        <v>0.022795140076135766</v>
      </c>
    </row>
    <row r="102" spans="6:13" ht="15.75" thickBot="1">
      <c r="F102" s="27"/>
      <c r="L102" s="28"/>
      <c r="M102" s="56"/>
    </row>
    <row r="103" spans="6:13" ht="15.75" thickBot="1">
      <c r="F103" s="27"/>
      <c r="L103" s="59" t="s">
        <v>42</v>
      </c>
      <c r="M103" s="60">
        <f>SUM(M95:M102)</f>
        <v>0.2947976703366842</v>
      </c>
    </row>
    <row r="104" spans="12:13" ht="15">
      <c r="L104" s="27"/>
      <c r="M104" s="29"/>
    </row>
    <row r="105" ht="12.75">
      <c r="M105" s="44"/>
    </row>
  </sheetData>
  <mergeCells count="6">
    <mergeCell ref="G99:H99"/>
    <mergeCell ref="G90:H90"/>
    <mergeCell ref="G91:H91"/>
    <mergeCell ref="G92:H92"/>
    <mergeCell ref="G93:H93"/>
    <mergeCell ref="G96:H96"/>
  </mergeCells>
  <printOptions horizontalCentered="1"/>
  <pageMargins left="0.25" right="0.25" top="0.5" bottom="0.5" header="0.5" footer="0.5"/>
  <pageSetup fitToHeight="1" fitToWidth="1" horizontalDpi="600" verticalDpi="600" orientation="portrait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zoomScale="85" zoomScaleNormal="85" workbookViewId="0" topLeftCell="C72">
      <selection activeCell="C101" sqref="C101"/>
    </sheetView>
  </sheetViews>
  <sheetFormatPr defaultColWidth="9.140625" defaultRowHeight="12.75"/>
  <cols>
    <col min="1" max="3" width="11.57421875" style="0" customWidth="1"/>
    <col min="4" max="4" width="11.140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40452</v>
      </c>
    </row>
    <row r="3" ht="12.75">
      <c r="O3" s="3"/>
    </row>
    <row r="4" ht="12.75">
      <c r="O4" s="4" t="s">
        <v>1</v>
      </c>
    </row>
    <row r="5" ht="12.75">
      <c r="O5" s="2">
        <v>40543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40483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40513</v>
      </c>
    </row>
    <row r="12" ht="13.5" thickBot="1">
      <c r="O12" s="8"/>
    </row>
    <row r="13" spans="1:13" ht="16.5" thickBot="1">
      <c r="A13" s="9" t="s">
        <v>64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40452</v>
      </c>
      <c r="D14" s="11">
        <f>O5</f>
        <v>40543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30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3:13" ht="12.75">
      <c r="C19" s="15"/>
      <c r="D19" s="15"/>
      <c r="E19" s="24"/>
      <c r="F19" s="12" t="s">
        <v>65</v>
      </c>
      <c r="G19" s="18"/>
      <c r="H19" s="19"/>
      <c r="I19" s="19"/>
      <c r="J19" s="21"/>
      <c r="K19" s="21"/>
      <c r="L19" s="25"/>
      <c r="M19" s="26"/>
    </row>
    <row r="20" spans="6:13" ht="15">
      <c r="F20" s="27"/>
      <c r="L20" s="30"/>
      <c r="M20" s="29"/>
    </row>
    <row r="21" spans="6:13" ht="15">
      <c r="F21" s="27"/>
      <c r="L21" s="30"/>
      <c r="M21" s="29"/>
    </row>
    <row r="22" spans="1:13" ht="16.5" thickBot="1">
      <c r="A22" s="9" t="s">
        <v>66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>
      <c r="C23" s="11">
        <f>O2</f>
        <v>40452</v>
      </c>
      <c r="D23" s="11">
        <f>O5</f>
        <v>40543</v>
      </c>
    </row>
    <row r="24" spans="1:4" ht="12.75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28</v>
      </c>
      <c r="M26" s="14" t="s">
        <v>24</v>
      </c>
    </row>
    <row r="28" spans="1:13" ht="12.75">
      <c r="A28" s="15"/>
      <c r="B28" s="15"/>
      <c r="C28" s="15"/>
      <c r="D28" s="15"/>
      <c r="E28" s="16"/>
      <c r="F28" s="12" t="s">
        <v>65</v>
      </c>
      <c r="G28" s="18"/>
      <c r="H28" s="19"/>
      <c r="I28" s="20"/>
      <c r="J28" s="21"/>
      <c r="L28" s="25"/>
      <c r="M28" s="23"/>
    </row>
    <row r="29" spans="1:14" ht="12.75">
      <c r="A29" s="15"/>
      <c r="B29" s="15"/>
      <c r="C29" s="15"/>
      <c r="D29" s="15"/>
      <c r="E29" s="16"/>
      <c r="F29" s="17"/>
      <c r="G29" s="18"/>
      <c r="H29" s="19"/>
      <c r="I29" s="20"/>
      <c r="J29" s="21"/>
      <c r="K29" s="21"/>
      <c r="L29" s="25"/>
      <c r="M29" s="23"/>
      <c r="N29" s="15"/>
    </row>
    <row r="31" spans="1:13" ht="16.5" thickBot="1">
      <c r="A31" s="9" t="s">
        <v>67</v>
      </c>
      <c r="B31" s="10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3:4" ht="12.75">
      <c r="C32" s="11">
        <v>40179</v>
      </c>
      <c r="D32" s="11">
        <f>O5</f>
        <v>40543</v>
      </c>
    </row>
    <row r="33" spans="1:4" ht="12.75">
      <c r="A33" s="12" t="s">
        <v>7</v>
      </c>
      <c r="B33" s="12" t="s">
        <v>7</v>
      </c>
      <c r="C33" s="12" t="s">
        <v>8</v>
      </c>
      <c r="D33" s="12" t="s">
        <v>8</v>
      </c>
    </row>
    <row r="34" spans="1:13" ht="12.75">
      <c r="A34" s="12" t="s">
        <v>9</v>
      </c>
      <c r="B34" s="12" t="s">
        <v>9</v>
      </c>
      <c r="C34" s="12" t="s">
        <v>9</v>
      </c>
      <c r="D34" s="12" t="s">
        <v>9</v>
      </c>
      <c r="E34" s="12" t="s">
        <v>10</v>
      </c>
      <c r="F34" s="12" t="s">
        <v>11</v>
      </c>
      <c r="G34" s="12"/>
      <c r="H34" s="12"/>
      <c r="I34" s="12" t="s">
        <v>12</v>
      </c>
      <c r="J34" s="12" t="s">
        <v>13</v>
      </c>
      <c r="L34" s="12" t="s">
        <v>15</v>
      </c>
      <c r="M34" s="12" t="s">
        <v>15</v>
      </c>
    </row>
    <row r="35" spans="1:13" ht="12.75">
      <c r="A35" s="14" t="s">
        <v>16</v>
      </c>
      <c r="B35" s="14" t="s">
        <v>17</v>
      </c>
      <c r="C35" s="14" t="s">
        <v>16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14" t="s">
        <v>22</v>
      </c>
      <c r="J35" s="14" t="s">
        <v>17</v>
      </c>
      <c r="L35" s="14" t="s">
        <v>28</v>
      </c>
      <c r="M35" s="14" t="s">
        <v>24</v>
      </c>
    </row>
    <row r="36" spans="3:13" ht="12.75">
      <c r="C36" s="14"/>
      <c r="D36" s="14"/>
      <c r="E36" s="14"/>
      <c r="F36" s="14"/>
      <c r="G36" s="14"/>
      <c r="H36" s="14"/>
      <c r="I36" s="14"/>
      <c r="J36" s="14"/>
      <c r="L36" s="14"/>
      <c r="M36" s="14"/>
    </row>
    <row r="37" spans="1:14" ht="12.75">
      <c r="A37" s="15">
        <v>40161</v>
      </c>
      <c r="B37" s="15">
        <v>40192</v>
      </c>
      <c r="C37" s="15">
        <f aca="true" t="shared" si="0" ref="C37:C59">IF(A37&lt;$C$32,$C$32,A37)</f>
        <v>40179</v>
      </c>
      <c r="D37" s="15">
        <f aca="true" t="shared" si="1" ref="D37:D59">IF(B37&gt;$D$14,$D$14,B37)</f>
        <v>40192</v>
      </c>
      <c r="E37" s="16">
        <f aca="true" t="shared" si="2" ref="E37:E59">D37-C37</f>
        <v>13</v>
      </c>
      <c r="F37" s="17">
        <v>69000000</v>
      </c>
      <c r="G37" s="18" t="s">
        <v>25</v>
      </c>
      <c r="H37" s="19" t="s">
        <v>26</v>
      </c>
      <c r="I37" s="20">
        <v>0.015</v>
      </c>
      <c r="J37" s="21">
        <f aca="true" t="shared" si="3" ref="J37:J59">F37*I37/360*E37</f>
        <v>37375</v>
      </c>
      <c r="K37" s="21"/>
      <c r="L37" s="25">
        <f aca="true" t="shared" si="4" ref="L37:L59">F37*E37</f>
        <v>897000000</v>
      </c>
      <c r="M37" s="23">
        <f aca="true" t="shared" si="5" ref="M37:M59">(L37*I37)/$L$61</f>
        <v>0.0002203281587738259</v>
      </c>
      <c r="N37" s="15"/>
    </row>
    <row r="38" spans="1:14" ht="12.75">
      <c r="A38" s="15">
        <v>40170</v>
      </c>
      <c r="B38" s="15">
        <v>40200</v>
      </c>
      <c r="C38" s="15">
        <f t="shared" si="0"/>
        <v>40179</v>
      </c>
      <c r="D38" s="15">
        <f t="shared" si="1"/>
        <v>40200</v>
      </c>
      <c r="E38" s="16">
        <f t="shared" si="2"/>
        <v>21</v>
      </c>
      <c r="F38" s="17">
        <v>125000000</v>
      </c>
      <c r="G38" s="18" t="s">
        <v>25</v>
      </c>
      <c r="H38" s="19" t="s">
        <v>26</v>
      </c>
      <c r="I38" s="20">
        <v>0.015</v>
      </c>
      <c r="J38" s="21">
        <f t="shared" si="3"/>
        <v>109375</v>
      </c>
      <c r="K38" s="21"/>
      <c r="L38" s="25">
        <f t="shared" si="4"/>
        <v>2625000000</v>
      </c>
      <c r="M38" s="23">
        <f t="shared" si="5"/>
        <v>0.0006447730398899587</v>
      </c>
      <c r="N38" s="15"/>
    </row>
    <row r="39" spans="1:14" ht="12.75">
      <c r="A39" s="15">
        <v>40178</v>
      </c>
      <c r="B39" s="15">
        <v>40207</v>
      </c>
      <c r="C39" s="15">
        <f t="shared" si="0"/>
        <v>40179</v>
      </c>
      <c r="D39" s="15">
        <f t="shared" si="1"/>
        <v>40207</v>
      </c>
      <c r="E39" s="16">
        <f t="shared" si="2"/>
        <v>28</v>
      </c>
      <c r="F39" s="17">
        <v>38000000</v>
      </c>
      <c r="G39" s="18" t="s">
        <v>25</v>
      </c>
      <c r="H39" s="19" t="s">
        <v>26</v>
      </c>
      <c r="I39" s="20">
        <v>0.015</v>
      </c>
      <c r="J39" s="21">
        <f t="shared" si="3"/>
        <v>44333.33333333333</v>
      </c>
      <c r="K39" s="21"/>
      <c r="L39" s="25">
        <f t="shared" si="4"/>
        <v>1064000000</v>
      </c>
      <c r="M39" s="23">
        <f t="shared" si="5"/>
        <v>0.0002613480055020633</v>
      </c>
      <c r="N39" s="15"/>
    </row>
    <row r="40" spans="1:14" ht="12.75">
      <c r="A40" s="15">
        <v>40192</v>
      </c>
      <c r="B40" s="15">
        <v>40221</v>
      </c>
      <c r="C40" s="15">
        <f t="shared" si="0"/>
        <v>40192</v>
      </c>
      <c r="D40" s="15">
        <f t="shared" si="1"/>
        <v>40221</v>
      </c>
      <c r="E40" s="16">
        <f t="shared" si="2"/>
        <v>29</v>
      </c>
      <c r="F40" s="17">
        <v>84000000</v>
      </c>
      <c r="G40" s="18" t="s">
        <v>25</v>
      </c>
      <c r="H40" s="19" t="s">
        <v>26</v>
      </c>
      <c r="I40" s="20">
        <v>0.015</v>
      </c>
      <c r="J40" s="21">
        <f t="shared" si="3"/>
        <v>101500</v>
      </c>
      <c r="K40" s="21"/>
      <c r="L40" s="25">
        <f t="shared" si="4"/>
        <v>2436000000</v>
      </c>
      <c r="M40" s="23">
        <f t="shared" si="5"/>
        <v>0.0005983493810178817</v>
      </c>
      <c r="N40" s="15"/>
    </row>
    <row r="41" spans="1:14" ht="12.75">
      <c r="A41" s="15">
        <v>40200</v>
      </c>
      <c r="B41" s="15">
        <v>40228</v>
      </c>
      <c r="C41" s="15">
        <f t="shared" si="0"/>
        <v>40200</v>
      </c>
      <c r="D41" s="15">
        <f t="shared" si="1"/>
        <v>40228</v>
      </c>
      <c r="E41" s="16">
        <f t="shared" si="2"/>
        <v>28</v>
      </c>
      <c r="F41" s="17">
        <v>125000000</v>
      </c>
      <c r="G41" s="18" t="s">
        <v>25</v>
      </c>
      <c r="H41" s="19" t="s">
        <v>26</v>
      </c>
      <c r="I41" s="20">
        <v>0.015</v>
      </c>
      <c r="J41" s="21">
        <f t="shared" si="3"/>
        <v>145833.3333333333</v>
      </c>
      <c r="K41" s="21"/>
      <c r="L41" s="25">
        <f t="shared" si="4"/>
        <v>3500000000</v>
      </c>
      <c r="M41" s="23">
        <f t="shared" si="5"/>
        <v>0.0008596973865199449</v>
      </c>
      <c r="N41" s="15"/>
    </row>
    <row r="42" spans="1:14" ht="12.75">
      <c r="A42" s="15">
        <v>40207</v>
      </c>
      <c r="B42" s="15">
        <v>40235</v>
      </c>
      <c r="C42" s="15">
        <f t="shared" si="0"/>
        <v>40207</v>
      </c>
      <c r="D42" s="15">
        <f t="shared" si="1"/>
        <v>40235</v>
      </c>
      <c r="E42" s="16">
        <f t="shared" si="2"/>
        <v>28</v>
      </c>
      <c r="F42" s="17">
        <v>54000000</v>
      </c>
      <c r="G42" s="18" t="s">
        <v>25</v>
      </c>
      <c r="H42" s="19" t="s">
        <v>26</v>
      </c>
      <c r="I42" s="20">
        <v>0.015</v>
      </c>
      <c r="J42" s="21">
        <f t="shared" si="3"/>
        <v>63000</v>
      </c>
      <c r="K42" s="21"/>
      <c r="L42" s="25">
        <f t="shared" si="4"/>
        <v>1512000000</v>
      </c>
      <c r="M42" s="23">
        <f t="shared" si="5"/>
        <v>0.0003713892709766162</v>
      </c>
      <c r="N42" s="15"/>
    </row>
    <row r="43" spans="1:14" ht="12.75">
      <c r="A43" s="15">
        <v>40221</v>
      </c>
      <c r="B43" s="15">
        <v>40252</v>
      </c>
      <c r="C43" s="15">
        <f t="shared" si="0"/>
        <v>40221</v>
      </c>
      <c r="D43" s="15">
        <f t="shared" si="1"/>
        <v>40252</v>
      </c>
      <c r="E43" s="16">
        <f t="shared" si="2"/>
        <v>31</v>
      </c>
      <c r="F43" s="17">
        <v>79000000</v>
      </c>
      <c r="G43" s="18" t="s">
        <v>25</v>
      </c>
      <c r="H43" s="19" t="s">
        <v>26</v>
      </c>
      <c r="I43" s="20">
        <v>0.015</v>
      </c>
      <c r="J43" s="21">
        <f t="shared" si="3"/>
        <v>102041.66666666666</v>
      </c>
      <c r="K43" s="21"/>
      <c r="L43" s="25">
        <f t="shared" si="4"/>
        <v>2449000000</v>
      </c>
      <c r="M43" s="23">
        <f t="shared" si="5"/>
        <v>0.0006015425427392415</v>
      </c>
      <c r="N43" s="15"/>
    </row>
    <row r="44" spans="1:14" ht="12.75">
      <c r="A44" s="15">
        <v>40228</v>
      </c>
      <c r="B44" s="15">
        <v>40256</v>
      </c>
      <c r="C44" s="15">
        <f t="shared" si="0"/>
        <v>40228</v>
      </c>
      <c r="D44" s="15">
        <f t="shared" si="1"/>
        <v>40256</v>
      </c>
      <c r="E44" s="16">
        <f t="shared" si="2"/>
        <v>28</v>
      </c>
      <c r="F44" s="17">
        <v>125000000</v>
      </c>
      <c r="G44" s="18" t="s">
        <v>25</v>
      </c>
      <c r="H44" s="19" t="s">
        <v>26</v>
      </c>
      <c r="I44" s="20">
        <v>0.015</v>
      </c>
      <c r="J44" s="21">
        <f t="shared" si="3"/>
        <v>145833.3333333333</v>
      </c>
      <c r="K44" s="21"/>
      <c r="L44" s="25">
        <f t="shared" si="4"/>
        <v>3500000000</v>
      </c>
      <c r="M44" s="23">
        <f t="shared" si="5"/>
        <v>0.0008596973865199449</v>
      </c>
      <c r="N44" s="15"/>
    </row>
    <row r="45" spans="1:14" ht="12.75">
      <c r="A45" s="15">
        <v>40235</v>
      </c>
      <c r="B45" s="15">
        <v>40263</v>
      </c>
      <c r="C45" s="15">
        <f t="shared" si="0"/>
        <v>40235</v>
      </c>
      <c r="D45" s="15">
        <f t="shared" si="1"/>
        <v>40263</v>
      </c>
      <c r="E45" s="16">
        <f t="shared" si="2"/>
        <v>28</v>
      </c>
      <c r="F45" s="17">
        <v>54000000</v>
      </c>
      <c r="G45" s="18" t="s">
        <v>25</v>
      </c>
      <c r="H45" s="19" t="s">
        <v>26</v>
      </c>
      <c r="I45" s="20">
        <v>0.015</v>
      </c>
      <c r="J45" s="21">
        <f t="shared" si="3"/>
        <v>63000</v>
      </c>
      <c r="K45" s="21"/>
      <c r="L45" s="25">
        <f t="shared" si="4"/>
        <v>1512000000</v>
      </c>
      <c r="M45" s="23">
        <f t="shared" si="5"/>
        <v>0.0003713892709766162</v>
      </c>
      <c r="N45" s="15"/>
    </row>
    <row r="46" spans="1:14" ht="12.75">
      <c r="A46" s="15">
        <v>40252</v>
      </c>
      <c r="B46" s="15">
        <v>40283</v>
      </c>
      <c r="C46" s="15">
        <f t="shared" si="0"/>
        <v>40252</v>
      </c>
      <c r="D46" s="15">
        <f t="shared" si="1"/>
        <v>40283</v>
      </c>
      <c r="E46" s="16">
        <f t="shared" si="2"/>
        <v>31</v>
      </c>
      <c r="F46" s="17">
        <v>79000000</v>
      </c>
      <c r="G46" s="18" t="s">
        <v>25</v>
      </c>
      <c r="H46" s="19" t="s">
        <v>26</v>
      </c>
      <c r="I46" s="20">
        <v>0.015</v>
      </c>
      <c r="J46" s="21">
        <f t="shared" si="3"/>
        <v>102041.66666666666</v>
      </c>
      <c r="K46" s="21"/>
      <c r="L46" s="25">
        <f t="shared" si="4"/>
        <v>2449000000</v>
      </c>
      <c r="M46" s="23">
        <f t="shared" si="5"/>
        <v>0.0006015425427392415</v>
      </c>
      <c r="N46" s="15"/>
    </row>
    <row r="47" spans="1:14" ht="12.75">
      <c r="A47" s="15">
        <v>40256</v>
      </c>
      <c r="B47" s="15">
        <v>40284</v>
      </c>
      <c r="C47" s="15">
        <f t="shared" si="0"/>
        <v>40256</v>
      </c>
      <c r="D47" s="15">
        <f t="shared" si="1"/>
        <v>40284</v>
      </c>
      <c r="E47" s="16">
        <f t="shared" si="2"/>
        <v>28</v>
      </c>
      <c r="F47" s="17">
        <v>150000000</v>
      </c>
      <c r="G47" s="18" t="s">
        <v>25</v>
      </c>
      <c r="H47" s="19" t="s">
        <v>26</v>
      </c>
      <c r="I47" s="20">
        <v>0.015</v>
      </c>
      <c r="J47" s="21">
        <f t="shared" si="3"/>
        <v>175000</v>
      </c>
      <c r="K47" s="21"/>
      <c r="L47" s="25">
        <f t="shared" si="4"/>
        <v>4200000000</v>
      </c>
      <c r="M47" s="23">
        <f t="shared" si="5"/>
        <v>0.0010316368638239339</v>
      </c>
      <c r="N47" s="15"/>
    </row>
    <row r="48" spans="1:14" ht="12.75">
      <c r="A48" s="15">
        <v>40263</v>
      </c>
      <c r="B48" s="15">
        <v>40291</v>
      </c>
      <c r="C48" s="15">
        <f t="shared" si="0"/>
        <v>40263</v>
      </c>
      <c r="D48" s="15">
        <f t="shared" si="1"/>
        <v>40291</v>
      </c>
      <c r="E48" s="16">
        <f t="shared" si="2"/>
        <v>28</v>
      </c>
      <c r="F48" s="17">
        <v>54000000</v>
      </c>
      <c r="G48" s="18" t="s">
        <v>25</v>
      </c>
      <c r="H48" s="19" t="s">
        <v>26</v>
      </c>
      <c r="I48" s="20">
        <v>0.015</v>
      </c>
      <c r="J48" s="21">
        <f t="shared" si="3"/>
        <v>63000</v>
      </c>
      <c r="K48" s="21"/>
      <c r="L48" s="25">
        <f t="shared" si="4"/>
        <v>1512000000</v>
      </c>
      <c r="M48" s="23">
        <f t="shared" si="5"/>
        <v>0.0003713892709766162</v>
      </c>
      <c r="N48" s="15"/>
    </row>
    <row r="49" spans="1:14" ht="12.75">
      <c r="A49" s="15">
        <v>40283</v>
      </c>
      <c r="B49" s="15">
        <v>40312</v>
      </c>
      <c r="C49" s="15">
        <f t="shared" si="0"/>
        <v>40283</v>
      </c>
      <c r="D49" s="15">
        <f t="shared" si="1"/>
        <v>40312</v>
      </c>
      <c r="E49" s="16">
        <f t="shared" si="2"/>
        <v>29</v>
      </c>
      <c r="F49" s="17">
        <v>79000000</v>
      </c>
      <c r="G49" s="18" t="s">
        <v>25</v>
      </c>
      <c r="H49" s="19" t="s">
        <v>26</v>
      </c>
      <c r="I49" s="20">
        <v>0.015</v>
      </c>
      <c r="J49" s="21">
        <f t="shared" si="3"/>
        <v>95458.33333333333</v>
      </c>
      <c r="K49" s="21"/>
      <c r="L49" s="25">
        <f t="shared" si="4"/>
        <v>2291000000</v>
      </c>
      <c r="M49" s="23">
        <f t="shared" si="5"/>
        <v>0.0005627333464334839</v>
      </c>
      <c r="N49" s="15"/>
    </row>
    <row r="50" spans="1:14" ht="12.75">
      <c r="A50" s="15">
        <v>40284</v>
      </c>
      <c r="B50" s="15">
        <v>40315</v>
      </c>
      <c r="C50" s="15">
        <f t="shared" si="0"/>
        <v>40284</v>
      </c>
      <c r="D50" s="15">
        <f t="shared" si="1"/>
        <v>40315</v>
      </c>
      <c r="E50" s="16">
        <f t="shared" si="2"/>
        <v>31</v>
      </c>
      <c r="F50" s="17">
        <v>150000000</v>
      </c>
      <c r="G50" s="18" t="s">
        <v>25</v>
      </c>
      <c r="H50" s="19" t="s">
        <v>26</v>
      </c>
      <c r="I50" s="20">
        <v>0.015</v>
      </c>
      <c r="J50" s="21">
        <f t="shared" si="3"/>
        <v>193750</v>
      </c>
      <c r="K50" s="21"/>
      <c r="L50" s="25">
        <f t="shared" si="4"/>
        <v>4650000000</v>
      </c>
      <c r="M50" s="23">
        <f t="shared" si="5"/>
        <v>0.001142169384947927</v>
      </c>
      <c r="N50" s="15"/>
    </row>
    <row r="51" spans="1:14" ht="12.75">
      <c r="A51" s="15">
        <v>40291</v>
      </c>
      <c r="B51" s="15">
        <v>40322</v>
      </c>
      <c r="C51" s="15">
        <f t="shared" si="0"/>
        <v>40291</v>
      </c>
      <c r="D51" s="15">
        <f t="shared" si="1"/>
        <v>40322</v>
      </c>
      <c r="E51" s="16">
        <f t="shared" si="2"/>
        <v>31</v>
      </c>
      <c r="F51" s="17">
        <v>38000000</v>
      </c>
      <c r="G51" s="18" t="s">
        <v>25</v>
      </c>
      <c r="H51" s="19" t="s">
        <v>26</v>
      </c>
      <c r="I51" s="20">
        <v>0.015</v>
      </c>
      <c r="J51" s="21">
        <f t="shared" si="3"/>
        <v>49083.33333333333</v>
      </c>
      <c r="K51" s="21"/>
      <c r="L51" s="25">
        <f t="shared" si="4"/>
        <v>1178000000</v>
      </c>
      <c r="M51" s="23">
        <f t="shared" si="5"/>
        <v>0.00028934957752014146</v>
      </c>
      <c r="N51" s="15"/>
    </row>
    <row r="52" spans="1:14" ht="12.75">
      <c r="A52" s="15">
        <v>40312</v>
      </c>
      <c r="B52" s="15">
        <v>40343</v>
      </c>
      <c r="C52" s="15">
        <f t="shared" si="0"/>
        <v>40312</v>
      </c>
      <c r="D52" s="15">
        <f t="shared" si="1"/>
        <v>40343</v>
      </c>
      <c r="E52" s="16">
        <f t="shared" si="2"/>
        <v>31</v>
      </c>
      <c r="F52" s="17">
        <v>79000000</v>
      </c>
      <c r="G52" s="18" t="s">
        <v>25</v>
      </c>
      <c r="H52" s="19" t="s">
        <v>26</v>
      </c>
      <c r="I52" s="20">
        <v>0.015625</v>
      </c>
      <c r="J52" s="21">
        <f t="shared" si="3"/>
        <v>106293.40277777778</v>
      </c>
      <c r="K52" s="21"/>
      <c r="L52" s="25">
        <f t="shared" si="4"/>
        <v>2449000000</v>
      </c>
      <c r="M52" s="23">
        <f t="shared" si="5"/>
        <v>0.0006266068153533765</v>
      </c>
      <c r="N52" s="15"/>
    </row>
    <row r="53" spans="1:14" ht="12.75">
      <c r="A53" s="15">
        <v>40315</v>
      </c>
      <c r="B53" s="15">
        <v>40343</v>
      </c>
      <c r="C53" s="15">
        <f t="shared" si="0"/>
        <v>40315</v>
      </c>
      <c r="D53" s="15">
        <f t="shared" si="1"/>
        <v>40343</v>
      </c>
      <c r="E53" s="16">
        <f t="shared" si="2"/>
        <v>28</v>
      </c>
      <c r="F53" s="17">
        <v>150000000</v>
      </c>
      <c r="G53" s="18" t="s">
        <v>25</v>
      </c>
      <c r="H53" s="19" t="s">
        <v>26</v>
      </c>
      <c r="I53" s="20">
        <v>0.015625</v>
      </c>
      <c r="J53" s="21">
        <f t="shared" si="3"/>
        <v>182291.6666666667</v>
      </c>
      <c r="K53" s="21"/>
      <c r="L53" s="25">
        <f t="shared" si="4"/>
        <v>4200000000</v>
      </c>
      <c r="M53" s="23">
        <f t="shared" si="5"/>
        <v>0.0010746217331499312</v>
      </c>
      <c r="N53" s="15"/>
    </row>
    <row r="54" spans="1:14" ht="12.75">
      <c r="A54" s="15">
        <v>40322</v>
      </c>
      <c r="B54" s="15">
        <v>40352</v>
      </c>
      <c r="C54" s="15">
        <f t="shared" si="0"/>
        <v>40322</v>
      </c>
      <c r="D54" s="15">
        <f t="shared" si="1"/>
        <v>40352</v>
      </c>
      <c r="E54" s="16">
        <f t="shared" si="2"/>
        <v>30</v>
      </c>
      <c r="F54" s="17">
        <v>33000000</v>
      </c>
      <c r="G54" s="18" t="s">
        <v>25</v>
      </c>
      <c r="H54" s="19" t="s">
        <v>26</v>
      </c>
      <c r="I54" s="20">
        <v>0.015625</v>
      </c>
      <c r="J54" s="21">
        <f t="shared" si="3"/>
        <v>42968.75</v>
      </c>
      <c r="K54" s="21"/>
      <c r="L54" s="25">
        <f t="shared" si="4"/>
        <v>990000000</v>
      </c>
      <c r="M54" s="23">
        <f t="shared" si="5"/>
        <v>0.0002533036942424838</v>
      </c>
      <c r="N54" s="15"/>
    </row>
    <row r="55" spans="1:14" ht="12.75">
      <c r="A55" s="15">
        <v>40343</v>
      </c>
      <c r="B55" s="15">
        <v>40374</v>
      </c>
      <c r="C55" s="15">
        <f t="shared" si="0"/>
        <v>40343</v>
      </c>
      <c r="D55" s="15">
        <f t="shared" si="1"/>
        <v>40374</v>
      </c>
      <c r="E55" s="16">
        <f t="shared" si="2"/>
        <v>31</v>
      </c>
      <c r="F55" s="17">
        <v>229000000</v>
      </c>
      <c r="G55" s="18" t="s">
        <v>25</v>
      </c>
      <c r="H55" s="19" t="s">
        <v>26</v>
      </c>
      <c r="I55" s="20">
        <v>0.01625</v>
      </c>
      <c r="J55" s="21">
        <f t="shared" si="3"/>
        <v>320440.9722222222</v>
      </c>
      <c r="K55" s="21"/>
      <c r="L55" s="25">
        <f t="shared" si="4"/>
        <v>7099000000</v>
      </c>
      <c r="M55" s="23">
        <f t="shared" si="5"/>
        <v>0.0018890212549944325</v>
      </c>
      <c r="N55" s="15"/>
    </row>
    <row r="56" spans="1:14" ht="12.75">
      <c r="A56" s="15">
        <v>40352</v>
      </c>
      <c r="B56" s="15">
        <v>40382</v>
      </c>
      <c r="C56" s="15">
        <f t="shared" si="0"/>
        <v>40352</v>
      </c>
      <c r="D56" s="15">
        <f t="shared" si="1"/>
        <v>40382</v>
      </c>
      <c r="E56" s="16">
        <f t="shared" si="2"/>
        <v>30</v>
      </c>
      <c r="F56" s="17">
        <v>38000000</v>
      </c>
      <c r="G56" s="18" t="s">
        <v>25</v>
      </c>
      <c r="H56" s="19" t="s">
        <v>26</v>
      </c>
      <c r="I56" s="20">
        <v>0.01625</v>
      </c>
      <c r="J56" s="21">
        <f t="shared" si="3"/>
        <v>51458.333333333336</v>
      </c>
      <c r="K56" s="21"/>
      <c r="L56" s="25">
        <f t="shared" si="4"/>
        <v>1140000000</v>
      </c>
      <c r="M56" s="23">
        <f t="shared" si="5"/>
        <v>0.0003033503635291806</v>
      </c>
      <c r="N56" s="15"/>
    </row>
    <row r="57" spans="1:14" ht="12.75">
      <c r="A57" s="15">
        <v>40374</v>
      </c>
      <c r="B57" s="15">
        <v>40399</v>
      </c>
      <c r="C57" s="15">
        <f t="shared" si="0"/>
        <v>40374</v>
      </c>
      <c r="D57" s="15">
        <f t="shared" si="1"/>
        <v>40399</v>
      </c>
      <c r="E57" s="16">
        <f t="shared" si="2"/>
        <v>25</v>
      </c>
      <c r="F57" s="17">
        <v>229000000</v>
      </c>
      <c r="G57" s="18" t="s">
        <v>25</v>
      </c>
      <c r="H57" s="19" t="s">
        <v>26</v>
      </c>
      <c r="I57" s="20">
        <v>0.015625</v>
      </c>
      <c r="J57" s="21">
        <f t="shared" si="3"/>
        <v>248480.90277777778</v>
      </c>
      <c r="K57" s="21"/>
      <c r="L57" s="25">
        <f t="shared" si="4"/>
        <v>5725000000</v>
      </c>
      <c r="M57" s="23">
        <f t="shared" si="5"/>
        <v>0.001464811767210323</v>
      </c>
      <c r="N57" s="15"/>
    </row>
    <row r="58" spans="1:14" ht="12.75">
      <c r="A58" s="15">
        <v>40382</v>
      </c>
      <c r="B58" s="15">
        <v>40399</v>
      </c>
      <c r="C58" s="15">
        <f t="shared" si="0"/>
        <v>40382</v>
      </c>
      <c r="D58" s="15">
        <f t="shared" si="1"/>
        <v>40399</v>
      </c>
      <c r="E58" s="16">
        <f t="shared" si="2"/>
        <v>17</v>
      </c>
      <c r="F58" s="17">
        <v>50000000</v>
      </c>
      <c r="G58" s="18" t="s">
        <v>25</v>
      </c>
      <c r="H58" s="19" t="s">
        <v>26</v>
      </c>
      <c r="I58" s="20">
        <v>0.015625</v>
      </c>
      <c r="J58" s="21">
        <f t="shared" si="3"/>
        <v>36892.36111111111</v>
      </c>
      <c r="K58" s="21"/>
      <c r="L58" s="25">
        <f t="shared" si="4"/>
        <v>850000000</v>
      </c>
      <c r="M58" s="23">
        <f t="shared" si="5"/>
        <v>0.00021748296980415274</v>
      </c>
      <c r="N58" s="15"/>
    </row>
    <row r="59" spans="1:14" ht="12.75">
      <c r="A59" s="15">
        <v>40399</v>
      </c>
      <c r="B59" s="15">
        <v>40409</v>
      </c>
      <c r="C59" s="15">
        <f t="shared" si="0"/>
        <v>40399</v>
      </c>
      <c r="D59" s="15">
        <f t="shared" si="1"/>
        <v>40409</v>
      </c>
      <c r="E59" s="16">
        <f t="shared" si="2"/>
        <v>10</v>
      </c>
      <c r="F59" s="17">
        <v>284000000</v>
      </c>
      <c r="G59" s="18" t="s">
        <v>49</v>
      </c>
      <c r="H59" s="19" t="s">
        <v>26</v>
      </c>
      <c r="I59" s="20">
        <v>0.030625</v>
      </c>
      <c r="J59" s="21">
        <f t="shared" si="3"/>
        <v>241597.22222222222</v>
      </c>
      <c r="K59" s="21"/>
      <c r="L59" s="25">
        <f t="shared" si="4"/>
        <v>2840000000</v>
      </c>
      <c r="M59" s="23">
        <f t="shared" si="5"/>
        <v>0.001424232003668042</v>
      </c>
      <c r="N59" s="15"/>
    </row>
    <row r="60" spans="1:14" ht="12.75">
      <c r="A60" s="15"/>
      <c r="B60" s="15"/>
      <c r="C60" s="15"/>
      <c r="D60" s="15"/>
      <c r="E60" s="16"/>
      <c r="F60" s="17"/>
      <c r="G60" s="18"/>
      <c r="H60" s="19"/>
      <c r="I60" s="20"/>
      <c r="J60" s="21"/>
      <c r="K60" s="21"/>
      <c r="L60" s="25"/>
      <c r="M60" s="23"/>
      <c r="N60" s="15"/>
    </row>
    <row r="61" spans="3:13" ht="15">
      <c r="C61" s="14"/>
      <c r="D61" s="14"/>
      <c r="E61" s="14"/>
      <c r="F61" s="14"/>
      <c r="G61" s="14"/>
      <c r="H61" s="14"/>
      <c r="I61" s="14"/>
      <c r="J61" s="14"/>
      <c r="L61" s="27">
        <f>SUM(L36:L60)</f>
        <v>61068000000</v>
      </c>
      <c r="M61" s="29">
        <f>SUM(M36:M60)</f>
        <v>0.01604076603130936</v>
      </c>
    </row>
    <row r="62" ht="12.75">
      <c r="I62" s="31"/>
    </row>
    <row r="63" ht="12.75">
      <c r="I63" s="31"/>
    </row>
    <row r="64" spans="1:13" ht="16.5" thickBot="1">
      <c r="A64" s="9" t="s">
        <v>68</v>
      </c>
      <c r="B64" s="10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6" spans="3:11" ht="12.75">
      <c r="C66" s="32"/>
      <c r="D66" s="12"/>
      <c r="E66" s="12"/>
      <c r="F66" s="12" t="s">
        <v>11</v>
      </c>
      <c r="G66" s="19"/>
      <c r="I66" s="12"/>
      <c r="J66" s="12"/>
      <c r="K66" s="12"/>
    </row>
    <row r="67" spans="2:13" ht="12.75">
      <c r="B67" s="33" t="s">
        <v>31</v>
      </c>
      <c r="C67" s="34"/>
      <c r="D67" s="35"/>
      <c r="E67" s="35"/>
      <c r="F67" s="14" t="s">
        <v>19</v>
      </c>
      <c r="G67" s="36"/>
      <c r="J67" s="14"/>
      <c r="K67" s="14"/>
      <c r="L67" s="14" t="s">
        <v>32</v>
      </c>
      <c r="M67" s="14" t="s">
        <v>24</v>
      </c>
    </row>
    <row r="68" spans="2:13" ht="12.75">
      <c r="B68" s="37" t="s">
        <v>33</v>
      </c>
      <c r="C68" s="38"/>
      <c r="D68" s="38"/>
      <c r="E68" s="24"/>
      <c r="F68" s="17">
        <v>377700</v>
      </c>
      <c r="G68" s="39"/>
      <c r="H68" s="40"/>
      <c r="J68" s="41"/>
      <c r="K68" s="42"/>
      <c r="L68" s="43" t="s">
        <v>34</v>
      </c>
      <c r="M68" s="44">
        <v>0.0295</v>
      </c>
    </row>
    <row r="69" spans="2:13" ht="12.75">
      <c r="B69" s="37" t="s">
        <v>35</v>
      </c>
      <c r="D69" s="38"/>
      <c r="E69" s="24"/>
      <c r="F69" s="17">
        <v>5375000</v>
      </c>
      <c r="G69" s="39"/>
      <c r="H69" s="40"/>
      <c r="J69" s="41"/>
      <c r="K69" s="42"/>
      <c r="L69" s="43" t="s">
        <v>34</v>
      </c>
      <c r="M69" s="44">
        <v>0.0295</v>
      </c>
    </row>
    <row r="70" spans="2:13" ht="12.75">
      <c r="B70" s="37" t="s">
        <v>36</v>
      </c>
      <c r="D70" s="38"/>
      <c r="E70" s="24"/>
      <c r="F70" s="17">
        <v>7408000</v>
      </c>
      <c r="G70" s="39"/>
      <c r="H70" s="40"/>
      <c r="J70" s="41"/>
      <c r="K70" s="42"/>
      <c r="L70" s="43" t="s">
        <v>34</v>
      </c>
      <c r="M70" s="44">
        <v>0.0295</v>
      </c>
    </row>
    <row r="71" ht="12.75">
      <c r="F71" s="27"/>
    </row>
    <row r="72" spans="6:13" ht="15">
      <c r="F72" s="27">
        <f>SUM(F68:F71)</f>
        <v>13160700</v>
      </c>
      <c r="M72" s="29">
        <v>0.0295</v>
      </c>
    </row>
    <row r="76" spans="1:13" s="45" customFormat="1" ht="13.5" thickBo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45" customFormat="1" ht="3" customHeight="1" thickBot="1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45" customFormat="1" ht="31.5" customHeight="1">
      <c r="A78" s="48" t="s">
        <v>37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thickBot="1">
      <c r="A79" s="9" t="s">
        <v>69</v>
      </c>
      <c r="B79" s="51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3:4" ht="12.75">
      <c r="C80" s="11">
        <f>+O8</f>
        <v>40483</v>
      </c>
      <c r="D80" s="11">
        <f>+O11</f>
        <v>40513</v>
      </c>
    </row>
    <row r="81" spans="1:4" ht="12.75">
      <c r="A81" s="12" t="s">
        <v>7</v>
      </c>
      <c r="B81" s="12" t="s">
        <v>7</v>
      </c>
      <c r="C81" s="12" t="s">
        <v>8</v>
      </c>
      <c r="D81" s="12" t="s">
        <v>8</v>
      </c>
    </row>
    <row r="82" spans="1:13" ht="12.7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10</v>
      </c>
      <c r="F82" s="12" t="s">
        <v>11</v>
      </c>
      <c r="G82" s="12"/>
      <c r="H82" s="12"/>
      <c r="I82" s="12" t="s">
        <v>12</v>
      </c>
      <c r="J82" s="12" t="s">
        <v>13</v>
      </c>
      <c r="L82" s="12" t="s">
        <v>15</v>
      </c>
      <c r="M82" s="12" t="s">
        <v>15</v>
      </c>
    </row>
    <row r="83" spans="1:13" ht="12.75">
      <c r="A83" s="14" t="s">
        <v>16</v>
      </c>
      <c r="B83" s="14" t="s">
        <v>17</v>
      </c>
      <c r="C83" s="14" t="s">
        <v>16</v>
      </c>
      <c r="D83" s="14" t="s">
        <v>17</v>
      </c>
      <c r="E83" s="14" t="s">
        <v>18</v>
      </c>
      <c r="F83" s="14" t="s">
        <v>19</v>
      </c>
      <c r="G83" s="14" t="s">
        <v>20</v>
      </c>
      <c r="H83" s="14" t="s">
        <v>21</v>
      </c>
      <c r="I83" s="14" t="s">
        <v>22</v>
      </c>
      <c r="J83" s="14" t="s">
        <v>17</v>
      </c>
      <c r="L83" s="14" t="s">
        <v>28</v>
      </c>
      <c r="M83" s="14" t="s">
        <v>24</v>
      </c>
    </row>
    <row r="84" spans="1:4" ht="12.75">
      <c r="A84" s="14"/>
      <c r="B84" s="14"/>
      <c r="C84" s="14"/>
      <c r="D84" s="14"/>
    </row>
    <row r="85" spans="1:13" ht="12.75">
      <c r="A85" s="15"/>
      <c r="B85" s="15"/>
      <c r="C85" s="15"/>
      <c r="D85" s="15"/>
      <c r="E85" s="16"/>
      <c r="F85" s="17"/>
      <c r="G85" s="102" t="s">
        <v>31</v>
      </c>
      <c r="H85" s="102"/>
      <c r="I85" s="20"/>
      <c r="J85" s="21"/>
      <c r="K85" s="21"/>
      <c r="L85" s="25"/>
      <c r="M85" s="23"/>
    </row>
    <row r="86" spans="1:13" ht="12.75">
      <c r="A86" s="15">
        <v>40045</v>
      </c>
      <c r="B86" s="15">
        <v>40786</v>
      </c>
      <c r="C86" s="15">
        <f>IF(A86&lt;$C$80,$C$80,A86)</f>
        <v>40483</v>
      </c>
      <c r="D86" s="15">
        <f>IF(B86&gt;$D$80,$D$80,B86)</f>
        <v>40513</v>
      </c>
      <c r="E86" s="16">
        <f>D86-C86</f>
        <v>30</v>
      </c>
      <c r="F86" s="17">
        <v>377700</v>
      </c>
      <c r="G86" s="103" t="s">
        <v>33</v>
      </c>
      <c r="H86" s="103"/>
      <c r="I86" s="20">
        <f>0.0275+0.002</f>
        <v>0.0295</v>
      </c>
      <c r="J86" s="21">
        <f>F86*I86/360*E86</f>
        <v>928.5124999999999</v>
      </c>
      <c r="K86" s="21"/>
      <c r="L86" s="25">
        <f>F86*E86</f>
        <v>11331000</v>
      </c>
      <c r="M86" s="23">
        <f>(L86*I86)/$L$94</f>
        <v>0.0008466228999977204</v>
      </c>
    </row>
    <row r="87" spans="1:13" ht="12.75">
      <c r="A87" s="15">
        <v>39883</v>
      </c>
      <c r="B87" s="15">
        <v>40803</v>
      </c>
      <c r="C87" s="15">
        <f>IF(A87&lt;$C$80,$C$80,A87)</f>
        <v>40483</v>
      </c>
      <c r="D87" s="15">
        <f>IF(B87&gt;$D$80,$D$80,B87)</f>
        <v>40513</v>
      </c>
      <c r="E87" s="16">
        <f>D87-C87</f>
        <v>30</v>
      </c>
      <c r="F87" s="17">
        <v>5375000</v>
      </c>
      <c r="G87" s="103" t="s">
        <v>35</v>
      </c>
      <c r="H87" s="103"/>
      <c r="I87" s="20">
        <f>0.0275+0.002</f>
        <v>0.0295</v>
      </c>
      <c r="J87" s="21">
        <f>F87*I87/360*E87</f>
        <v>13213.541666666668</v>
      </c>
      <c r="K87" s="21"/>
      <c r="L87" s="25">
        <f>F87*E87</f>
        <v>161250000</v>
      </c>
      <c r="M87" s="23">
        <f>(L87*I87)/$L$94</f>
        <v>0.012048181327740926</v>
      </c>
    </row>
    <row r="88" spans="1:13" ht="12.75">
      <c r="A88" s="15">
        <v>39883</v>
      </c>
      <c r="B88" s="15">
        <v>40803</v>
      </c>
      <c r="C88" s="15">
        <f>IF(A88&lt;$C$80,$C$80,A88)</f>
        <v>40483</v>
      </c>
      <c r="D88" s="15">
        <f>IF(B88&gt;$D$80,$D$80,B88)</f>
        <v>40513</v>
      </c>
      <c r="E88" s="16">
        <f>D88-C88</f>
        <v>30</v>
      </c>
      <c r="F88" s="54">
        <v>7408000</v>
      </c>
      <c r="G88" s="103" t="s">
        <v>36</v>
      </c>
      <c r="H88" s="103"/>
      <c r="I88" s="20">
        <f>0.0275+0.002</f>
        <v>0.0295</v>
      </c>
      <c r="J88" s="21">
        <f>F88*I88/360*E88</f>
        <v>18211.333333333336</v>
      </c>
      <c r="K88" s="21"/>
      <c r="L88" s="25">
        <f>F88*E88</f>
        <v>222240000</v>
      </c>
      <c r="M88" s="23">
        <f>(L88*I88)/$L$94</f>
        <v>0.016605195772261355</v>
      </c>
    </row>
    <row r="89" spans="1:13" ht="12.75">
      <c r="A89" s="15"/>
      <c r="B89" s="15"/>
      <c r="C89" s="15"/>
      <c r="D89" s="15"/>
      <c r="E89" s="16"/>
      <c r="F89" s="54"/>
      <c r="G89" s="53"/>
      <c r="H89" s="53"/>
      <c r="I89" s="20"/>
      <c r="J89" s="21"/>
      <c r="K89" s="21"/>
      <c r="L89" s="25"/>
      <c r="M89" s="23"/>
    </row>
    <row r="90" spans="3:13" ht="12.75">
      <c r="C90" s="104" t="s">
        <v>70</v>
      </c>
      <c r="D90" s="104"/>
      <c r="E90" s="24"/>
      <c r="F90" s="62"/>
      <c r="G90" s="105" t="s">
        <v>71</v>
      </c>
      <c r="H90" s="105"/>
      <c r="I90" s="19"/>
      <c r="J90" s="21"/>
      <c r="K90" s="21"/>
      <c r="L90" s="25"/>
      <c r="M90" s="26"/>
    </row>
    <row r="91" spans="3:13" ht="12.75">
      <c r="C91" s="14" t="s">
        <v>72</v>
      </c>
      <c r="D91" s="14" t="s">
        <v>73</v>
      </c>
      <c r="E91" s="24"/>
      <c r="F91" s="62"/>
      <c r="I91" s="19"/>
      <c r="J91" s="21"/>
      <c r="K91" s="21"/>
      <c r="L91" s="25"/>
      <c r="M91" s="26"/>
    </row>
    <row r="92" spans="1:13" ht="12.75">
      <c r="A92" s="15"/>
      <c r="B92" s="15"/>
      <c r="C92" s="15"/>
      <c r="D92" s="15"/>
      <c r="E92" s="16"/>
      <c r="F92" s="12" t="s">
        <v>65</v>
      </c>
      <c r="G92" s="57"/>
      <c r="H92" s="53"/>
      <c r="I92" s="19"/>
      <c r="J92" s="21"/>
      <c r="K92" s="21"/>
      <c r="L92" s="25"/>
      <c r="M92" s="23"/>
    </row>
    <row r="93" spans="1:13" ht="12.75">
      <c r="A93" s="15"/>
      <c r="B93" s="15"/>
      <c r="C93" s="15"/>
      <c r="D93" s="15"/>
      <c r="E93" s="16"/>
      <c r="F93" s="54"/>
      <c r="G93" s="53"/>
      <c r="H93" s="53"/>
      <c r="I93" s="20"/>
      <c r="J93" s="21"/>
      <c r="K93" s="21"/>
      <c r="L93" s="25"/>
      <c r="M93" s="23"/>
    </row>
    <row r="94" spans="3:13" ht="12.75">
      <c r="C94" s="15"/>
      <c r="D94" s="15"/>
      <c r="E94" s="24"/>
      <c r="F94" s="54"/>
      <c r="G94" s="53"/>
      <c r="H94" s="53"/>
      <c r="I94" s="19"/>
      <c r="J94" s="21"/>
      <c r="K94" s="21"/>
      <c r="L94" s="61">
        <f>SUM(L86:L93)</f>
        <v>394821000</v>
      </c>
      <c r="M94" s="58">
        <f>SUM(M86:M93)</f>
        <v>0.029500000000000002</v>
      </c>
    </row>
    <row r="95" spans="1:13" ht="12.75">
      <c r="A95" s="15"/>
      <c r="B95" s="15"/>
      <c r="C95" s="15"/>
      <c r="D95" s="15"/>
      <c r="E95" s="16"/>
      <c r="F95" s="17"/>
      <c r="G95" s="102" t="s">
        <v>53</v>
      </c>
      <c r="H95" s="102"/>
      <c r="I95" s="20"/>
      <c r="J95" s="21"/>
      <c r="K95" s="21"/>
      <c r="L95" s="25"/>
      <c r="M95" s="58"/>
    </row>
    <row r="96" spans="1:13" ht="12.75">
      <c r="A96" s="15">
        <v>40399</v>
      </c>
      <c r="B96" s="15">
        <f>+O11</f>
        <v>40513</v>
      </c>
      <c r="C96" s="15">
        <f>IF(A96&lt;$C$80,$C$80,A96)</f>
        <v>40483</v>
      </c>
      <c r="D96" s="15">
        <f>IF(B96&gt;$D$80,$D$80,B96)</f>
        <v>40513</v>
      </c>
      <c r="E96" s="16">
        <f>D96-C96</f>
        <v>30</v>
      </c>
      <c r="F96" s="17">
        <v>436839300</v>
      </c>
      <c r="G96" s="57" t="s">
        <v>54</v>
      </c>
      <c r="H96" s="19"/>
      <c r="I96" s="20">
        <v>0.005</v>
      </c>
      <c r="J96" s="21">
        <f>F96*I96/360*E96</f>
        <v>182016.375</v>
      </c>
      <c r="K96" s="21"/>
      <c r="L96" s="25">
        <f>L94/$O$15</f>
        <v>13160700</v>
      </c>
      <c r="M96" s="58">
        <f>J96/L96*12</f>
        <v>0.16596355057101825</v>
      </c>
    </row>
    <row r="97" spans="1:13" ht="12.75">
      <c r="A97" s="15"/>
      <c r="B97" s="15"/>
      <c r="C97" s="15"/>
      <c r="D97" s="15"/>
      <c r="E97" s="16"/>
      <c r="F97" s="17"/>
      <c r="G97" s="57"/>
      <c r="H97" s="19"/>
      <c r="I97" s="20"/>
      <c r="J97" s="21"/>
      <c r="K97" s="21"/>
      <c r="L97" s="25"/>
      <c r="M97" s="23"/>
    </row>
    <row r="98" spans="1:13" ht="12.75">
      <c r="A98" s="15"/>
      <c r="B98" s="15"/>
      <c r="C98" s="15"/>
      <c r="D98" s="15"/>
      <c r="E98" s="16"/>
      <c r="F98" s="17"/>
      <c r="G98" s="102" t="s">
        <v>40</v>
      </c>
      <c r="H98" s="102"/>
      <c r="I98" s="20"/>
      <c r="J98" s="21"/>
      <c r="K98" s="21"/>
      <c r="L98" s="25"/>
      <c r="M98" s="58"/>
    </row>
    <row r="99" spans="1:13" ht="12.75">
      <c r="A99" s="15">
        <v>40399</v>
      </c>
      <c r="B99" s="15">
        <v>41495</v>
      </c>
      <c r="C99" s="15">
        <f>IF(A99&lt;$C$80,$C$80,A99)</f>
        <v>40483</v>
      </c>
      <c r="D99" s="15">
        <f>IF(B99&gt;$D$80,$D$80,B99)</f>
        <v>40513</v>
      </c>
      <c r="E99" s="16">
        <f>D99-C99</f>
        <v>30</v>
      </c>
      <c r="F99" s="17">
        <v>2803500</v>
      </c>
      <c r="G99" s="57" t="s">
        <v>40</v>
      </c>
      <c r="H99" s="19"/>
      <c r="I99" s="20"/>
      <c r="J99" s="21">
        <f>F99/3/12*E99/$O$15</f>
        <v>77875</v>
      </c>
      <c r="K99" s="21"/>
      <c r="L99" s="25">
        <f>L96</f>
        <v>13160700</v>
      </c>
      <c r="M99" s="58">
        <f>J99/L99*12</f>
        <v>0.07100686133716291</v>
      </c>
    </row>
    <row r="100" spans="1:13" ht="12.75">
      <c r="A100" s="15">
        <v>40399</v>
      </c>
      <c r="B100" s="15">
        <v>41495</v>
      </c>
      <c r="C100" s="15">
        <f>IF(A100&lt;$C$80,$C$80,A100)</f>
        <v>40483</v>
      </c>
      <c r="D100" s="15">
        <f>IF(B100&gt;$D$80,$D$80,B100)</f>
        <v>40513</v>
      </c>
      <c r="E100" s="16">
        <f>D100-C100</f>
        <v>30</v>
      </c>
      <c r="F100" s="17">
        <v>900000</v>
      </c>
      <c r="G100" s="57" t="s">
        <v>41</v>
      </c>
      <c r="H100" s="19"/>
      <c r="I100" s="20"/>
      <c r="J100" s="21">
        <f>F100/3/12*E100/$O$15</f>
        <v>25000</v>
      </c>
      <c r="K100" s="21"/>
      <c r="L100" s="25">
        <f>L96</f>
        <v>13160700</v>
      </c>
      <c r="M100" s="58">
        <f>J100/L100*12</f>
        <v>0.022795140076135766</v>
      </c>
    </row>
    <row r="101" spans="6:13" ht="15.75" thickBot="1">
      <c r="F101" s="27"/>
      <c r="L101" s="28"/>
      <c r="M101" s="56"/>
    </row>
    <row r="102" spans="6:13" ht="15.75" thickBot="1">
      <c r="F102" s="27"/>
      <c r="L102" s="59" t="s">
        <v>42</v>
      </c>
      <c r="M102" s="60">
        <f>SUM(M94:M101)</f>
        <v>0.2892655519843169</v>
      </c>
    </row>
    <row r="103" spans="12:13" ht="15">
      <c r="L103" s="27"/>
      <c r="M103" s="29"/>
    </row>
    <row r="104" ht="12.75">
      <c r="M104" s="44"/>
    </row>
  </sheetData>
  <mergeCells count="8">
    <mergeCell ref="C90:D90"/>
    <mergeCell ref="G90:H90"/>
    <mergeCell ref="G98:H98"/>
    <mergeCell ref="G85:H85"/>
    <mergeCell ref="G86:H86"/>
    <mergeCell ref="G87:H87"/>
    <mergeCell ref="G88:H88"/>
    <mergeCell ref="G95:H95"/>
  </mergeCells>
  <printOptions horizontalCentered="1"/>
  <pageMargins left="0.25" right="0.25" top="0.5" bottom="0.5" header="0.5" footer="0.5"/>
  <pageSetup fitToHeight="1" fitToWidth="1"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="85" zoomScaleNormal="85" workbookViewId="0" topLeftCell="F107">
      <selection activeCell="L125" sqref="L125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0" customWidth="1"/>
    <col min="16" max="16" width="10.8515625" style="0" customWidth="1"/>
  </cols>
  <sheetData>
    <row r="1" ht="12.75">
      <c r="O1" s="1" t="s">
        <v>0</v>
      </c>
    </row>
    <row r="2" ht="12.75">
      <c r="O2" s="2">
        <v>40452</v>
      </c>
    </row>
    <row r="3" ht="12.75">
      <c r="O3" s="3"/>
    </row>
    <row r="4" ht="12.75">
      <c r="O4" s="4" t="s">
        <v>1</v>
      </c>
    </row>
    <row r="5" ht="12.75">
      <c r="O5" s="2">
        <v>40544</v>
      </c>
    </row>
    <row r="6" ht="12.75">
      <c r="O6" s="5"/>
    </row>
    <row r="7" ht="12.75">
      <c r="O7" s="4" t="s">
        <v>2</v>
      </c>
    </row>
    <row r="8" spans="2:15" ht="12.75">
      <c r="B8" s="6" t="s">
        <v>3</v>
      </c>
      <c r="O8" s="2">
        <v>40513</v>
      </c>
    </row>
    <row r="9" spans="7:15" ht="12.75">
      <c r="G9" s="7"/>
      <c r="H9" s="7"/>
      <c r="I9" s="7"/>
      <c r="O9" s="5"/>
    </row>
    <row r="10" ht="12.75">
      <c r="O10" s="4" t="s">
        <v>4</v>
      </c>
    </row>
    <row r="11" ht="12.75">
      <c r="O11" s="2">
        <v>40544</v>
      </c>
    </row>
    <row r="12" ht="13.5" thickBot="1">
      <c r="O12" s="8"/>
    </row>
    <row r="13" spans="1:13" ht="16.5" thickBot="1">
      <c r="A13" s="9" t="s">
        <v>74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40452</v>
      </c>
      <c r="D14" s="11">
        <f>O5</f>
        <v>40544</v>
      </c>
      <c r="O14" s="1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13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4" ht="12.75">
      <c r="A18" s="14"/>
      <c r="B18" s="14"/>
      <c r="C18" s="14"/>
      <c r="D18" s="14"/>
    </row>
    <row r="19" spans="3:13" ht="12.75">
      <c r="C19" s="15"/>
      <c r="D19" s="15"/>
      <c r="E19" s="24"/>
      <c r="F19" s="12" t="s">
        <v>65</v>
      </c>
      <c r="G19" s="18"/>
      <c r="H19" s="19"/>
      <c r="I19" s="19"/>
      <c r="J19" s="21"/>
      <c r="K19" s="21"/>
      <c r="L19" s="25"/>
      <c r="M19" s="26"/>
    </row>
    <row r="20" spans="6:13" ht="15">
      <c r="F20" s="27"/>
      <c r="L20" s="30"/>
      <c r="M20" s="29"/>
    </row>
    <row r="21" spans="6:13" ht="15">
      <c r="F21" s="27"/>
      <c r="L21" s="30"/>
      <c r="M21" s="29"/>
    </row>
    <row r="22" spans="1:13" ht="16.5" thickBot="1">
      <c r="A22" s="9" t="s">
        <v>75</v>
      </c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3:4" ht="12.75">
      <c r="C23" s="11">
        <f>O2</f>
        <v>40452</v>
      </c>
      <c r="D23" s="11">
        <f>O5</f>
        <v>40544</v>
      </c>
    </row>
    <row r="24" spans="1:4" ht="12.75">
      <c r="A24" s="12" t="s">
        <v>7</v>
      </c>
      <c r="B24" s="12" t="s">
        <v>7</v>
      </c>
      <c r="C24" s="12" t="s">
        <v>8</v>
      </c>
      <c r="D24" s="12" t="s">
        <v>8</v>
      </c>
    </row>
    <row r="25" spans="1:13" ht="12.75">
      <c r="A25" s="12" t="s">
        <v>9</v>
      </c>
      <c r="B25" s="12" t="s">
        <v>9</v>
      </c>
      <c r="C25" s="12" t="s">
        <v>9</v>
      </c>
      <c r="D25" s="12" t="s">
        <v>9</v>
      </c>
      <c r="E25" s="12" t="s">
        <v>10</v>
      </c>
      <c r="F25" s="12" t="s">
        <v>11</v>
      </c>
      <c r="G25" s="12"/>
      <c r="H25" s="12"/>
      <c r="I25" s="12" t="s">
        <v>12</v>
      </c>
      <c r="J25" s="12" t="s">
        <v>13</v>
      </c>
      <c r="L25" s="12" t="s">
        <v>15</v>
      </c>
      <c r="M25" s="12" t="s">
        <v>15</v>
      </c>
    </row>
    <row r="26" spans="1:13" ht="12.75">
      <c r="A26" s="14" t="s">
        <v>16</v>
      </c>
      <c r="B26" s="14" t="s">
        <v>17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17</v>
      </c>
      <c r="L26" s="14" t="s">
        <v>28</v>
      </c>
      <c r="M26" s="14" t="s">
        <v>24</v>
      </c>
    </row>
    <row r="28" spans="1:13" ht="12.75">
      <c r="A28" s="15"/>
      <c r="B28" s="15"/>
      <c r="C28" s="15"/>
      <c r="D28" s="15"/>
      <c r="E28" s="16"/>
      <c r="F28" s="12" t="s">
        <v>65</v>
      </c>
      <c r="G28" s="18"/>
      <c r="H28" s="19"/>
      <c r="I28" s="20"/>
      <c r="J28" s="21"/>
      <c r="L28" s="25"/>
      <c r="M28" s="23"/>
    </row>
    <row r="29" spans="1:14" ht="12.75">
      <c r="A29" s="15"/>
      <c r="B29" s="15"/>
      <c r="C29" s="15"/>
      <c r="D29" s="15"/>
      <c r="E29" s="16"/>
      <c r="F29" s="17"/>
      <c r="G29" s="18"/>
      <c r="H29" s="19"/>
      <c r="I29" s="20"/>
      <c r="J29" s="21"/>
      <c r="K29" s="21"/>
      <c r="L29" s="25"/>
      <c r="M29" s="23"/>
      <c r="N29" s="15"/>
    </row>
    <row r="31" spans="1:13" ht="16.5" thickBot="1">
      <c r="A31" s="9" t="s">
        <v>76</v>
      </c>
      <c r="B31" s="10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3:4" ht="12.75">
      <c r="C32" s="11">
        <v>40179</v>
      </c>
      <c r="D32" s="11">
        <f>O5</f>
        <v>40544</v>
      </c>
    </row>
    <row r="33" spans="1:4" ht="12.75">
      <c r="A33" s="12" t="s">
        <v>7</v>
      </c>
      <c r="B33" s="12" t="s">
        <v>7</v>
      </c>
      <c r="C33" s="12" t="s">
        <v>8</v>
      </c>
      <c r="D33" s="12" t="s">
        <v>8</v>
      </c>
    </row>
    <row r="34" spans="1:13" ht="12.75">
      <c r="A34" s="12" t="s">
        <v>9</v>
      </c>
      <c r="B34" s="12" t="s">
        <v>9</v>
      </c>
      <c r="C34" s="12" t="s">
        <v>9</v>
      </c>
      <c r="D34" s="12" t="s">
        <v>9</v>
      </c>
      <c r="E34" s="12" t="s">
        <v>10</v>
      </c>
      <c r="F34" s="12" t="s">
        <v>11</v>
      </c>
      <c r="G34" s="12"/>
      <c r="H34" s="12"/>
      <c r="I34" s="12" t="s">
        <v>12</v>
      </c>
      <c r="J34" s="12" t="s">
        <v>13</v>
      </c>
      <c r="L34" s="12" t="s">
        <v>15</v>
      </c>
      <c r="M34" s="12" t="s">
        <v>15</v>
      </c>
    </row>
    <row r="35" spans="1:13" ht="12.75">
      <c r="A35" s="14" t="s">
        <v>16</v>
      </c>
      <c r="B35" s="14" t="s">
        <v>17</v>
      </c>
      <c r="C35" s="14" t="s">
        <v>16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14" t="s">
        <v>22</v>
      </c>
      <c r="J35" s="14" t="s">
        <v>17</v>
      </c>
      <c r="L35" s="14" t="s">
        <v>28</v>
      </c>
      <c r="M35" s="14" t="s">
        <v>24</v>
      </c>
    </row>
    <row r="36" spans="3:13" ht="12.75">
      <c r="C36" s="14"/>
      <c r="D36" s="14"/>
      <c r="E36" s="14"/>
      <c r="F36" s="14"/>
      <c r="G36" s="14"/>
      <c r="H36" s="14"/>
      <c r="I36" s="14"/>
      <c r="J36" s="14"/>
      <c r="L36" s="14"/>
      <c r="M36" s="14"/>
    </row>
    <row r="37" spans="1:14" ht="12.75">
      <c r="A37" s="15">
        <v>40161</v>
      </c>
      <c r="B37" s="15">
        <v>40192</v>
      </c>
      <c r="C37" s="15">
        <f aca="true" t="shared" si="0" ref="C37:C59">IF(A37&lt;$C$32,$C$32,A37)</f>
        <v>40179</v>
      </c>
      <c r="D37" s="15">
        <f aca="true" t="shared" si="1" ref="D37:D59">IF(B37&gt;$D$14,$D$14,B37)</f>
        <v>40192</v>
      </c>
      <c r="E37" s="16">
        <f aca="true" t="shared" si="2" ref="E37:E59">D37-C37</f>
        <v>13</v>
      </c>
      <c r="F37" s="17">
        <v>69000000</v>
      </c>
      <c r="G37" s="18" t="s">
        <v>25</v>
      </c>
      <c r="H37" s="19" t="s">
        <v>26</v>
      </c>
      <c r="I37" s="20">
        <v>0.015</v>
      </c>
      <c r="J37" s="21">
        <f aca="true" t="shared" si="3" ref="J37:J59">F37*I37/360*E37</f>
        <v>37375</v>
      </c>
      <c r="K37" s="21"/>
      <c r="L37" s="25">
        <f aca="true" t="shared" si="4" ref="L37:L59">F37*E37</f>
        <v>897000000</v>
      </c>
      <c r="M37" s="23">
        <f aca="true" t="shared" si="5" ref="M37:M59">(L37*I37)/$L$61</f>
        <v>0.0002203281587738259</v>
      </c>
      <c r="N37" s="15"/>
    </row>
    <row r="38" spans="1:14" ht="12.75">
      <c r="A38" s="15">
        <v>40170</v>
      </c>
      <c r="B38" s="15">
        <v>40200</v>
      </c>
      <c r="C38" s="15">
        <f t="shared" si="0"/>
        <v>40179</v>
      </c>
      <c r="D38" s="15">
        <f t="shared" si="1"/>
        <v>40200</v>
      </c>
      <c r="E38" s="16">
        <f t="shared" si="2"/>
        <v>21</v>
      </c>
      <c r="F38" s="17">
        <v>125000000</v>
      </c>
      <c r="G38" s="18" t="s">
        <v>25</v>
      </c>
      <c r="H38" s="19" t="s">
        <v>26</v>
      </c>
      <c r="I38" s="20">
        <v>0.015</v>
      </c>
      <c r="J38" s="21">
        <f t="shared" si="3"/>
        <v>109375</v>
      </c>
      <c r="K38" s="21"/>
      <c r="L38" s="25">
        <f t="shared" si="4"/>
        <v>2625000000</v>
      </c>
      <c r="M38" s="23">
        <f t="shared" si="5"/>
        <v>0.0006447730398899587</v>
      </c>
      <c r="N38" s="15"/>
    </row>
    <row r="39" spans="1:14" ht="12.75">
      <c r="A39" s="15">
        <v>40178</v>
      </c>
      <c r="B39" s="15">
        <v>40207</v>
      </c>
      <c r="C39" s="15">
        <f t="shared" si="0"/>
        <v>40179</v>
      </c>
      <c r="D39" s="15">
        <f t="shared" si="1"/>
        <v>40207</v>
      </c>
      <c r="E39" s="16">
        <f t="shared" si="2"/>
        <v>28</v>
      </c>
      <c r="F39" s="17">
        <v>38000000</v>
      </c>
      <c r="G39" s="18" t="s">
        <v>25</v>
      </c>
      <c r="H39" s="19" t="s">
        <v>26</v>
      </c>
      <c r="I39" s="20">
        <v>0.015</v>
      </c>
      <c r="J39" s="21">
        <f t="shared" si="3"/>
        <v>44333.33333333333</v>
      </c>
      <c r="K39" s="21"/>
      <c r="L39" s="25">
        <f t="shared" si="4"/>
        <v>1064000000</v>
      </c>
      <c r="M39" s="23">
        <f t="shared" si="5"/>
        <v>0.0002613480055020633</v>
      </c>
      <c r="N39" s="15"/>
    </row>
    <row r="40" spans="1:14" ht="12.75">
      <c r="A40" s="15">
        <v>40192</v>
      </c>
      <c r="B40" s="15">
        <v>40221</v>
      </c>
      <c r="C40" s="15">
        <f t="shared" si="0"/>
        <v>40192</v>
      </c>
      <c r="D40" s="15">
        <f t="shared" si="1"/>
        <v>40221</v>
      </c>
      <c r="E40" s="16">
        <f t="shared" si="2"/>
        <v>29</v>
      </c>
      <c r="F40" s="17">
        <v>84000000</v>
      </c>
      <c r="G40" s="18" t="s">
        <v>25</v>
      </c>
      <c r="H40" s="19" t="s">
        <v>26</v>
      </c>
      <c r="I40" s="20">
        <v>0.015</v>
      </c>
      <c r="J40" s="21">
        <f t="shared" si="3"/>
        <v>101500</v>
      </c>
      <c r="K40" s="21"/>
      <c r="L40" s="25">
        <f t="shared" si="4"/>
        <v>2436000000</v>
      </c>
      <c r="M40" s="23">
        <f t="shared" si="5"/>
        <v>0.0005983493810178817</v>
      </c>
      <c r="N40" s="15"/>
    </row>
    <row r="41" spans="1:14" ht="12.75">
      <c r="A41" s="15">
        <v>40200</v>
      </c>
      <c r="B41" s="15">
        <v>40228</v>
      </c>
      <c r="C41" s="15">
        <f t="shared" si="0"/>
        <v>40200</v>
      </c>
      <c r="D41" s="15">
        <f t="shared" si="1"/>
        <v>40228</v>
      </c>
      <c r="E41" s="16">
        <f t="shared" si="2"/>
        <v>28</v>
      </c>
      <c r="F41" s="17">
        <v>125000000</v>
      </c>
      <c r="G41" s="18" t="s">
        <v>25</v>
      </c>
      <c r="H41" s="19" t="s">
        <v>26</v>
      </c>
      <c r="I41" s="20">
        <v>0.015</v>
      </c>
      <c r="J41" s="21">
        <f t="shared" si="3"/>
        <v>145833.3333333333</v>
      </c>
      <c r="K41" s="21"/>
      <c r="L41" s="25">
        <f t="shared" si="4"/>
        <v>3500000000</v>
      </c>
      <c r="M41" s="23">
        <f t="shared" si="5"/>
        <v>0.0008596973865199449</v>
      </c>
      <c r="N41" s="15"/>
    </row>
    <row r="42" spans="1:14" ht="12.75">
      <c r="A42" s="15">
        <v>40207</v>
      </c>
      <c r="B42" s="15">
        <v>40235</v>
      </c>
      <c r="C42" s="15">
        <f t="shared" si="0"/>
        <v>40207</v>
      </c>
      <c r="D42" s="15">
        <f t="shared" si="1"/>
        <v>40235</v>
      </c>
      <c r="E42" s="16">
        <f t="shared" si="2"/>
        <v>28</v>
      </c>
      <c r="F42" s="17">
        <v>54000000</v>
      </c>
      <c r="G42" s="18" t="s">
        <v>25</v>
      </c>
      <c r="H42" s="19" t="s">
        <v>26</v>
      </c>
      <c r="I42" s="20">
        <v>0.015</v>
      </c>
      <c r="J42" s="21">
        <f t="shared" si="3"/>
        <v>63000</v>
      </c>
      <c r="K42" s="21"/>
      <c r="L42" s="25">
        <f t="shared" si="4"/>
        <v>1512000000</v>
      </c>
      <c r="M42" s="23">
        <f t="shared" si="5"/>
        <v>0.0003713892709766162</v>
      </c>
      <c r="N42" s="15"/>
    </row>
    <row r="43" spans="1:14" ht="12.75">
      <c r="A43" s="15">
        <v>40221</v>
      </c>
      <c r="B43" s="15">
        <v>40252</v>
      </c>
      <c r="C43" s="15">
        <f t="shared" si="0"/>
        <v>40221</v>
      </c>
      <c r="D43" s="15">
        <f t="shared" si="1"/>
        <v>40252</v>
      </c>
      <c r="E43" s="16">
        <f t="shared" si="2"/>
        <v>31</v>
      </c>
      <c r="F43" s="17">
        <v>79000000</v>
      </c>
      <c r="G43" s="18" t="s">
        <v>25</v>
      </c>
      <c r="H43" s="19" t="s">
        <v>26</v>
      </c>
      <c r="I43" s="20">
        <v>0.015</v>
      </c>
      <c r="J43" s="21">
        <f t="shared" si="3"/>
        <v>102041.66666666666</v>
      </c>
      <c r="K43" s="21"/>
      <c r="L43" s="25">
        <f t="shared" si="4"/>
        <v>2449000000</v>
      </c>
      <c r="M43" s="23">
        <f t="shared" si="5"/>
        <v>0.0006015425427392415</v>
      </c>
      <c r="N43" s="15"/>
    </row>
    <row r="44" spans="1:14" ht="12.75">
      <c r="A44" s="15">
        <v>40228</v>
      </c>
      <c r="B44" s="15">
        <v>40256</v>
      </c>
      <c r="C44" s="15">
        <f t="shared" si="0"/>
        <v>40228</v>
      </c>
      <c r="D44" s="15">
        <f t="shared" si="1"/>
        <v>40256</v>
      </c>
      <c r="E44" s="16">
        <f t="shared" si="2"/>
        <v>28</v>
      </c>
      <c r="F44" s="17">
        <v>125000000</v>
      </c>
      <c r="G44" s="18" t="s">
        <v>25</v>
      </c>
      <c r="H44" s="19" t="s">
        <v>26</v>
      </c>
      <c r="I44" s="20">
        <v>0.015</v>
      </c>
      <c r="J44" s="21">
        <f t="shared" si="3"/>
        <v>145833.3333333333</v>
      </c>
      <c r="K44" s="21"/>
      <c r="L44" s="25">
        <f t="shared" si="4"/>
        <v>3500000000</v>
      </c>
      <c r="M44" s="23">
        <f t="shared" si="5"/>
        <v>0.0008596973865199449</v>
      </c>
      <c r="N44" s="15"/>
    </row>
    <row r="45" spans="1:14" ht="12.75">
      <c r="A45" s="15">
        <v>40235</v>
      </c>
      <c r="B45" s="15">
        <v>40263</v>
      </c>
      <c r="C45" s="15">
        <f t="shared" si="0"/>
        <v>40235</v>
      </c>
      <c r="D45" s="15">
        <f t="shared" si="1"/>
        <v>40263</v>
      </c>
      <c r="E45" s="16">
        <f t="shared" si="2"/>
        <v>28</v>
      </c>
      <c r="F45" s="17">
        <v>54000000</v>
      </c>
      <c r="G45" s="18" t="s">
        <v>25</v>
      </c>
      <c r="H45" s="19" t="s">
        <v>26</v>
      </c>
      <c r="I45" s="20">
        <v>0.015</v>
      </c>
      <c r="J45" s="21">
        <f t="shared" si="3"/>
        <v>63000</v>
      </c>
      <c r="K45" s="21"/>
      <c r="L45" s="25">
        <f t="shared" si="4"/>
        <v>1512000000</v>
      </c>
      <c r="M45" s="23">
        <f t="shared" si="5"/>
        <v>0.0003713892709766162</v>
      </c>
      <c r="N45" s="15"/>
    </row>
    <row r="46" spans="1:14" ht="12.75">
      <c r="A46" s="15">
        <v>40252</v>
      </c>
      <c r="B46" s="15">
        <v>40283</v>
      </c>
      <c r="C46" s="15">
        <f t="shared" si="0"/>
        <v>40252</v>
      </c>
      <c r="D46" s="15">
        <f t="shared" si="1"/>
        <v>40283</v>
      </c>
      <c r="E46" s="16">
        <f t="shared" si="2"/>
        <v>31</v>
      </c>
      <c r="F46" s="17">
        <v>79000000</v>
      </c>
      <c r="G46" s="18" t="s">
        <v>25</v>
      </c>
      <c r="H46" s="19" t="s">
        <v>26</v>
      </c>
      <c r="I46" s="20">
        <v>0.015</v>
      </c>
      <c r="J46" s="21">
        <f t="shared" si="3"/>
        <v>102041.66666666666</v>
      </c>
      <c r="K46" s="21"/>
      <c r="L46" s="25">
        <f t="shared" si="4"/>
        <v>2449000000</v>
      </c>
      <c r="M46" s="23">
        <f t="shared" si="5"/>
        <v>0.0006015425427392415</v>
      </c>
      <c r="N46" s="15"/>
    </row>
    <row r="47" spans="1:14" ht="12.75">
      <c r="A47" s="15">
        <v>40256</v>
      </c>
      <c r="B47" s="15">
        <v>40284</v>
      </c>
      <c r="C47" s="15">
        <f t="shared" si="0"/>
        <v>40256</v>
      </c>
      <c r="D47" s="15">
        <f t="shared" si="1"/>
        <v>40284</v>
      </c>
      <c r="E47" s="16">
        <f t="shared" si="2"/>
        <v>28</v>
      </c>
      <c r="F47" s="17">
        <v>150000000</v>
      </c>
      <c r="G47" s="18" t="s">
        <v>25</v>
      </c>
      <c r="H47" s="19" t="s">
        <v>26</v>
      </c>
      <c r="I47" s="20">
        <v>0.015</v>
      </c>
      <c r="J47" s="21">
        <f t="shared" si="3"/>
        <v>175000</v>
      </c>
      <c r="K47" s="21"/>
      <c r="L47" s="25">
        <f t="shared" si="4"/>
        <v>4200000000</v>
      </c>
      <c r="M47" s="23">
        <f t="shared" si="5"/>
        <v>0.0010316368638239339</v>
      </c>
      <c r="N47" s="15"/>
    </row>
    <row r="48" spans="1:14" ht="12.75">
      <c r="A48" s="15">
        <v>40263</v>
      </c>
      <c r="B48" s="15">
        <v>40291</v>
      </c>
      <c r="C48" s="15">
        <f t="shared" si="0"/>
        <v>40263</v>
      </c>
      <c r="D48" s="15">
        <f t="shared" si="1"/>
        <v>40291</v>
      </c>
      <c r="E48" s="16">
        <f t="shared" si="2"/>
        <v>28</v>
      </c>
      <c r="F48" s="17">
        <v>54000000</v>
      </c>
      <c r="G48" s="18" t="s">
        <v>25</v>
      </c>
      <c r="H48" s="19" t="s">
        <v>26</v>
      </c>
      <c r="I48" s="20">
        <v>0.015</v>
      </c>
      <c r="J48" s="21">
        <f t="shared" si="3"/>
        <v>63000</v>
      </c>
      <c r="K48" s="21"/>
      <c r="L48" s="25">
        <f t="shared" si="4"/>
        <v>1512000000</v>
      </c>
      <c r="M48" s="23">
        <f t="shared" si="5"/>
        <v>0.0003713892709766162</v>
      </c>
      <c r="N48" s="15"/>
    </row>
    <row r="49" spans="1:14" ht="12.75">
      <c r="A49" s="15">
        <v>40283</v>
      </c>
      <c r="B49" s="15">
        <v>40312</v>
      </c>
      <c r="C49" s="15">
        <f t="shared" si="0"/>
        <v>40283</v>
      </c>
      <c r="D49" s="15">
        <f t="shared" si="1"/>
        <v>40312</v>
      </c>
      <c r="E49" s="16">
        <f t="shared" si="2"/>
        <v>29</v>
      </c>
      <c r="F49" s="17">
        <v>79000000</v>
      </c>
      <c r="G49" s="18" t="s">
        <v>25</v>
      </c>
      <c r="H49" s="19" t="s">
        <v>26</v>
      </c>
      <c r="I49" s="20">
        <v>0.015</v>
      </c>
      <c r="J49" s="21">
        <f t="shared" si="3"/>
        <v>95458.33333333333</v>
      </c>
      <c r="K49" s="21"/>
      <c r="L49" s="25">
        <f t="shared" si="4"/>
        <v>2291000000</v>
      </c>
      <c r="M49" s="23">
        <f t="shared" si="5"/>
        <v>0.0005627333464334839</v>
      </c>
      <c r="N49" s="15"/>
    </row>
    <row r="50" spans="1:14" ht="12.75">
      <c r="A50" s="15">
        <v>40284</v>
      </c>
      <c r="B50" s="15">
        <v>40315</v>
      </c>
      <c r="C50" s="15">
        <f t="shared" si="0"/>
        <v>40284</v>
      </c>
      <c r="D50" s="15">
        <f t="shared" si="1"/>
        <v>40315</v>
      </c>
      <c r="E50" s="16">
        <f t="shared" si="2"/>
        <v>31</v>
      </c>
      <c r="F50" s="17">
        <v>150000000</v>
      </c>
      <c r="G50" s="18" t="s">
        <v>25</v>
      </c>
      <c r="H50" s="19" t="s">
        <v>26</v>
      </c>
      <c r="I50" s="20">
        <v>0.015</v>
      </c>
      <c r="J50" s="21">
        <f t="shared" si="3"/>
        <v>193750</v>
      </c>
      <c r="K50" s="21"/>
      <c r="L50" s="25">
        <f t="shared" si="4"/>
        <v>4650000000</v>
      </c>
      <c r="M50" s="23">
        <f t="shared" si="5"/>
        <v>0.001142169384947927</v>
      </c>
      <c r="N50" s="15"/>
    </row>
    <row r="51" spans="1:14" ht="12.75">
      <c r="A51" s="15">
        <v>40291</v>
      </c>
      <c r="B51" s="15">
        <v>40322</v>
      </c>
      <c r="C51" s="15">
        <f t="shared" si="0"/>
        <v>40291</v>
      </c>
      <c r="D51" s="15">
        <f t="shared" si="1"/>
        <v>40322</v>
      </c>
      <c r="E51" s="16">
        <f t="shared" si="2"/>
        <v>31</v>
      </c>
      <c r="F51" s="17">
        <v>38000000</v>
      </c>
      <c r="G51" s="18" t="s">
        <v>25</v>
      </c>
      <c r="H51" s="19" t="s">
        <v>26</v>
      </c>
      <c r="I51" s="20">
        <v>0.015</v>
      </c>
      <c r="J51" s="21">
        <f t="shared" si="3"/>
        <v>49083.33333333333</v>
      </c>
      <c r="K51" s="21"/>
      <c r="L51" s="25">
        <f t="shared" si="4"/>
        <v>1178000000</v>
      </c>
      <c r="M51" s="23">
        <f t="shared" si="5"/>
        <v>0.00028934957752014146</v>
      </c>
      <c r="N51" s="15"/>
    </row>
    <row r="52" spans="1:14" ht="12.75">
      <c r="A52" s="15">
        <v>40312</v>
      </c>
      <c r="B52" s="15">
        <v>40343</v>
      </c>
      <c r="C52" s="15">
        <f t="shared" si="0"/>
        <v>40312</v>
      </c>
      <c r="D52" s="15">
        <f t="shared" si="1"/>
        <v>40343</v>
      </c>
      <c r="E52" s="16">
        <f t="shared" si="2"/>
        <v>31</v>
      </c>
      <c r="F52" s="17">
        <v>79000000</v>
      </c>
      <c r="G52" s="18" t="s">
        <v>25</v>
      </c>
      <c r="H52" s="19" t="s">
        <v>26</v>
      </c>
      <c r="I52" s="20">
        <v>0.015625</v>
      </c>
      <c r="J52" s="21">
        <f t="shared" si="3"/>
        <v>106293.40277777778</v>
      </c>
      <c r="K52" s="21"/>
      <c r="L52" s="25">
        <f t="shared" si="4"/>
        <v>2449000000</v>
      </c>
      <c r="M52" s="23">
        <f t="shared" si="5"/>
        <v>0.0006266068153533765</v>
      </c>
      <c r="N52" s="15"/>
    </row>
    <row r="53" spans="1:14" ht="12.75">
      <c r="A53" s="15">
        <v>40315</v>
      </c>
      <c r="B53" s="15">
        <v>40343</v>
      </c>
      <c r="C53" s="15">
        <f t="shared" si="0"/>
        <v>40315</v>
      </c>
      <c r="D53" s="15">
        <f t="shared" si="1"/>
        <v>40343</v>
      </c>
      <c r="E53" s="16">
        <f t="shared" si="2"/>
        <v>28</v>
      </c>
      <c r="F53" s="17">
        <v>150000000</v>
      </c>
      <c r="G53" s="18" t="s">
        <v>25</v>
      </c>
      <c r="H53" s="19" t="s">
        <v>26</v>
      </c>
      <c r="I53" s="20">
        <v>0.015625</v>
      </c>
      <c r="J53" s="21">
        <f t="shared" si="3"/>
        <v>182291.6666666667</v>
      </c>
      <c r="K53" s="21"/>
      <c r="L53" s="25">
        <f t="shared" si="4"/>
        <v>4200000000</v>
      </c>
      <c r="M53" s="23">
        <f t="shared" si="5"/>
        <v>0.0010746217331499312</v>
      </c>
      <c r="N53" s="15"/>
    </row>
    <row r="54" spans="1:14" ht="12.75">
      <c r="A54" s="15">
        <v>40322</v>
      </c>
      <c r="B54" s="15">
        <v>40352</v>
      </c>
      <c r="C54" s="15">
        <f t="shared" si="0"/>
        <v>40322</v>
      </c>
      <c r="D54" s="15">
        <f t="shared" si="1"/>
        <v>40352</v>
      </c>
      <c r="E54" s="16">
        <f t="shared" si="2"/>
        <v>30</v>
      </c>
      <c r="F54" s="17">
        <v>33000000</v>
      </c>
      <c r="G54" s="18" t="s">
        <v>25</v>
      </c>
      <c r="H54" s="19" t="s">
        <v>26</v>
      </c>
      <c r="I54" s="20">
        <v>0.015625</v>
      </c>
      <c r="J54" s="21">
        <f t="shared" si="3"/>
        <v>42968.75</v>
      </c>
      <c r="K54" s="21"/>
      <c r="L54" s="25">
        <f t="shared" si="4"/>
        <v>990000000</v>
      </c>
      <c r="M54" s="23">
        <f t="shared" si="5"/>
        <v>0.0002533036942424838</v>
      </c>
      <c r="N54" s="15"/>
    </row>
    <row r="55" spans="1:14" ht="12.75">
      <c r="A55" s="15">
        <v>40343</v>
      </c>
      <c r="B55" s="15">
        <v>40374</v>
      </c>
      <c r="C55" s="15">
        <f t="shared" si="0"/>
        <v>40343</v>
      </c>
      <c r="D55" s="15">
        <f t="shared" si="1"/>
        <v>40374</v>
      </c>
      <c r="E55" s="16">
        <f t="shared" si="2"/>
        <v>31</v>
      </c>
      <c r="F55" s="17">
        <v>229000000</v>
      </c>
      <c r="G55" s="18" t="s">
        <v>25</v>
      </c>
      <c r="H55" s="19" t="s">
        <v>26</v>
      </c>
      <c r="I55" s="20">
        <v>0.01625</v>
      </c>
      <c r="J55" s="21">
        <f t="shared" si="3"/>
        <v>320440.9722222222</v>
      </c>
      <c r="K55" s="21"/>
      <c r="L55" s="25">
        <f t="shared" si="4"/>
        <v>7099000000</v>
      </c>
      <c r="M55" s="23">
        <f t="shared" si="5"/>
        <v>0.0018890212549944325</v>
      </c>
      <c r="N55" s="15"/>
    </row>
    <row r="56" spans="1:14" ht="12.75">
      <c r="A56" s="15">
        <v>40352</v>
      </c>
      <c r="B56" s="15">
        <v>40382</v>
      </c>
      <c r="C56" s="15">
        <f t="shared" si="0"/>
        <v>40352</v>
      </c>
      <c r="D56" s="15">
        <f t="shared" si="1"/>
        <v>40382</v>
      </c>
      <c r="E56" s="16">
        <f t="shared" si="2"/>
        <v>30</v>
      </c>
      <c r="F56" s="17">
        <v>38000000</v>
      </c>
      <c r="G56" s="18" t="s">
        <v>25</v>
      </c>
      <c r="H56" s="19" t="s">
        <v>26</v>
      </c>
      <c r="I56" s="20">
        <v>0.01625</v>
      </c>
      <c r="J56" s="21">
        <f t="shared" si="3"/>
        <v>51458.333333333336</v>
      </c>
      <c r="K56" s="21"/>
      <c r="L56" s="25">
        <f t="shared" si="4"/>
        <v>1140000000</v>
      </c>
      <c r="M56" s="23">
        <f t="shared" si="5"/>
        <v>0.0003033503635291806</v>
      </c>
      <c r="N56" s="15"/>
    </row>
    <row r="57" spans="1:14" ht="12.75">
      <c r="A57" s="15">
        <v>40374</v>
      </c>
      <c r="B57" s="15">
        <v>40399</v>
      </c>
      <c r="C57" s="15">
        <f t="shared" si="0"/>
        <v>40374</v>
      </c>
      <c r="D57" s="15">
        <f t="shared" si="1"/>
        <v>40399</v>
      </c>
      <c r="E57" s="16">
        <f t="shared" si="2"/>
        <v>25</v>
      </c>
      <c r="F57" s="17">
        <v>229000000</v>
      </c>
      <c r="G57" s="18" t="s">
        <v>25</v>
      </c>
      <c r="H57" s="19" t="s">
        <v>26</v>
      </c>
      <c r="I57" s="20">
        <v>0.015625</v>
      </c>
      <c r="J57" s="21">
        <f t="shared" si="3"/>
        <v>248480.90277777778</v>
      </c>
      <c r="K57" s="21"/>
      <c r="L57" s="25">
        <f t="shared" si="4"/>
        <v>5725000000</v>
      </c>
      <c r="M57" s="23">
        <f t="shared" si="5"/>
        <v>0.001464811767210323</v>
      </c>
      <c r="N57" s="15"/>
    </row>
    <row r="58" spans="1:14" ht="12.75">
      <c r="A58" s="15">
        <v>40382</v>
      </c>
      <c r="B58" s="15">
        <v>40399</v>
      </c>
      <c r="C58" s="15">
        <f t="shared" si="0"/>
        <v>40382</v>
      </c>
      <c r="D58" s="15">
        <f t="shared" si="1"/>
        <v>40399</v>
      </c>
      <c r="E58" s="16">
        <f t="shared" si="2"/>
        <v>17</v>
      </c>
      <c r="F58" s="17">
        <v>50000000</v>
      </c>
      <c r="G58" s="18" t="s">
        <v>25</v>
      </c>
      <c r="H58" s="19" t="s">
        <v>26</v>
      </c>
      <c r="I58" s="20">
        <v>0.015625</v>
      </c>
      <c r="J58" s="21">
        <f t="shared" si="3"/>
        <v>36892.36111111111</v>
      </c>
      <c r="K58" s="21"/>
      <c r="L58" s="25">
        <f t="shared" si="4"/>
        <v>850000000</v>
      </c>
      <c r="M58" s="23">
        <f t="shared" si="5"/>
        <v>0.00021748296980415274</v>
      </c>
      <c r="N58" s="15"/>
    </row>
    <row r="59" spans="1:14" ht="12.75">
      <c r="A59" s="15">
        <v>40399</v>
      </c>
      <c r="B59" s="15">
        <v>40409</v>
      </c>
      <c r="C59" s="15">
        <f t="shared" si="0"/>
        <v>40399</v>
      </c>
      <c r="D59" s="15">
        <f t="shared" si="1"/>
        <v>40409</v>
      </c>
      <c r="E59" s="16">
        <f t="shared" si="2"/>
        <v>10</v>
      </c>
      <c r="F59" s="17">
        <v>284000000</v>
      </c>
      <c r="G59" s="18" t="s">
        <v>49</v>
      </c>
      <c r="H59" s="19" t="s">
        <v>26</v>
      </c>
      <c r="I59" s="20">
        <v>0.030625</v>
      </c>
      <c r="J59" s="21">
        <f t="shared" si="3"/>
        <v>241597.22222222222</v>
      </c>
      <c r="K59" s="21"/>
      <c r="L59" s="25">
        <f t="shared" si="4"/>
        <v>2840000000</v>
      </c>
      <c r="M59" s="23">
        <f t="shared" si="5"/>
        <v>0.001424232003668042</v>
      </c>
      <c r="N59" s="15"/>
    </row>
    <row r="60" spans="1:14" ht="12.75">
      <c r="A60" s="15"/>
      <c r="B60" s="15"/>
      <c r="C60" s="15"/>
      <c r="D60" s="15"/>
      <c r="E60" s="16"/>
      <c r="F60" s="17"/>
      <c r="G60" s="18"/>
      <c r="H60" s="19"/>
      <c r="I60" s="20"/>
      <c r="J60" s="21"/>
      <c r="K60" s="21"/>
      <c r="L60" s="25"/>
      <c r="M60" s="23"/>
      <c r="N60" s="15"/>
    </row>
    <row r="61" spans="3:13" ht="15">
      <c r="C61" s="14"/>
      <c r="D61" s="14"/>
      <c r="E61" s="14"/>
      <c r="F61" s="14"/>
      <c r="G61" s="14"/>
      <c r="H61" s="14"/>
      <c r="I61" s="14"/>
      <c r="J61" s="14"/>
      <c r="L61" s="27">
        <f>SUM(L36:L60)</f>
        <v>61068000000</v>
      </c>
      <c r="M61" s="29">
        <f>SUM(M36:M60)</f>
        <v>0.01604076603130936</v>
      </c>
    </row>
    <row r="62" ht="12.75">
      <c r="I62" s="31"/>
    </row>
    <row r="63" ht="12.75">
      <c r="I63" s="31"/>
    </row>
    <row r="64" spans="1:13" ht="16.5" thickBot="1">
      <c r="A64" s="9" t="s">
        <v>77</v>
      </c>
      <c r="B64" s="10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6" spans="3:11" ht="12.75">
      <c r="C66" s="32"/>
      <c r="D66" s="12"/>
      <c r="E66" s="12"/>
      <c r="F66" s="12" t="s">
        <v>11</v>
      </c>
      <c r="G66" s="19"/>
      <c r="I66" s="12"/>
      <c r="J66" s="12"/>
      <c r="K66" s="12"/>
    </row>
    <row r="67" spans="2:13" ht="12.75">
      <c r="B67" s="33" t="s">
        <v>31</v>
      </c>
      <c r="C67" s="34"/>
      <c r="D67" s="35"/>
      <c r="E67" s="35"/>
      <c r="F67" s="14" t="s">
        <v>19</v>
      </c>
      <c r="G67" s="36"/>
      <c r="J67" s="14"/>
      <c r="K67" s="14"/>
      <c r="L67" s="14" t="s">
        <v>32</v>
      </c>
      <c r="M67" s="14" t="s">
        <v>24</v>
      </c>
    </row>
    <row r="68" spans="2:13" ht="12.75">
      <c r="B68" s="37" t="s">
        <v>33</v>
      </c>
      <c r="C68" s="38"/>
      <c r="D68" s="38"/>
      <c r="E68" s="24"/>
      <c r="F68" s="17">
        <v>377700</v>
      </c>
      <c r="G68" s="39"/>
      <c r="H68" s="40"/>
      <c r="J68" s="41"/>
      <c r="K68" s="42"/>
      <c r="L68" s="43" t="s">
        <v>34</v>
      </c>
      <c r="M68" s="44">
        <v>0.0295</v>
      </c>
    </row>
    <row r="69" spans="2:13" ht="12.75">
      <c r="B69" s="37" t="s">
        <v>35</v>
      </c>
      <c r="D69" s="38"/>
      <c r="E69" s="24"/>
      <c r="F69" s="17">
        <v>5375000</v>
      </c>
      <c r="G69" s="39"/>
      <c r="H69" s="40"/>
      <c r="J69" s="41"/>
      <c r="K69" s="42"/>
      <c r="L69" s="43" t="s">
        <v>34</v>
      </c>
      <c r="M69" s="44">
        <v>0.0295</v>
      </c>
    </row>
    <row r="70" spans="2:13" ht="12.75">
      <c r="B70" s="37" t="s">
        <v>36</v>
      </c>
      <c r="D70" s="38"/>
      <c r="E70" s="24"/>
      <c r="F70" s="17">
        <v>7408000</v>
      </c>
      <c r="G70" s="39"/>
      <c r="H70" s="40"/>
      <c r="J70" s="41"/>
      <c r="K70" s="42"/>
      <c r="L70" s="43" t="s">
        <v>34</v>
      </c>
      <c r="M70" s="44">
        <v>0.0295</v>
      </c>
    </row>
    <row r="71" ht="12.75">
      <c r="F71" s="27"/>
    </row>
    <row r="72" spans="6:13" ht="15">
      <c r="F72" s="27">
        <f>SUM(F68:F71)</f>
        <v>13160700</v>
      </c>
      <c r="M72" s="29">
        <v>0.0295</v>
      </c>
    </row>
    <row r="76" spans="1:13" s="45" customFormat="1" ht="13.5" thickBo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45" customFormat="1" ht="3" customHeight="1" thickBot="1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45" customFormat="1" ht="31.5" customHeight="1">
      <c r="A78" s="48" t="s">
        <v>37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6.5" thickBot="1">
      <c r="A79" s="9" t="s">
        <v>78</v>
      </c>
      <c r="B79" s="51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3:4" ht="12.75">
      <c r="C80" s="11">
        <f>+O8</f>
        <v>40513</v>
      </c>
      <c r="D80" s="11">
        <f>+O11</f>
        <v>40544</v>
      </c>
    </row>
    <row r="81" spans="1:4" ht="12.75">
      <c r="A81" s="12" t="s">
        <v>7</v>
      </c>
      <c r="B81" s="12" t="s">
        <v>7</v>
      </c>
      <c r="C81" s="12" t="s">
        <v>8</v>
      </c>
      <c r="D81" s="12" t="s">
        <v>8</v>
      </c>
    </row>
    <row r="82" spans="1:13" ht="12.7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10</v>
      </c>
      <c r="F82" s="12" t="s">
        <v>11</v>
      </c>
      <c r="G82" s="12"/>
      <c r="H82" s="12"/>
      <c r="I82" s="12" t="s">
        <v>12</v>
      </c>
      <c r="J82" s="12" t="s">
        <v>13</v>
      </c>
      <c r="L82" s="12" t="s">
        <v>15</v>
      </c>
      <c r="M82" s="12" t="s">
        <v>15</v>
      </c>
    </row>
    <row r="83" spans="1:13" ht="12.75">
      <c r="A83" s="14" t="s">
        <v>16</v>
      </c>
      <c r="B83" s="14" t="s">
        <v>17</v>
      </c>
      <c r="C83" s="14" t="s">
        <v>16</v>
      </c>
      <c r="D83" s="14" t="s">
        <v>17</v>
      </c>
      <c r="E83" s="14" t="s">
        <v>18</v>
      </c>
      <c r="F83" s="14" t="s">
        <v>19</v>
      </c>
      <c r="G83" s="14" t="s">
        <v>20</v>
      </c>
      <c r="H83" s="14" t="s">
        <v>21</v>
      </c>
      <c r="I83" s="14" t="s">
        <v>22</v>
      </c>
      <c r="J83" s="14" t="s">
        <v>17</v>
      </c>
      <c r="L83" s="14" t="s">
        <v>28</v>
      </c>
      <c r="M83" s="14" t="s">
        <v>24</v>
      </c>
    </row>
    <row r="84" spans="1:4" ht="12.75">
      <c r="A84" s="14"/>
      <c r="B84" s="14"/>
      <c r="C84" s="14"/>
      <c r="D84" s="14"/>
    </row>
    <row r="85" spans="1:13" ht="12.75">
      <c r="A85" s="15"/>
      <c r="B85" s="15"/>
      <c r="C85" s="15"/>
      <c r="D85" s="15"/>
      <c r="E85" s="16"/>
      <c r="F85" s="17"/>
      <c r="G85" s="102" t="s">
        <v>31</v>
      </c>
      <c r="H85" s="102"/>
      <c r="I85" s="20"/>
      <c r="J85" s="21"/>
      <c r="K85" s="21"/>
      <c r="L85" s="25"/>
      <c r="M85" s="23"/>
    </row>
    <row r="86" spans="1:13" ht="12.75">
      <c r="A86" s="15">
        <v>40045</v>
      </c>
      <c r="B86" s="15">
        <v>40786</v>
      </c>
      <c r="C86" s="15">
        <f>IF(A86&lt;$C$80,$C$80,A86)</f>
        <v>40513</v>
      </c>
      <c r="D86" s="15">
        <f>IF(B86&gt;$D$80,$D$80,B86)</f>
        <v>40544</v>
      </c>
      <c r="E86" s="16">
        <f>D86-C86</f>
        <v>31</v>
      </c>
      <c r="F86" s="17">
        <v>377700</v>
      </c>
      <c r="G86" s="103" t="s">
        <v>33</v>
      </c>
      <c r="H86" s="103"/>
      <c r="I86" s="20">
        <f>0.0275+0.002</f>
        <v>0.0295</v>
      </c>
      <c r="J86" s="21">
        <f>F86*I86/360*E86</f>
        <v>959.4629166666666</v>
      </c>
      <c r="K86" s="21"/>
      <c r="L86" s="25">
        <f>F86*E86</f>
        <v>11708700</v>
      </c>
      <c r="M86" s="23">
        <f>(L86*I86)/$L$123</f>
        <v>0.0006342313636611522</v>
      </c>
    </row>
    <row r="87" spans="1:13" ht="12.75">
      <c r="A87" s="15">
        <v>39883</v>
      </c>
      <c r="B87" s="15">
        <v>40803</v>
      </c>
      <c r="C87" s="15">
        <f>IF(A87&lt;$C$80,$C$80,A87)</f>
        <v>40513</v>
      </c>
      <c r="D87" s="15">
        <f>IF(B87&gt;$D$80,$D$80,B87)</f>
        <v>40544</v>
      </c>
      <c r="E87" s="16">
        <f>D87-C87</f>
        <v>31</v>
      </c>
      <c r="F87" s="17">
        <v>5375000</v>
      </c>
      <c r="G87" s="103" t="s">
        <v>35</v>
      </c>
      <c r="H87" s="103"/>
      <c r="I87" s="20">
        <f>0.0275+0.002</f>
        <v>0.0295</v>
      </c>
      <c r="J87" s="21">
        <f>F87*I87/360*E87</f>
        <v>13653.993055555557</v>
      </c>
      <c r="K87" s="21"/>
      <c r="L87" s="25">
        <f>F87*E87</f>
        <v>166625000</v>
      </c>
      <c r="M87" s="23">
        <f>(L87*I87)/$L$123</f>
        <v>0.009025664759541151</v>
      </c>
    </row>
    <row r="88" spans="1:13" ht="12.75">
      <c r="A88" s="15">
        <v>39883</v>
      </c>
      <c r="B88" s="15">
        <v>40803</v>
      </c>
      <c r="C88" s="15">
        <f>IF(A88&lt;$C$80,$C$80,A88)</f>
        <v>40513</v>
      </c>
      <c r="D88" s="15">
        <f>IF(B88&gt;$D$80,$D$80,B88)</f>
        <v>40544</v>
      </c>
      <c r="E88" s="16">
        <f>D88-C88</f>
        <v>31</v>
      </c>
      <c r="F88" s="54">
        <v>7408000</v>
      </c>
      <c r="G88" s="103" t="s">
        <v>36</v>
      </c>
      <c r="H88" s="103"/>
      <c r="I88" s="20">
        <f>0.0275+0.002</f>
        <v>0.0295</v>
      </c>
      <c r="J88" s="21">
        <f>F88*I88/360*E88</f>
        <v>18818.37777777778</v>
      </c>
      <c r="K88" s="21"/>
      <c r="L88" s="25">
        <f>F88*E88</f>
        <v>229648000</v>
      </c>
      <c r="M88" s="23">
        <f>(L88*I88)/$L$123</f>
        <v>0.01243946503045225</v>
      </c>
    </row>
    <row r="89" spans="1:13" ht="12.75">
      <c r="A89" s="15"/>
      <c r="B89" s="15"/>
      <c r="C89" s="15"/>
      <c r="D89" s="15"/>
      <c r="E89" s="16"/>
      <c r="F89" s="54"/>
      <c r="G89" s="53"/>
      <c r="H89" s="53"/>
      <c r="I89" s="20"/>
      <c r="J89" s="21"/>
      <c r="K89" s="21"/>
      <c r="L89" s="25"/>
      <c r="M89" s="23"/>
    </row>
    <row r="90" spans="3:13" ht="12.75">
      <c r="C90" s="104" t="s">
        <v>70</v>
      </c>
      <c r="D90" s="104"/>
      <c r="E90" s="24"/>
      <c r="F90" s="62"/>
      <c r="G90" s="105" t="s">
        <v>71</v>
      </c>
      <c r="H90" s="105"/>
      <c r="I90" s="19"/>
      <c r="J90" s="21"/>
      <c r="K90" s="21"/>
      <c r="L90" s="25"/>
      <c r="M90" s="26"/>
    </row>
    <row r="91" spans="3:13" ht="12.75">
      <c r="C91" s="14" t="s">
        <v>72</v>
      </c>
      <c r="D91" s="14" t="s">
        <v>73</v>
      </c>
      <c r="E91" s="24"/>
      <c r="F91" s="62"/>
      <c r="I91" s="19"/>
      <c r="J91" s="21"/>
      <c r="K91" s="21"/>
      <c r="L91" s="25"/>
      <c r="M91" s="26"/>
    </row>
    <row r="92" spans="1:13" ht="12.75">
      <c r="A92" s="15">
        <v>40513</v>
      </c>
      <c r="B92" s="15"/>
      <c r="C92" s="27">
        <v>0</v>
      </c>
      <c r="D92" s="27">
        <v>0</v>
      </c>
      <c r="E92" s="24">
        <v>1</v>
      </c>
      <c r="F92" s="27">
        <f aca="true" t="shared" si="6" ref="F92:F122">C92+D92</f>
        <v>0</v>
      </c>
      <c r="G92" s="57" t="s">
        <v>79</v>
      </c>
      <c r="H92" s="53"/>
      <c r="I92" s="20">
        <v>0.0034000000000000002</v>
      </c>
      <c r="J92" s="21">
        <f aca="true" t="shared" si="7" ref="J92:J122">F92*I92/360</f>
        <v>0</v>
      </c>
      <c r="K92" s="21"/>
      <c r="L92" s="25">
        <f aca="true" t="shared" si="8" ref="L92:L122">F92</f>
        <v>0</v>
      </c>
      <c r="M92" s="23">
        <f aca="true" t="shared" si="9" ref="M92:M122">(L92*I92)/$L$123</f>
        <v>0</v>
      </c>
    </row>
    <row r="93" spans="1:13" ht="12.75">
      <c r="A93" s="15">
        <v>40514</v>
      </c>
      <c r="C93" s="27">
        <v>0</v>
      </c>
      <c r="D93" s="27">
        <v>0</v>
      </c>
      <c r="E93" s="24">
        <v>1</v>
      </c>
      <c r="F93" s="27">
        <f t="shared" si="6"/>
        <v>0</v>
      </c>
      <c r="G93" s="57" t="s">
        <v>79</v>
      </c>
      <c r="H93" s="53"/>
      <c r="I93" s="19">
        <v>0.0034000000000000002</v>
      </c>
      <c r="J93" s="21">
        <f t="shared" si="7"/>
        <v>0</v>
      </c>
      <c r="K93" s="21"/>
      <c r="L93" s="25">
        <f t="shared" si="8"/>
        <v>0</v>
      </c>
      <c r="M93" s="23">
        <f t="shared" si="9"/>
        <v>0</v>
      </c>
    </row>
    <row r="94" spans="1:13" ht="12.75">
      <c r="A94" s="15">
        <v>40515</v>
      </c>
      <c r="C94" s="27">
        <v>0</v>
      </c>
      <c r="D94" s="27">
        <v>0</v>
      </c>
      <c r="E94" s="24">
        <v>1</v>
      </c>
      <c r="F94" s="27">
        <f t="shared" si="6"/>
        <v>0</v>
      </c>
      <c r="G94" s="57" t="s">
        <v>79</v>
      </c>
      <c r="H94" s="53"/>
      <c r="I94" s="19">
        <v>0.0034000000000000002</v>
      </c>
      <c r="J94" s="21">
        <f t="shared" si="7"/>
        <v>0</v>
      </c>
      <c r="K94" s="21"/>
      <c r="L94" s="25">
        <f t="shared" si="8"/>
        <v>0</v>
      </c>
      <c r="M94" s="23">
        <f t="shared" si="9"/>
        <v>0</v>
      </c>
    </row>
    <row r="95" spans="1:13" ht="12.75">
      <c r="A95" s="15">
        <v>40516</v>
      </c>
      <c r="C95" s="27">
        <v>0</v>
      </c>
      <c r="D95" s="27">
        <v>0</v>
      </c>
      <c r="E95" s="24">
        <v>1</v>
      </c>
      <c r="F95" s="27">
        <f t="shared" si="6"/>
        <v>0</v>
      </c>
      <c r="G95" s="57" t="s">
        <v>79</v>
      </c>
      <c r="H95" s="53"/>
      <c r="I95" s="19">
        <v>0.0034000000000000002</v>
      </c>
      <c r="J95" s="21">
        <f t="shared" si="7"/>
        <v>0</v>
      </c>
      <c r="K95" s="21"/>
      <c r="L95" s="25">
        <f t="shared" si="8"/>
        <v>0</v>
      </c>
      <c r="M95" s="23">
        <f t="shared" si="9"/>
        <v>0</v>
      </c>
    </row>
    <row r="96" spans="1:13" ht="12.75">
      <c r="A96" s="15">
        <v>40517</v>
      </c>
      <c r="C96" s="27">
        <v>0</v>
      </c>
      <c r="D96" s="27">
        <v>0</v>
      </c>
      <c r="E96" s="24">
        <v>1</v>
      </c>
      <c r="F96" s="27">
        <f t="shared" si="6"/>
        <v>0</v>
      </c>
      <c r="G96" s="57" t="s">
        <v>79</v>
      </c>
      <c r="H96" s="53"/>
      <c r="I96" s="19">
        <v>0.0034000000000000002</v>
      </c>
      <c r="J96" s="21">
        <f t="shared" si="7"/>
        <v>0</v>
      </c>
      <c r="K96" s="21"/>
      <c r="L96" s="25">
        <f t="shared" si="8"/>
        <v>0</v>
      </c>
      <c r="M96" s="23">
        <f t="shared" si="9"/>
        <v>0</v>
      </c>
    </row>
    <row r="97" spans="1:13" ht="12.75">
      <c r="A97" s="15">
        <v>40518</v>
      </c>
      <c r="C97" s="27">
        <v>0</v>
      </c>
      <c r="D97" s="27">
        <v>0</v>
      </c>
      <c r="E97" s="24">
        <v>1</v>
      </c>
      <c r="F97" s="27">
        <f t="shared" si="6"/>
        <v>0</v>
      </c>
      <c r="G97" s="57" t="s">
        <v>79</v>
      </c>
      <c r="H97" s="53"/>
      <c r="I97" s="19">
        <v>0.0034000000000000002</v>
      </c>
      <c r="J97" s="21">
        <f t="shared" si="7"/>
        <v>0</v>
      </c>
      <c r="K97" s="21"/>
      <c r="L97" s="25">
        <f t="shared" si="8"/>
        <v>0</v>
      </c>
      <c r="M97" s="23">
        <f t="shared" si="9"/>
        <v>0</v>
      </c>
    </row>
    <row r="98" spans="1:13" ht="12.75">
      <c r="A98" s="15">
        <v>40519</v>
      </c>
      <c r="C98" s="27">
        <v>0</v>
      </c>
      <c r="D98" s="27">
        <v>0</v>
      </c>
      <c r="E98" s="24">
        <v>1</v>
      </c>
      <c r="F98" s="27">
        <f t="shared" si="6"/>
        <v>0</v>
      </c>
      <c r="G98" s="57" t="s">
        <v>79</v>
      </c>
      <c r="H98" s="53"/>
      <c r="I98" s="19">
        <v>0.0033</v>
      </c>
      <c r="J98" s="21">
        <f t="shared" si="7"/>
        <v>0</v>
      </c>
      <c r="K98" s="21"/>
      <c r="L98" s="25">
        <f t="shared" si="8"/>
        <v>0</v>
      </c>
      <c r="M98" s="23">
        <f t="shared" si="9"/>
        <v>0</v>
      </c>
    </row>
    <row r="99" spans="1:13" ht="12.75">
      <c r="A99" s="15">
        <v>40520</v>
      </c>
      <c r="C99" s="27">
        <v>0</v>
      </c>
      <c r="D99" s="27">
        <v>0</v>
      </c>
      <c r="E99" s="24">
        <v>1</v>
      </c>
      <c r="F99" s="27">
        <f t="shared" si="6"/>
        <v>0</v>
      </c>
      <c r="G99" s="57" t="s">
        <v>79</v>
      </c>
      <c r="H99" s="53"/>
      <c r="I99" s="19">
        <v>0.0033</v>
      </c>
      <c r="J99" s="21">
        <f t="shared" si="7"/>
        <v>0</v>
      </c>
      <c r="K99" s="21"/>
      <c r="L99" s="25">
        <f t="shared" si="8"/>
        <v>0</v>
      </c>
      <c r="M99" s="23">
        <f t="shared" si="9"/>
        <v>0</v>
      </c>
    </row>
    <row r="100" spans="1:13" ht="12.75">
      <c r="A100" s="15">
        <v>40521</v>
      </c>
      <c r="C100" s="27">
        <v>0</v>
      </c>
      <c r="D100" s="27">
        <v>0</v>
      </c>
      <c r="E100" s="24">
        <v>1</v>
      </c>
      <c r="F100" s="27">
        <f t="shared" si="6"/>
        <v>0</v>
      </c>
      <c r="G100" s="57" t="s">
        <v>79</v>
      </c>
      <c r="H100" s="53"/>
      <c r="I100" s="19">
        <v>0.0033</v>
      </c>
      <c r="J100" s="21">
        <f t="shared" si="7"/>
        <v>0</v>
      </c>
      <c r="K100" s="21"/>
      <c r="L100" s="25">
        <f t="shared" si="8"/>
        <v>0</v>
      </c>
      <c r="M100" s="23">
        <f t="shared" si="9"/>
        <v>0</v>
      </c>
    </row>
    <row r="101" spans="1:13" ht="12.75">
      <c r="A101" s="15">
        <v>40522</v>
      </c>
      <c r="C101" s="27">
        <v>0</v>
      </c>
      <c r="D101" s="27">
        <v>0</v>
      </c>
      <c r="E101" s="24">
        <v>1</v>
      </c>
      <c r="F101" s="27">
        <f t="shared" si="6"/>
        <v>0</v>
      </c>
      <c r="G101" s="57" t="s">
        <v>79</v>
      </c>
      <c r="H101" s="53"/>
      <c r="I101" s="19">
        <v>0.0033</v>
      </c>
      <c r="J101" s="21">
        <f t="shared" si="7"/>
        <v>0</v>
      </c>
      <c r="K101" s="21"/>
      <c r="L101" s="25">
        <f t="shared" si="8"/>
        <v>0</v>
      </c>
      <c r="M101" s="23">
        <f t="shared" si="9"/>
        <v>0</v>
      </c>
    </row>
    <row r="102" spans="1:13" ht="12.75">
      <c r="A102" s="15">
        <v>40523</v>
      </c>
      <c r="C102" s="27">
        <v>0</v>
      </c>
      <c r="D102" s="27">
        <v>0</v>
      </c>
      <c r="E102" s="24">
        <v>1</v>
      </c>
      <c r="F102" s="27">
        <f t="shared" si="6"/>
        <v>0</v>
      </c>
      <c r="G102" s="57" t="s">
        <v>79</v>
      </c>
      <c r="H102" s="53"/>
      <c r="I102" s="19">
        <v>0.0033</v>
      </c>
      <c r="J102" s="21">
        <f t="shared" si="7"/>
        <v>0</v>
      </c>
      <c r="K102" s="21"/>
      <c r="L102" s="25">
        <f t="shared" si="8"/>
        <v>0</v>
      </c>
      <c r="M102" s="23">
        <f t="shared" si="9"/>
        <v>0</v>
      </c>
    </row>
    <row r="103" spans="1:13" ht="12.75">
      <c r="A103" s="15">
        <v>40524</v>
      </c>
      <c r="C103" s="27">
        <v>0</v>
      </c>
      <c r="D103" s="27">
        <v>0</v>
      </c>
      <c r="E103" s="24">
        <v>1</v>
      </c>
      <c r="F103" s="27">
        <f t="shared" si="6"/>
        <v>0</v>
      </c>
      <c r="G103" s="57" t="s">
        <v>79</v>
      </c>
      <c r="H103" s="53"/>
      <c r="I103" s="19">
        <v>0.0033</v>
      </c>
      <c r="J103" s="21">
        <f t="shared" si="7"/>
        <v>0</v>
      </c>
      <c r="K103" s="21"/>
      <c r="L103" s="25">
        <f t="shared" si="8"/>
        <v>0</v>
      </c>
      <c r="M103" s="23">
        <f t="shared" si="9"/>
        <v>0</v>
      </c>
    </row>
    <row r="104" spans="1:13" ht="12.75">
      <c r="A104" s="15">
        <v>40525</v>
      </c>
      <c r="C104" s="27">
        <v>0</v>
      </c>
      <c r="D104" s="27">
        <v>0</v>
      </c>
      <c r="E104" s="24">
        <v>1</v>
      </c>
      <c r="F104" s="27">
        <f t="shared" si="6"/>
        <v>0</v>
      </c>
      <c r="G104" s="57" t="s">
        <v>79</v>
      </c>
      <c r="H104" s="53"/>
      <c r="I104" s="19">
        <v>0.0034000000000000002</v>
      </c>
      <c r="J104" s="21">
        <f t="shared" si="7"/>
        <v>0</v>
      </c>
      <c r="K104" s="21"/>
      <c r="L104" s="25">
        <f t="shared" si="8"/>
        <v>0</v>
      </c>
      <c r="M104" s="23">
        <f t="shared" si="9"/>
        <v>0</v>
      </c>
    </row>
    <row r="105" spans="1:13" ht="12.75">
      <c r="A105" s="15">
        <v>40526</v>
      </c>
      <c r="C105" s="27">
        <v>0</v>
      </c>
      <c r="D105" s="27">
        <v>0</v>
      </c>
      <c r="E105" s="24">
        <v>1</v>
      </c>
      <c r="F105" s="27">
        <f t="shared" si="6"/>
        <v>0</v>
      </c>
      <c r="G105" s="57" t="s">
        <v>79</v>
      </c>
      <c r="H105" s="53"/>
      <c r="I105" s="19">
        <v>0.0033</v>
      </c>
      <c r="J105" s="21">
        <f t="shared" si="7"/>
        <v>0</v>
      </c>
      <c r="K105" s="21"/>
      <c r="L105" s="25">
        <f t="shared" si="8"/>
        <v>0</v>
      </c>
      <c r="M105" s="23">
        <f t="shared" si="9"/>
        <v>0</v>
      </c>
    </row>
    <row r="106" spans="1:13" ht="12.75">
      <c r="A106" s="15">
        <v>40527</v>
      </c>
      <c r="C106" s="27">
        <v>0</v>
      </c>
      <c r="D106" s="27">
        <v>0</v>
      </c>
      <c r="E106" s="24">
        <v>1</v>
      </c>
      <c r="F106" s="27">
        <f t="shared" si="6"/>
        <v>0</v>
      </c>
      <c r="G106" s="57" t="s">
        <v>79</v>
      </c>
      <c r="H106" s="53"/>
      <c r="I106" s="19">
        <v>0.0034999999999999996</v>
      </c>
      <c r="J106" s="21">
        <f t="shared" si="7"/>
        <v>0</v>
      </c>
      <c r="K106" s="21"/>
      <c r="L106" s="25">
        <f t="shared" si="8"/>
        <v>0</v>
      </c>
      <c r="M106" s="23">
        <f t="shared" si="9"/>
        <v>0</v>
      </c>
    </row>
    <row r="107" spans="1:13" ht="12.75">
      <c r="A107" s="15">
        <v>40528</v>
      </c>
      <c r="C107" s="27">
        <v>0</v>
      </c>
      <c r="D107" s="27">
        <v>0</v>
      </c>
      <c r="E107" s="24">
        <v>1</v>
      </c>
      <c r="F107" s="27">
        <f t="shared" si="6"/>
        <v>0</v>
      </c>
      <c r="G107" s="57" t="s">
        <v>79</v>
      </c>
      <c r="H107" s="53"/>
      <c r="I107" s="19">
        <v>0.0034000000000000002</v>
      </c>
      <c r="J107" s="21">
        <f t="shared" si="7"/>
        <v>0</v>
      </c>
      <c r="K107" s="21"/>
      <c r="L107" s="25">
        <f t="shared" si="8"/>
        <v>0</v>
      </c>
      <c r="M107" s="23">
        <f t="shared" si="9"/>
        <v>0</v>
      </c>
    </row>
    <row r="108" spans="1:13" ht="12.75">
      <c r="A108" s="15">
        <v>40529</v>
      </c>
      <c r="C108" s="27">
        <v>0</v>
      </c>
      <c r="D108" s="27">
        <v>0</v>
      </c>
      <c r="E108" s="24">
        <v>1</v>
      </c>
      <c r="F108" s="27">
        <f t="shared" si="6"/>
        <v>0</v>
      </c>
      <c r="G108" s="57" t="s">
        <v>79</v>
      </c>
      <c r="H108" s="53"/>
      <c r="I108" s="19">
        <v>0.0033</v>
      </c>
      <c r="J108" s="21">
        <f t="shared" si="7"/>
        <v>0</v>
      </c>
      <c r="K108" s="21"/>
      <c r="L108" s="25">
        <f t="shared" si="8"/>
        <v>0</v>
      </c>
      <c r="M108" s="23">
        <f t="shared" si="9"/>
        <v>0</v>
      </c>
    </row>
    <row r="109" spans="1:13" ht="12.75">
      <c r="A109" s="15">
        <v>40530</v>
      </c>
      <c r="C109" s="27">
        <v>0</v>
      </c>
      <c r="D109" s="27">
        <v>0</v>
      </c>
      <c r="E109" s="24">
        <v>1</v>
      </c>
      <c r="F109" s="27">
        <f t="shared" si="6"/>
        <v>0</v>
      </c>
      <c r="G109" s="57" t="s">
        <v>79</v>
      </c>
      <c r="H109" s="53"/>
      <c r="I109" s="19">
        <v>0.0033</v>
      </c>
      <c r="J109" s="21">
        <f t="shared" si="7"/>
        <v>0</v>
      </c>
      <c r="K109" s="21"/>
      <c r="L109" s="25">
        <f t="shared" si="8"/>
        <v>0</v>
      </c>
      <c r="M109" s="23">
        <f t="shared" si="9"/>
        <v>0</v>
      </c>
    </row>
    <row r="110" spans="1:13" ht="12.75">
      <c r="A110" s="15">
        <v>40531</v>
      </c>
      <c r="C110" s="27">
        <v>0</v>
      </c>
      <c r="D110" s="27">
        <v>0</v>
      </c>
      <c r="E110" s="24">
        <v>1</v>
      </c>
      <c r="F110" s="27">
        <f t="shared" si="6"/>
        <v>0</v>
      </c>
      <c r="G110" s="57" t="s">
        <v>79</v>
      </c>
      <c r="H110" s="53"/>
      <c r="I110" s="19">
        <v>0.0033</v>
      </c>
      <c r="J110" s="21">
        <f t="shared" si="7"/>
        <v>0</v>
      </c>
      <c r="K110" s="21"/>
      <c r="L110" s="25">
        <f t="shared" si="8"/>
        <v>0</v>
      </c>
      <c r="M110" s="23">
        <f t="shared" si="9"/>
        <v>0</v>
      </c>
    </row>
    <row r="111" spans="1:13" ht="12.75">
      <c r="A111" s="15">
        <v>40532</v>
      </c>
      <c r="C111" s="27">
        <v>0</v>
      </c>
      <c r="D111" s="27">
        <v>0</v>
      </c>
      <c r="E111" s="24">
        <v>1</v>
      </c>
      <c r="F111" s="27">
        <f t="shared" si="6"/>
        <v>0</v>
      </c>
      <c r="G111" s="57" t="s">
        <v>79</v>
      </c>
      <c r="H111" s="53"/>
      <c r="I111" s="19">
        <v>0.0033</v>
      </c>
      <c r="J111" s="21">
        <f t="shared" si="7"/>
        <v>0</v>
      </c>
      <c r="K111" s="21"/>
      <c r="L111" s="25">
        <f t="shared" si="8"/>
        <v>0</v>
      </c>
      <c r="M111" s="23">
        <f t="shared" si="9"/>
        <v>0</v>
      </c>
    </row>
    <row r="112" spans="1:13" ht="12.75">
      <c r="A112" s="15">
        <v>40533</v>
      </c>
      <c r="C112" s="27">
        <v>0</v>
      </c>
      <c r="D112" s="27">
        <v>0</v>
      </c>
      <c r="E112" s="24">
        <v>1</v>
      </c>
      <c r="F112" s="27">
        <f t="shared" si="6"/>
        <v>0</v>
      </c>
      <c r="G112" s="57" t="s">
        <v>79</v>
      </c>
      <c r="H112" s="53"/>
      <c r="I112" s="19">
        <v>0.0033</v>
      </c>
      <c r="J112" s="21">
        <f t="shared" si="7"/>
        <v>0</v>
      </c>
      <c r="K112" s="21"/>
      <c r="L112" s="25">
        <f t="shared" si="8"/>
        <v>0</v>
      </c>
      <c r="M112" s="23">
        <f t="shared" si="9"/>
        <v>0</v>
      </c>
    </row>
    <row r="113" spans="1:13" ht="12.75">
      <c r="A113" s="15">
        <v>40534</v>
      </c>
      <c r="B113" s="15"/>
      <c r="C113" s="27">
        <v>0</v>
      </c>
      <c r="D113" s="27">
        <v>0</v>
      </c>
      <c r="E113" s="24">
        <v>1</v>
      </c>
      <c r="F113" s="27">
        <f t="shared" si="6"/>
        <v>0</v>
      </c>
      <c r="G113" s="57" t="s">
        <v>79</v>
      </c>
      <c r="H113" s="53"/>
      <c r="I113" s="19">
        <v>0.0034000000000000002</v>
      </c>
      <c r="J113" s="21">
        <f t="shared" si="7"/>
        <v>0</v>
      </c>
      <c r="K113" s="21"/>
      <c r="L113" s="25">
        <f t="shared" si="8"/>
        <v>0</v>
      </c>
      <c r="M113" s="23">
        <f t="shared" si="9"/>
        <v>0</v>
      </c>
    </row>
    <row r="114" spans="1:13" ht="12.75">
      <c r="A114" s="15">
        <v>40535</v>
      </c>
      <c r="B114" s="15"/>
      <c r="C114" s="27">
        <v>16545000</v>
      </c>
      <c r="D114" s="27">
        <v>0</v>
      </c>
      <c r="E114" s="24">
        <v>1</v>
      </c>
      <c r="F114" s="27">
        <f t="shared" si="6"/>
        <v>16545000</v>
      </c>
      <c r="G114" s="57" t="s">
        <v>79</v>
      </c>
      <c r="H114" s="53"/>
      <c r="I114" s="19">
        <v>0.0034999999999999996</v>
      </c>
      <c r="J114" s="21">
        <f t="shared" si="7"/>
        <v>160.85416666666666</v>
      </c>
      <c r="K114" s="21"/>
      <c r="L114" s="25">
        <f t="shared" si="8"/>
        <v>16545000</v>
      </c>
      <c r="M114" s="23">
        <f t="shared" si="9"/>
        <v>0.00010632902606596649</v>
      </c>
    </row>
    <row r="115" spans="1:13" ht="12.75">
      <c r="A115" s="15">
        <v>40536</v>
      </c>
      <c r="B115" s="15"/>
      <c r="C115" s="27">
        <v>16545000</v>
      </c>
      <c r="D115" s="27">
        <v>0</v>
      </c>
      <c r="E115" s="24">
        <v>1</v>
      </c>
      <c r="F115" s="27">
        <f t="shared" si="6"/>
        <v>16545000</v>
      </c>
      <c r="G115" s="57" t="s">
        <v>79</v>
      </c>
      <c r="H115" s="53"/>
      <c r="I115" s="19">
        <v>0.0034999999999999996</v>
      </c>
      <c r="J115" s="21">
        <f t="shared" si="7"/>
        <v>160.85416666666666</v>
      </c>
      <c r="K115" s="21"/>
      <c r="L115" s="25">
        <f t="shared" si="8"/>
        <v>16545000</v>
      </c>
      <c r="M115" s="23">
        <f t="shared" si="9"/>
        <v>0.00010632902606596649</v>
      </c>
    </row>
    <row r="116" spans="1:13" ht="12.75">
      <c r="A116" s="15">
        <v>40537</v>
      </c>
      <c r="B116" s="15"/>
      <c r="C116" s="27">
        <v>16545000</v>
      </c>
      <c r="D116" s="27">
        <v>0</v>
      </c>
      <c r="E116" s="24">
        <v>1</v>
      </c>
      <c r="F116" s="27">
        <f t="shared" si="6"/>
        <v>16545000</v>
      </c>
      <c r="G116" s="57" t="s">
        <v>79</v>
      </c>
      <c r="H116" s="53"/>
      <c r="I116" s="19">
        <v>0.0034999999999999996</v>
      </c>
      <c r="J116" s="21">
        <f t="shared" si="7"/>
        <v>160.85416666666666</v>
      </c>
      <c r="K116" s="21"/>
      <c r="L116" s="25">
        <f t="shared" si="8"/>
        <v>16545000</v>
      </c>
      <c r="M116" s="23">
        <f t="shared" si="9"/>
        <v>0.00010632902606596649</v>
      </c>
    </row>
    <row r="117" spans="1:13" ht="12.75">
      <c r="A117" s="15">
        <v>40538</v>
      </c>
      <c r="B117" s="15"/>
      <c r="C117" s="27">
        <v>16545000</v>
      </c>
      <c r="D117" s="27">
        <v>0</v>
      </c>
      <c r="E117" s="24">
        <v>1</v>
      </c>
      <c r="F117" s="27">
        <f t="shared" si="6"/>
        <v>16545000</v>
      </c>
      <c r="G117" s="57" t="s">
        <v>79</v>
      </c>
      <c r="H117" s="53"/>
      <c r="I117" s="19">
        <v>0.0034999999999999996</v>
      </c>
      <c r="J117" s="21">
        <f t="shared" si="7"/>
        <v>160.85416666666666</v>
      </c>
      <c r="K117" s="21"/>
      <c r="L117" s="25">
        <f t="shared" si="8"/>
        <v>16545000</v>
      </c>
      <c r="M117" s="23">
        <f t="shared" si="9"/>
        <v>0.00010632902606596649</v>
      </c>
    </row>
    <row r="118" spans="1:13" ht="12.75">
      <c r="A118" s="15">
        <v>40539</v>
      </c>
      <c r="B118" s="15"/>
      <c r="C118" s="27">
        <v>19345000</v>
      </c>
      <c r="D118" s="27">
        <v>0</v>
      </c>
      <c r="E118" s="24">
        <v>1</v>
      </c>
      <c r="F118" s="27">
        <f t="shared" si="6"/>
        <v>19345000</v>
      </c>
      <c r="G118" s="57" t="s">
        <v>79</v>
      </c>
      <c r="H118" s="53"/>
      <c r="I118" s="19">
        <v>0.0033</v>
      </c>
      <c r="J118" s="21">
        <f t="shared" si="7"/>
        <v>177.32916666666668</v>
      </c>
      <c r="K118" s="21"/>
      <c r="L118" s="25">
        <f t="shared" si="8"/>
        <v>19345000</v>
      </c>
      <c r="M118" s="23">
        <f t="shared" si="9"/>
        <v>0.00011721945396558655</v>
      </c>
    </row>
    <row r="119" spans="1:13" ht="12.75">
      <c r="A119" s="15">
        <v>40540</v>
      </c>
      <c r="B119" s="15"/>
      <c r="C119" s="27">
        <v>13075000</v>
      </c>
      <c r="D119" s="27">
        <v>0</v>
      </c>
      <c r="E119" s="24">
        <v>1</v>
      </c>
      <c r="F119" s="27">
        <f t="shared" si="6"/>
        <v>13075000</v>
      </c>
      <c r="G119" s="57" t="s">
        <v>79</v>
      </c>
      <c r="H119" s="53"/>
      <c r="I119" s="19">
        <v>0.0032</v>
      </c>
      <c r="J119" s="21">
        <f t="shared" si="7"/>
        <v>116.22222222222223</v>
      </c>
      <c r="K119" s="21"/>
      <c r="L119" s="25">
        <f t="shared" si="8"/>
        <v>13075000</v>
      </c>
      <c r="M119" s="23">
        <f t="shared" si="9"/>
        <v>7.682608385096988E-05</v>
      </c>
    </row>
    <row r="120" spans="1:13" ht="12.75">
      <c r="A120" s="15">
        <v>40541</v>
      </c>
      <c r="B120" s="15"/>
      <c r="C120" s="27">
        <v>13875000</v>
      </c>
      <c r="D120" s="27">
        <v>0</v>
      </c>
      <c r="E120" s="24">
        <v>1</v>
      </c>
      <c r="F120" s="27">
        <f t="shared" si="6"/>
        <v>13875000</v>
      </c>
      <c r="G120" s="57" t="s">
        <v>79</v>
      </c>
      <c r="H120" s="53"/>
      <c r="I120" s="19">
        <v>0.0033</v>
      </c>
      <c r="J120" s="21">
        <f t="shared" si="7"/>
        <v>127.1875</v>
      </c>
      <c r="K120" s="21"/>
      <c r="L120" s="25">
        <f t="shared" si="8"/>
        <v>13875000</v>
      </c>
      <c r="M120" s="23">
        <f t="shared" si="9"/>
        <v>8.407443389881175E-05</v>
      </c>
    </row>
    <row r="121" spans="1:13" ht="12.75">
      <c r="A121" s="15">
        <v>40542</v>
      </c>
      <c r="B121" s="15"/>
      <c r="C121" s="27">
        <v>12075000</v>
      </c>
      <c r="D121" s="27">
        <v>0</v>
      </c>
      <c r="E121" s="24">
        <v>1</v>
      </c>
      <c r="F121" s="27">
        <f t="shared" si="6"/>
        <v>12075000</v>
      </c>
      <c r="G121" s="57" t="s">
        <v>79</v>
      </c>
      <c r="H121" s="53"/>
      <c r="I121" s="19">
        <v>0.0033</v>
      </c>
      <c r="J121" s="21">
        <f t="shared" si="7"/>
        <v>110.6875</v>
      </c>
      <c r="K121" s="21"/>
      <c r="L121" s="25">
        <f t="shared" si="8"/>
        <v>12075000</v>
      </c>
      <c r="M121" s="23">
        <f t="shared" si="9"/>
        <v>7.316748031193888E-05</v>
      </c>
    </row>
    <row r="122" spans="1:13" ht="12.75">
      <c r="A122" s="15">
        <v>40543</v>
      </c>
      <c r="B122" s="15"/>
      <c r="C122" s="27">
        <v>12075000</v>
      </c>
      <c r="D122" s="27">
        <v>0</v>
      </c>
      <c r="E122" s="24">
        <v>1</v>
      </c>
      <c r="F122" s="27">
        <f t="shared" si="6"/>
        <v>12075000</v>
      </c>
      <c r="G122" s="57" t="s">
        <v>79</v>
      </c>
      <c r="H122" s="53"/>
      <c r="I122" s="19">
        <v>0.0033</v>
      </c>
      <c r="J122" s="21">
        <f t="shared" si="7"/>
        <v>110.6875</v>
      </c>
      <c r="K122" s="21"/>
      <c r="L122" s="25">
        <f t="shared" si="8"/>
        <v>12075000</v>
      </c>
      <c r="M122" s="23">
        <f t="shared" si="9"/>
        <v>7.316748031193888E-05</v>
      </c>
    </row>
    <row r="123" spans="3:13" ht="12.75">
      <c r="C123" s="15"/>
      <c r="D123" s="15"/>
      <c r="E123" s="24"/>
      <c r="F123" s="54"/>
      <c r="G123" s="53"/>
      <c r="H123" s="53"/>
      <c r="I123" s="19"/>
      <c r="J123" s="21"/>
      <c r="K123" s="21"/>
      <c r="L123" s="61">
        <f>SUM(L86:L122)</f>
        <v>544606700</v>
      </c>
      <c r="M123" s="58">
        <f>SUM(M86:M122)</f>
        <v>0.022949132190257668</v>
      </c>
    </row>
    <row r="124" spans="1:13" ht="12.75">
      <c r="A124" s="15"/>
      <c r="B124" s="15"/>
      <c r="C124" s="15"/>
      <c r="D124" s="15"/>
      <c r="E124" s="16"/>
      <c r="F124" s="17"/>
      <c r="G124" s="102" t="s">
        <v>53</v>
      </c>
      <c r="H124" s="102"/>
      <c r="I124" s="20"/>
      <c r="J124" s="21"/>
      <c r="K124" s="21"/>
      <c r="L124" s="25"/>
      <c r="M124" s="58"/>
    </row>
    <row r="125" spans="1:13" ht="12.75">
      <c r="A125" s="15">
        <v>40399</v>
      </c>
      <c r="B125" s="15">
        <f>+O11</f>
        <v>40544</v>
      </c>
      <c r="C125" s="15">
        <f>IF(A125&lt;$C$80,$C$80,A125)</f>
        <v>40513</v>
      </c>
      <c r="D125" s="15">
        <f>IF(B125&gt;$D$80,$D$80,B125)</f>
        <v>40544</v>
      </c>
      <c r="E125" s="16">
        <f>D125-C125</f>
        <v>31</v>
      </c>
      <c r="F125" s="17">
        <v>436839300</v>
      </c>
      <c r="G125" s="57" t="s">
        <v>54</v>
      </c>
      <c r="H125" s="19"/>
      <c r="I125" s="20">
        <v>0.005</v>
      </c>
      <c r="J125" s="21">
        <f>F125*I125/360*E125</f>
        <v>188083.5875</v>
      </c>
      <c r="K125" s="21"/>
      <c r="L125" s="25">
        <f>L123/$O$15</f>
        <v>17567958.06451613</v>
      </c>
      <c r="M125" s="58">
        <f>J125/L125*12</f>
        <v>0.12847270250255827</v>
      </c>
    </row>
    <row r="126" spans="1:13" ht="12.75">
      <c r="A126" s="15"/>
      <c r="B126" s="15"/>
      <c r="C126" s="15"/>
      <c r="D126" s="15"/>
      <c r="E126" s="16"/>
      <c r="F126" s="17"/>
      <c r="G126" s="57"/>
      <c r="H126" s="19"/>
      <c r="I126" s="20"/>
      <c r="J126" s="21"/>
      <c r="K126" s="21"/>
      <c r="L126" s="25"/>
      <c r="M126" s="23"/>
    </row>
    <row r="127" spans="1:13" ht="12.75">
      <c r="A127" s="15"/>
      <c r="B127" s="15"/>
      <c r="C127" s="15"/>
      <c r="D127" s="15"/>
      <c r="E127" s="16"/>
      <c r="F127" s="17"/>
      <c r="G127" s="102" t="s">
        <v>40</v>
      </c>
      <c r="H127" s="102"/>
      <c r="I127" s="20"/>
      <c r="J127" s="21"/>
      <c r="K127" s="21"/>
      <c r="L127" s="25"/>
      <c r="M127" s="58"/>
    </row>
    <row r="128" spans="1:13" ht="12.75">
      <c r="A128" s="15">
        <v>40399</v>
      </c>
      <c r="B128" s="15">
        <v>41495</v>
      </c>
      <c r="C128" s="15">
        <f>IF(A128&lt;$C$80,$C$80,A128)</f>
        <v>40513</v>
      </c>
      <c r="D128" s="15">
        <f>IF(B128&gt;$D$80,$D$80,B128)</f>
        <v>40544</v>
      </c>
      <c r="E128" s="16">
        <f>D128-C128</f>
        <v>31</v>
      </c>
      <c r="F128" s="17">
        <v>2803500</v>
      </c>
      <c r="G128" s="57" t="s">
        <v>40</v>
      </c>
      <c r="H128" s="19"/>
      <c r="I128" s="20"/>
      <c r="J128" s="21">
        <f>F128/3/12*E128/$O$15</f>
        <v>77875</v>
      </c>
      <c r="K128" s="21"/>
      <c r="L128" s="25">
        <f>L125</f>
        <v>17567958.06451613</v>
      </c>
      <c r="M128" s="58">
        <f>J128/L128*12</f>
        <v>0.05319343298567571</v>
      </c>
    </row>
    <row r="129" spans="1:13" ht="12.75">
      <c r="A129" s="15">
        <v>40399</v>
      </c>
      <c r="B129" s="15">
        <v>41495</v>
      </c>
      <c r="C129" s="15">
        <f>IF(A129&lt;$C$80,$C$80,A129)</f>
        <v>40513</v>
      </c>
      <c r="D129" s="15">
        <f>IF(B129&gt;$D$80,$D$80,B129)</f>
        <v>40544</v>
      </c>
      <c r="E129" s="16">
        <f>D129-C129</f>
        <v>31</v>
      </c>
      <c r="F129" s="17">
        <v>900000</v>
      </c>
      <c r="G129" s="57" t="s">
        <v>41</v>
      </c>
      <c r="H129" s="19"/>
      <c r="I129" s="20"/>
      <c r="J129" s="21">
        <f>F129/3/12*E129/$O$15</f>
        <v>25000</v>
      </c>
      <c r="K129" s="21"/>
      <c r="L129" s="25">
        <f>L125</f>
        <v>17567958.06451613</v>
      </c>
      <c r="M129" s="58">
        <f>J129/L129*12</f>
        <v>0.017076543494598945</v>
      </c>
    </row>
    <row r="130" spans="6:13" ht="15.75" thickBot="1">
      <c r="F130" s="27"/>
      <c r="L130" s="28"/>
      <c r="M130" s="56"/>
    </row>
    <row r="131" spans="6:13" ht="15.75" thickBot="1">
      <c r="F131" s="27"/>
      <c r="L131" s="59" t="s">
        <v>42</v>
      </c>
      <c r="M131" s="60">
        <f>SUM(M123:M130)</f>
        <v>0.22169181117309059</v>
      </c>
    </row>
    <row r="132" spans="12:13" ht="15">
      <c r="L132" s="27"/>
      <c r="M132" s="29"/>
    </row>
    <row r="133" ht="12.75">
      <c r="M133" s="44"/>
    </row>
    <row r="136" ht="12.75">
      <c r="M136" s="27"/>
    </row>
  </sheetData>
  <mergeCells count="8">
    <mergeCell ref="C90:D90"/>
    <mergeCell ref="G90:H90"/>
    <mergeCell ref="G127:H127"/>
    <mergeCell ref="G85:H85"/>
    <mergeCell ref="G86:H86"/>
    <mergeCell ref="G87:H87"/>
    <mergeCell ref="G88:H88"/>
    <mergeCell ref="G124:H124"/>
  </mergeCells>
  <printOptions horizontalCentered="1"/>
  <pageMargins left="0.25" right="0.25" top="0.5" bottom="0.5" header="0.5" footer="0.5"/>
  <pageSetup fitToHeight="1" fitToWidth="1"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zoomScale="85" zoomScaleNormal="85" workbookViewId="0" topLeftCell="E84">
      <selection activeCell="F110" sqref="F110"/>
    </sheetView>
  </sheetViews>
  <sheetFormatPr defaultColWidth="9.140625" defaultRowHeight="12.75"/>
  <cols>
    <col min="1" max="2" width="11.57421875" style="0" customWidth="1"/>
    <col min="3" max="3" width="15.28125" style="0" bestFit="1" customWidth="1"/>
    <col min="4" max="4" width="14.8515625" style="0" customWidth="1"/>
    <col min="5" max="5" width="9.421875" style="0" bestFit="1" customWidth="1"/>
    <col min="6" max="6" width="17.28125" style="0" customWidth="1"/>
    <col min="7" max="7" width="19.7109375" style="0" customWidth="1"/>
    <col min="8" max="8" width="13.28125" style="0" customWidth="1"/>
    <col min="9" max="9" width="11.28125" style="0" customWidth="1"/>
    <col min="10" max="10" width="17.421875" style="0" customWidth="1"/>
    <col min="11" max="11" width="11.57421875" style="0" bestFit="1" customWidth="1"/>
    <col min="12" max="12" width="20.00390625" style="0" customWidth="1"/>
    <col min="13" max="13" width="15.7109375" style="0" customWidth="1"/>
    <col min="14" max="14" width="5.28125" style="0" customWidth="1"/>
    <col min="15" max="15" width="26.140625" style="65" customWidth="1"/>
    <col min="16" max="16" width="16.00390625" style="65" customWidth="1"/>
    <col min="19" max="19" width="11.421875" style="65" customWidth="1"/>
    <col min="20" max="20" width="9.140625" style="65" customWidth="1"/>
  </cols>
  <sheetData>
    <row r="1" ht="12.75">
      <c r="O1" s="64" t="s">
        <v>0</v>
      </c>
    </row>
    <row r="2" ht="12.75">
      <c r="O2" s="66">
        <v>40544</v>
      </c>
    </row>
    <row r="3" ht="12.75">
      <c r="O3" s="67"/>
    </row>
    <row r="4" ht="12.75">
      <c r="O4" s="68" t="s">
        <v>1</v>
      </c>
    </row>
    <row r="5" ht="12.75">
      <c r="O5" s="69">
        <v>40634</v>
      </c>
    </row>
    <row r="6" ht="12.75">
      <c r="O6" s="70"/>
    </row>
    <row r="7" ht="12.75">
      <c r="O7" s="68" t="s">
        <v>2</v>
      </c>
    </row>
    <row r="8" spans="2:15" ht="12.75">
      <c r="B8" s="6" t="s">
        <v>3</v>
      </c>
      <c r="O8" s="69">
        <v>40544</v>
      </c>
    </row>
    <row r="9" spans="7:15" ht="12.75">
      <c r="G9" s="7"/>
      <c r="H9" s="7"/>
      <c r="I9" s="7"/>
      <c r="O9" s="70"/>
    </row>
    <row r="10" ht="12.75">
      <c r="O10" s="68" t="s">
        <v>4</v>
      </c>
    </row>
    <row r="11" ht="12.75">
      <c r="O11" s="69">
        <v>40575</v>
      </c>
    </row>
    <row r="12" ht="13.5" thickBot="1">
      <c r="O12" s="71"/>
    </row>
    <row r="13" spans="1:13" ht="16.5" thickBot="1">
      <c r="A13" s="9" t="s">
        <v>80</v>
      </c>
      <c r="B13" s="10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3:15" ht="12.75">
      <c r="C14" s="11">
        <f>O2</f>
        <v>40544</v>
      </c>
      <c r="D14" s="11">
        <f>O11</f>
        <v>40575</v>
      </c>
      <c r="O14" s="64" t="s">
        <v>6</v>
      </c>
    </row>
    <row r="15" spans="1:15" ht="13.5" thickBot="1">
      <c r="A15" s="12" t="s">
        <v>7</v>
      </c>
      <c r="B15" s="12" t="s">
        <v>7</v>
      </c>
      <c r="C15" s="12" t="s">
        <v>8</v>
      </c>
      <c r="D15" s="12" t="s">
        <v>8</v>
      </c>
      <c r="O15" s="72">
        <f>O11-O8</f>
        <v>31</v>
      </c>
    </row>
    <row r="16" spans="1:13" ht="12.75">
      <c r="A16" s="12" t="s">
        <v>9</v>
      </c>
      <c r="B16" s="12" t="s">
        <v>9</v>
      </c>
      <c r="C16" s="12" t="s">
        <v>9</v>
      </c>
      <c r="D16" s="12" t="s">
        <v>9</v>
      </c>
      <c r="E16" s="12" t="s">
        <v>10</v>
      </c>
      <c r="F16" s="12" t="s">
        <v>11</v>
      </c>
      <c r="G16" s="12"/>
      <c r="H16" s="12"/>
      <c r="I16" s="12" t="s">
        <v>12</v>
      </c>
      <c r="J16" s="12" t="s">
        <v>13</v>
      </c>
      <c r="L16" s="12" t="s">
        <v>14</v>
      </c>
      <c r="M16" s="12" t="s">
        <v>15</v>
      </c>
    </row>
    <row r="17" spans="1:13" ht="12.75">
      <c r="A17" s="14" t="s">
        <v>16</v>
      </c>
      <c r="B17" s="14" t="s">
        <v>17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17</v>
      </c>
      <c r="L17" s="14" t="s">
        <v>23</v>
      </c>
      <c r="M17" s="14" t="s">
        <v>24</v>
      </c>
    </row>
    <row r="18" spans="1:20" ht="12.75">
      <c r="A18" s="14"/>
      <c r="B18" s="14"/>
      <c r="C18" s="14"/>
      <c r="D18" s="14"/>
      <c r="O18"/>
      <c r="P18"/>
      <c r="S18"/>
      <c r="T18"/>
    </row>
    <row r="19" spans="1:20" ht="12.75">
      <c r="A19" s="15">
        <v>40554</v>
      </c>
      <c r="B19" s="15">
        <v>40584</v>
      </c>
      <c r="C19" s="73">
        <f>IF(A19&lt;$C$14,$C$14,A19)</f>
        <v>40554</v>
      </c>
      <c r="D19" s="73">
        <f>IF(B19&gt;$D$14,$D$14,B19)</f>
        <v>40575</v>
      </c>
      <c r="E19" s="74">
        <f>D19-C19</f>
        <v>21</v>
      </c>
      <c r="F19" s="17">
        <v>55000000</v>
      </c>
      <c r="G19" s="18" t="s">
        <v>49</v>
      </c>
      <c r="H19" s="19" t="s">
        <v>26</v>
      </c>
      <c r="I19" s="19">
        <v>0.030625</v>
      </c>
      <c r="J19" s="21">
        <f>F19*I19/360*E19</f>
        <v>98255.20833333333</v>
      </c>
      <c r="K19" s="21"/>
      <c r="L19" s="22">
        <f>F19/$F$21*(B19-A19)</f>
        <v>30</v>
      </c>
      <c r="M19" s="23">
        <f>(F19*I19)/$F$21</f>
        <v>0.030625</v>
      </c>
      <c r="O19"/>
      <c r="P19"/>
      <c r="S19"/>
      <c r="T19"/>
    </row>
    <row r="20" spans="1:20" ht="12.75">
      <c r="A20" s="15"/>
      <c r="B20" s="15"/>
      <c r="C20" s="73"/>
      <c r="D20" s="73"/>
      <c r="E20" s="74"/>
      <c r="F20" s="17"/>
      <c r="G20" s="18"/>
      <c r="H20" s="19"/>
      <c r="I20" s="19"/>
      <c r="J20" s="21"/>
      <c r="K20" s="21"/>
      <c r="L20" s="25"/>
      <c r="M20" s="23"/>
      <c r="O20"/>
      <c r="P20"/>
      <c r="S20"/>
      <c r="T20"/>
    </row>
    <row r="21" spans="1:20" ht="12.75">
      <c r="A21" s="15"/>
      <c r="B21" s="15"/>
      <c r="C21" s="73"/>
      <c r="D21" s="73"/>
      <c r="E21" s="75" t="s">
        <v>81</v>
      </c>
      <c r="F21" s="62">
        <f>SUM(F19:F20)</f>
        <v>55000000</v>
      </c>
      <c r="G21" s="18"/>
      <c r="H21" s="19"/>
      <c r="I21" s="19"/>
      <c r="J21" s="21"/>
      <c r="K21" s="21"/>
      <c r="L21" s="25"/>
      <c r="M21" s="23"/>
      <c r="O21"/>
      <c r="P21"/>
      <c r="S21"/>
      <c r="T21"/>
    </row>
    <row r="22" spans="1:20" ht="15">
      <c r="A22" s="15"/>
      <c r="B22" s="15"/>
      <c r="F22" s="27"/>
      <c r="L22" s="30"/>
      <c r="M22" s="29"/>
      <c r="O22"/>
      <c r="P22"/>
      <c r="S22"/>
      <c r="T22"/>
    </row>
    <row r="23" spans="6:20" ht="15">
      <c r="F23" s="27"/>
      <c r="L23" s="30"/>
      <c r="M23" s="29"/>
      <c r="O23"/>
      <c r="P23"/>
      <c r="S23"/>
      <c r="T23"/>
    </row>
    <row r="24" spans="1:20" ht="16.5" thickBot="1">
      <c r="A24" s="9" t="s">
        <v>82</v>
      </c>
      <c r="B24" s="10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O24"/>
      <c r="P24"/>
      <c r="S24"/>
      <c r="T24"/>
    </row>
    <row r="25" spans="3:20" ht="12.75">
      <c r="C25" s="11">
        <f>O2</f>
        <v>40544</v>
      </c>
      <c r="D25" s="11">
        <f>O5</f>
        <v>40634</v>
      </c>
      <c r="O25"/>
      <c r="P25"/>
      <c r="S25"/>
      <c r="T25"/>
    </row>
    <row r="26" spans="1:20" ht="12.75">
      <c r="A26" s="12" t="s">
        <v>7</v>
      </c>
      <c r="B26" s="12" t="s">
        <v>7</v>
      </c>
      <c r="C26" s="12" t="s">
        <v>8</v>
      </c>
      <c r="D26" s="12" t="s">
        <v>8</v>
      </c>
      <c r="O26"/>
      <c r="P26"/>
      <c r="S26"/>
      <c r="T26"/>
    </row>
    <row r="27" spans="1:20" ht="12.75">
      <c r="A27" s="12" t="s">
        <v>9</v>
      </c>
      <c r="B27" s="12" t="s">
        <v>9</v>
      </c>
      <c r="C27" s="12" t="s">
        <v>9</v>
      </c>
      <c r="D27" s="12" t="s">
        <v>9</v>
      </c>
      <c r="E27" s="12" t="s">
        <v>10</v>
      </c>
      <c r="F27" s="12" t="s">
        <v>11</v>
      </c>
      <c r="G27" s="12"/>
      <c r="H27" s="12"/>
      <c r="I27" s="12" t="s">
        <v>12</v>
      </c>
      <c r="J27" s="12" t="s">
        <v>13</v>
      </c>
      <c r="L27" s="12" t="s">
        <v>15</v>
      </c>
      <c r="M27" s="12" t="s">
        <v>15</v>
      </c>
      <c r="O27"/>
      <c r="P27"/>
      <c r="S27"/>
      <c r="T27"/>
    </row>
    <row r="28" spans="1:20" ht="12.75">
      <c r="A28" s="14" t="s">
        <v>16</v>
      </c>
      <c r="B28" s="14" t="s">
        <v>17</v>
      </c>
      <c r="C28" s="14" t="s">
        <v>16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22</v>
      </c>
      <c r="J28" s="14" t="s">
        <v>17</v>
      </c>
      <c r="L28" s="14" t="s">
        <v>28</v>
      </c>
      <c r="M28" s="14" t="s">
        <v>24</v>
      </c>
      <c r="O28"/>
      <c r="P28"/>
      <c r="S28"/>
      <c r="T28"/>
    </row>
    <row r="29" spans="15:20" ht="12.75">
      <c r="O29"/>
      <c r="P29"/>
      <c r="S29"/>
      <c r="T29"/>
    </row>
    <row r="30" spans="1:20" ht="12.75">
      <c r="A30" s="15">
        <v>40554</v>
      </c>
      <c r="B30" s="15">
        <v>40584</v>
      </c>
      <c r="C30" s="73">
        <f>IF(A30&lt;$C$14,$C$14,A30)</f>
        <v>40554</v>
      </c>
      <c r="D30" s="73">
        <f>IF(B30&gt;$D$14,$D$14,B30)</f>
        <v>40575</v>
      </c>
      <c r="E30" s="74">
        <f>D30-C30</f>
        <v>21</v>
      </c>
      <c r="F30" s="17">
        <v>55000000</v>
      </c>
      <c r="G30" s="18" t="s">
        <v>49</v>
      </c>
      <c r="H30" s="19" t="s">
        <v>26</v>
      </c>
      <c r="I30" s="19">
        <v>0.030625</v>
      </c>
      <c r="J30" s="21">
        <f>F30*I30/360*E30</f>
        <v>98255.20833333333</v>
      </c>
      <c r="K30" s="21"/>
      <c r="L30" s="22">
        <f>F30/$F$21*(B30-A30)</f>
        <v>30</v>
      </c>
      <c r="M30" s="23">
        <f>(F30*I30)/$F$21</f>
        <v>0.030625</v>
      </c>
      <c r="O30"/>
      <c r="P30"/>
      <c r="S30"/>
      <c r="T30"/>
    </row>
    <row r="31" spans="1:20" ht="12.75">
      <c r="A31" s="15"/>
      <c r="B31" s="15"/>
      <c r="C31" s="73"/>
      <c r="D31" s="73"/>
      <c r="E31" s="74"/>
      <c r="F31" s="17"/>
      <c r="G31" s="18"/>
      <c r="H31" s="19"/>
      <c r="I31" s="19"/>
      <c r="J31" s="21"/>
      <c r="K31" s="21"/>
      <c r="L31" s="25"/>
      <c r="M31" s="23"/>
      <c r="O31"/>
      <c r="P31"/>
      <c r="S31"/>
      <c r="T31"/>
    </row>
    <row r="32" spans="1:20" ht="12.75">
      <c r="A32" s="15"/>
      <c r="B32" s="15"/>
      <c r="C32" s="73"/>
      <c r="D32" s="73"/>
      <c r="E32" s="75" t="s">
        <v>81</v>
      </c>
      <c r="F32" s="62">
        <f>SUM(F30:F31)</f>
        <v>55000000</v>
      </c>
      <c r="G32" s="18"/>
      <c r="H32" s="19"/>
      <c r="I32" s="19"/>
      <c r="J32" s="21"/>
      <c r="K32" s="21"/>
      <c r="L32" s="25"/>
      <c r="M32" s="23"/>
      <c r="O32"/>
      <c r="P32"/>
      <c r="S32"/>
      <c r="T32"/>
    </row>
    <row r="33" spans="1:20" ht="12.75">
      <c r="A33" s="15"/>
      <c r="B33" s="15"/>
      <c r="C33" s="15"/>
      <c r="D33" s="15"/>
      <c r="E33" s="16"/>
      <c r="F33" s="17"/>
      <c r="G33" s="18"/>
      <c r="H33" s="19"/>
      <c r="I33" s="20"/>
      <c r="J33" s="21"/>
      <c r="K33" s="21"/>
      <c r="L33" s="25"/>
      <c r="M33" s="23"/>
      <c r="N33" s="15"/>
      <c r="O33"/>
      <c r="P33"/>
      <c r="S33"/>
      <c r="T33"/>
    </row>
    <row r="34" spans="15:20" ht="12.75">
      <c r="O34"/>
      <c r="P34"/>
      <c r="S34"/>
      <c r="T34"/>
    </row>
    <row r="35" spans="1:20" ht="16.5" thickBot="1">
      <c r="A35" s="9" t="s">
        <v>83</v>
      </c>
      <c r="B35" s="10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/>
      <c r="P35"/>
      <c r="S35"/>
      <c r="T35"/>
    </row>
    <row r="36" spans="3:20" ht="12.75">
      <c r="C36" s="11">
        <v>40544</v>
      </c>
      <c r="D36" s="11">
        <f>O5</f>
        <v>40634</v>
      </c>
      <c r="O36"/>
      <c r="P36"/>
      <c r="S36"/>
      <c r="T36"/>
    </row>
    <row r="37" spans="1:20" ht="12.75">
      <c r="A37" s="12" t="s">
        <v>7</v>
      </c>
      <c r="B37" s="12" t="s">
        <v>7</v>
      </c>
      <c r="C37" s="12" t="s">
        <v>8</v>
      </c>
      <c r="D37" s="12" t="s">
        <v>8</v>
      </c>
      <c r="O37"/>
      <c r="P37"/>
      <c r="S37"/>
      <c r="T37"/>
    </row>
    <row r="38" spans="1:20" ht="12.75">
      <c r="A38" s="12" t="s">
        <v>9</v>
      </c>
      <c r="B38" s="12" t="s">
        <v>9</v>
      </c>
      <c r="C38" s="12" t="s">
        <v>9</v>
      </c>
      <c r="D38" s="12" t="s">
        <v>9</v>
      </c>
      <c r="E38" s="12" t="s">
        <v>10</v>
      </c>
      <c r="F38" s="12" t="s">
        <v>11</v>
      </c>
      <c r="G38" s="12"/>
      <c r="H38" s="12"/>
      <c r="I38" s="12" t="s">
        <v>12</v>
      </c>
      <c r="J38" s="12" t="s">
        <v>13</v>
      </c>
      <c r="L38" s="12" t="s">
        <v>15</v>
      </c>
      <c r="M38" s="12" t="s">
        <v>15</v>
      </c>
      <c r="O38"/>
      <c r="P38"/>
      <c r="S38"/>
      <c r="T38"/>
    </row>
    <row r="39" spans="1:20" ht="12.75">
      <c r="A39" s="14" t="s">
        <v>16</v>
      </c>
      <c r="B39" s="14" t="s">
        <v>17</v>
      </c>
      <c r="C39" s="14" t="s">
        <v>16</v>
      </c>
      <c r="D39" s="14" t="s">
        <v>17</v>
      </c>
      <c r="E39" s="14" t="s">
        <v>18</v>
      </c>
      <c r="F39" s="14" t="s">
        <v>19</v>
      </c>
      <c r="G39" s="14" t="s">
        <v>20</v>
      </c>
      <c r="H39" s="14" t="s">
        <v>21</v>
      </c>
      <c r="I39" s="14" t="s">
        <v>22</v>
      </c>
      <c r="J39" s="14" t="s">
        <v>17</v>
      </c>
      <c r="L39" s="14" t="s">
        <v>28</v>
      </c>
      <c r="M39" s="14" t="s">
        <v>24</v>
      </c>
      <c r="O39"/>
      <c r="P39"/>
      <c r="S39"/>
      <c r="T39"/>
    </row>
    <row r="40" spans="3:20" ht="12.75">
      <c r="C40" s="14"/>
      <c r="D40" s="14"/>
      <c r="E40" s="14"/>
      <c r="F40" s="14"/>
      <c r="G40" s="14"/>
      <c r="H40" s="14"/>
      <c r="I40" s="14"/>
      <c r="J40" s="14"/>
      <c r="L40" s="14"/>
      <c r="M40" s="14"/>
      <c r="O40"/>
      <c r="P40"/>
      <c r="S40"/>
      <c r="T40"/>
    </row>
    <row r="41" spans="1:20" ht="12.75">
      <c r="A41" s="15">
        <v>40554</v>
      </c>
      <c r="B41" s="15">
        <v>40584</v>
      </c>
      <c r="C41" s="15">
        <f>IF(A41&lt;$C$36,$C$36,A41)</f>
        <v>40554</v>
      </c>
      <c r="D41" s="15">
        <f>IF(B41&gt;$D$14,$D$14,B41)</f>
        <v>40575</v>
      </c>
      <c r="E41" s="16">
        <f>D41-C41</f>
        <v>21</v>
      </c>
      <c r="F41" s="17">
        <v>55000000</v>
      </c>
      <c r="G41" s="18" t="s">
        <v>25</v>
      </c>
      <c r="H41" s="19" t="s">
        <v>26</v>
      </c>
      <c r="I41" s="19">
        <v>0.030625</v>
      </c>
      <c r="J41" s="21">
        <f>F41*I41/360*E41</f>
        <v>98255.20833333333</v>
      </c>
      <c r="K41" s="21"/>
      <c r="L41" s="25">
        <f>F41*E41</f>
        <v>1155000000</v>
      </c>
      <c r="M41" s="23">
        <f>(L41*I41)/$L$43</f>
        <v>0.030625</v>
      </c>
      <c r="N41" s="15"/>
      <c r="O41"/>
      <c r="P41"/>
      <c r="S41"/>
      <c r="T41"/>
    </row>
    <row r="42" spans="1:20" ht="12.75">
      <c r="A42" s="15"/>
      <c r="B42" s="15"/>
      <c r="C42" s="15"/>
      <c r="D42" s="15"/>
      <c r="E42" s="16"/>
      <c r="F42" s="17"/>
      <c r="G42" s="18"/>
      <c r="H42" s="19"/>
      <c r="I42" s="20"/>
      <c r="J42" s="21"/>
      <c r="K42" s="21"/>
      <c r="L42" s="25"/>
      <c r="M42" s="23"/>
      <c r="N42" s="15"/>
      <c r="O42"/>
      <c r="P42"/>
      <c r="S42"/>
      <c r="T42"/>
    </row>
    <row r="43" spans="3:20" ht="15">
      <c r="C43" s="14"/>
      <c r="D43" s="14"/>
      <c r="E43" s="14"/>
      <c r="F43" s="14"/>
      <c r="G43" s="14"/>
      <c r="H43" s="14"/>
      <c r="I43" s="14"/>
      <c r="J43" s="14"/>
      <c r="L43" s="27">
        <f>SUM(L40:L42)</f>
        <v>1155000000</v>
      </c>
      <c r="M43" s="29">
        <f>SUM(M40:M42)</f>
        <v>0.030625</v>
      </c>
      <c r="O43"/>
      <c r="P43"/>
      <c r="S43"/>
      <c r="T43"/>
    </row>
    <row r="44" spans="9:20" ht="12.75">
      <c r="I44" s="31"/>
      <c r="O44"/>
      <c r="P44"/>
      <c r="S44"/>
      <c r="T44"/>
    </row>
    <row r="45" spans="9:20" ht="12.75">
      <c r="I45" s="31"/>
      <c r="O45"/>
      <c r="P45"/>
      <c r="S45"/>
      <c r="T45"/>
    </row>
    <row r="46" spans="1:20" ht="16.5" thickBot="1">
      <c r="A46" s="9" t="s">
        <v>84</v>
      </c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O46"/>
      <c r="P46"/>
      <c r="S46"/>
      <c r="T46"/>
    </row>
    <row r="47" spans="15:20" ht="12.75">
      <c r="O47"/>
      <c r="P47"/>
      <c r="S47"/>
      <c r="T47"/>
    </row>
    <row r="48" spans="3:20" ht="12.75">
      <c r="C48" s="32"/>
      <c r="D48" s="12"/>
      <c r="E48" s="12"/>
      <c r="F48" s="12" t="s">
        <v>11</v>
      </c>
      <c r="G48" s="19"/>
      <c r="I48" s="12"/>
      <c r="J48" s="12"/>
      <c r="K48" s="12"/>
      <c r="O48"/>
      <c r="P48"/>
      <c r="S48"/>
      <c r="T48"/>
    </row>
    <row r="49" spans="2:20" ht="12.75">
      <c r="B49" s="33" t="s">
        <v>31</v>
      </c>
      <c r="C49" s="34"/>
      <c r="D49" s="35"/>
      <c r="E49" s="35"/>
      <c r="F49" s="14" t="s">
        <v>19</v>
      </c>
      <c r="G49" s="36"/>
      <c r="J49" s="14"/>
      <c r="K49" s="14"/>
      <c r="L49" s="14" t="s">
        <v>32</v>
      </c>
      <c r="M49" s="14" t="s">
        <v>24</v>
      </c>
      <c r="O49"/>
      <c r="P49"/>
      <c r="S49"/>
      <c r="T49"/>
    </row>
    <row r="50" spans="2:20" ht="12.75">
      <c r="B50" s="37" t="s">
        <v>33</v>
      </c>
      <c r="C50" s="38"/>
      <c r="D50" s="38"/>
      <c r="E50" s="24"/>
      <c r="F50" s="17">
        <v>377700</v>
      </c>
      <c r="G50" s="39"/>
      <c r="H50" s="40"/>
      <c r="J50" s="41"/>
      <c r="K50" s="42"/>
      <c r="L50" s="43" t="s">
        <v>34</v>
      </c>
      <c r="M50" s="44">
        <v>0.0295</v>
      </c>
      <c r="O50"/>
      <c r="P50"/>
      <c r="S50"/>
      <c r="T50"/>
    </row>
    <row r="51" spans="2:20" ht="12.75">
      <c r="B51" s="37" t="s">
        <v>35</v>
      </c>
      <c r="D51" s="38"/>
      <c r="E51" s="24"/>
      <c r="F51" s="17">
        <v>5375000</v>
      </c>
      <c r="G51" s="39"/>
      <c r="H51" s="40"/>
      <c r="J51" s="41"/>
      <c r="K51" s="42"/>
      <c r="L51" s="43" t="s">
        <v>34</v>
      </c>
      <c r="M51" s="44">
        <v>0.0295</v>
      </c>
      <c r="O51"/>
      <c r="P51"/>
      <c r="S51"/>
      <c r="T51"/>
    </row>
    <row r="52" spans="2:20" ht="12.75">
      <c r="B52" s="37" t="s">
        <v>36</v>
      </c>
      <c r="D52" s="38"/>
      <c r="E52" s="24"/>
      <c r="F52" s="17">
        <v>7408000</v>
      </c>
      <c r="G52" s="39"/>
      <c r="H52" s="40"/>
      <c r="J52" s="41"/>
      <c r="K52" s="42"/>
      <c r="L52" s="43" t="s">
        <v>34</v>
      </c>
      <c r="M52" s="44">
        <v>0.0295</v>
      </c>
      <c r="O52"/>
      <c r="P52"/>
      <c r="S52"/>
      <c r="T52"/>
    </row>
    <row r="53" spans="6:20" ht="12.75">
      <c r="F53" s="27"/>
      <c r="O53"/>
      <c r="P53"/>
      <c r="S53"/>
      <c r="T53"/>
    </row>
    <row r="54" spans="6:20" ht="15">
      <c r="F54" s="27">
        <f>SUM(F50:F53)</f>
        <v>13160700</v>
      </c>
      <c r="M54" s="29">
        <v>0.0295</v>
      </c>
      <c r="O54"/>
      <c r="P54"/>
      <c r="S54"/>
      <c r="T54"/>
    </row>
    <row r="55" spans="15:20" ht="12.75">
      <c r="O55"/>
      <c r="P55"/>
      <c r="S55"/>
      <c r="T55"/>
    </row>
    <row r="56" spans="15:20" ht="12.75">
      <c r="O56"/>
      <c r="P56"/>
      <c r="S56"/>
      <c r="T56"/>
    </row>
    <row r="57" spans="15:20" ht="12.75">
      <c r="O57"/>
      <c r="P57"/>
      <c r="S57"/>
      <c r="T57"/>
    </row>
    <row r="58" spans="1:22" s="45" customFormat="1" ht="13.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O58"/>
      <c r="P58"/>
      <c r="Q58"/>
      <c r="R58"/>
      <c r="S58"/>
      <c r="T58"/>
      <c r="U58"/>
      <c r="V58"/>
    </row>
    <row r="59" spans="1:22" s="45" customFormat="1" ht="3" customHeight="1" thickBo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/>
      <c r="P59"/>
      <c r="Q59"/>
      <c r="R59"/>
      <c r="S59"/>
      <c r="T59"/>
      <c r="U59"/>
      <c r="V59"/>
    </row>
    <row r="60" spans="1:22" s="45" customFormat="1" ht="31.5" customHeight="1">
      <c r="A60" s="48" t="s">
        <v>37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O60"/>
      <c r="P60"/>
      <c r="Q60"/>
      <c r="R60"/>
      <c r="S60"/>
      <c r="T60"/>
      <c r="U60"/>
      <c r="V60"/>
    </row>
    <row r="61" spans="1:20" ht="16.5" thickBot="1">
      <c r="A61" s="9" t="s">
        <v>85</v>
      </c>
      <c r="B61" s="51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O61"/>
      <c r="P61"/>
      <c r="S61"/>
      <c r="T61"/>
    </row>
    <row r="62" spans="3:20" ht="12.75">
      <c r="C62" s="11">
        <f>+O8</f>
        <v>40544</v>
      </c>
      <c r="D62" s="11">
        <f>+O11</f>
        <v>40575</v>
      </c>
      <c r="O62"/>
      <c r="P62"/>
      <c r="S62"/>
      <c r="T62"/>
    </row>
    <row r="63" spans="1:20" ht="12.75">
      <c r="A63" s="12" t="s">
        <v>7</v>
      </c>
      <c r="B63" s="12" t="s">
        <v>7</v>
      </c>
      <c r="C63" s="12" t="s">
        <v>8</v>
      </c>
      <c r="D63" s="12" t="s">
        <v>8</v>
      </c>
      <c r="O63"/>
      <c r="P63"/>
      <c r="S63"/>
      <c r="T63"/>
    </row>
    <row r="64" spans="1:20" ht="12.75">
      <c r="A64" s="12" t="s">
        <v>9</v>
      </c>
      <c r="B64" s="12" t="s">
        <v>9</v>
      </c>
      <c r="C64" s="12" t="s">
        <v>9</v>
      </c>
      <c r="D64" s="12" t="s">
        <v>9</v>
      </c>
      <c r="E64" s="12" t="s">
        <v>10</v>
      </c>
      <c r="F64" s="12" t="s">
        <v>11</v>
      </c>
      <c r="G64" s="12"/>
      <c r="H64" s="12"/>
      <c r="I64" s="12" t="s">
        <v>12</v>
      </c>
      <c r="J64" s="12" t="s">
        <v>13</v>
      </c>
      <c r="L64" s="12" t="s">
        <v>15</v>
      </c>
      <c r="M64" s="12" t="s">
        <v>15</v>
      </c>
      <c r="O64"/>
      <c r="P64"/>
      <c r="S64"/>
      <c r="T64"/>
    </row>
    <row r="65" spans="1:20" ht="12.75">
      <c r="A65" s="14" t="s">
        <v>16</v>
      </c>
      <c r="B65" s="14" t="s">
        <v>17</v>
      </c>
      <c r="C65" s="14" t="s">
        <v>16</v>
      </c>
      <c r="D65" s="14" t="s">
        <v>17</v>
      </c>
      <c r="E65" s="14" t="s">
        <v>18</v>
      </c>
      <c r="F65" s="14" t="s">
        <v>19</v>
      </c>
      <c r="G65" s="14" t="s">
        <v>20</v>
      </c>
      <c r="H65" s="14" t="s">
        <v>21</v>
      </c>
      <c r="I65" s="14" t="s">
        <v>22</v>
      </c>
      <c r="J65" s="14" t="s">
        <v>17</v>
      </c>
      <c r="L65" s="14" t="s">
        <v>28</v>
      </c>
      <c r="M65" s="14" t="s">
        <v>24</v>
      </c>
      <c r="O65"/>
      <c r="P65"/>
      <c r="S65"/>
      <c r="T65"/>
    </row>
    <row r="66" spans="1:20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L66" s="14"/>
      <c r="M66" s="14"/>
      <c r="O66"/>
      <c r="P66"/>
      <c r="S66"/>
      <c r="T66"/>
    </row>
    <row r="67" spans="1:20" ht="12.75">
      <c r="A67" s="15">
        <v>40554</v>
      </c>
      <c r="B67" s="15">
        <v>40584</v>
      </c>
      <c r="C67" s="15">
        <f>IF(A67&lt;$C$36,$C$36,A67)</f>
        <v>40554</v>
      </c>
      <c r="D67" s="15">
        <f>IF(B67&gt;$D$14,$D$14,B67)</f>
        <v>40575</v>
      </c>
      <c r="E67" s="16">
        <f>D67-C67</f>
        <v>21</v>
      </c>
      <c r="F67" s="17">
        <v>55000000</v>
      </c>
      <c r="G67" s="18" t="s">
        <v>25</v>
      </c>
      <c r="H67" s="19" t="s">
        <v>26</v>
      </c>
      <c r="I67" s="19">
        <v>0.030625</v>
      </c>
      <c r="J67" s="21">
        <f>F67*I67/360*E67</f>
        <v>98255.20833333333</v>
      </c>
      <c r="K67" s="21"/>
      <c r="L67" s="25">
        <f>F67*E67</f>
        <v>1155000000</v>
      </c>
      <c r="M67" s="76">
        <f>(L67*I67)/$L$107</f>
        <v>0.017735270816065508</v>
      </c>
      <c r="O67"/>
      <c r="P67"/>
      <c r="S67"/>
      <c r="T67"/>
    </row>
    <row r="68" spans="1:20" ht="12.75">
      <c r="A68" s="14"/>
      <c r="B68" s="14"/>
      <c r="C68" s="14"/>
      <c r="D68" s="14"/>
      <c r="O68"/>
      <c r="P68"/>
      <c r="S68"/>
      <c r="T68"/>
    </row>
    <row r="69" spans="1:20" ht="12.75">
      <c r="A69" s="15"/>
      <c r="B69" s="15"/>
      <c r="C69" s="15"/>
      <c r="D69" s="15"/>
      <c r="E69" s="16"/>
      <c r="F69" s="17"/>
      <c r="G69" s="102" t="s">
        <v>31</v>
      </c>
      <c r="H69" s="102"/>
      <c r="I69" s="20"/>
      <c r="J69" s="21"/>
      <c r="K69" s="21"/>
      <c r="L69" s="25"/>
      <c r="M69" s="23"/>
      <c r="O69"/>
      <c r="P69"/>
      <c r="S69"/>
      <c r="T69"/>
    </row>
    <row r="70" spans="1:20" ht="12.75">
      <c r="A70" s="15">
        <v>40045</v>
      </c>
      <c r="B70" s="15">
        <v>40786</v>
      </c>
      <c r="C70" s="15">
        <f>IF(A70&lt;$C$62,$C$62,A70)</f>
        <v>40544</v>
      </c>
      <c r="D70" s="15">
        <f>IF(B70&gt;$D$62,$D$62,B70)</f>
        <v>40575</v>
      </c>
      <c r="E70" s="16">
        <f>D70-C70</f>
        <v>31</v>
      </c>
      <c r="F70" s="17">
        <v>377700</v>
      </c>
      <c r="G70" s="103" t="s">
        <v>33</v>
      </c>
      <c r="H70" s="103"/>
      <c r="I70" s="20">
        <f>0.0275+0.002</f>
        <v>0.0295</v>
      </c>
      <c r="J70" s="21">
        <f>F70*I70/360*E70</f>
        <v>959.4629166666666</v>
      </c>
      <c r="K70" s="21"/>
      <c r="L70" s="25">
        <f>F70*E70</f>
        <v>11708700</v>
      </c>
      <c r="M70" s="23">
        <f>(L70*I70)/$L$107</f>
        <v>0.0001731850652367157</v>
      </c>
      <c r="O70"/>
      <c r="P70"/>
      <c r="S70"/>
      <c r="T70"/>
    </row>
    <row r="71" spans="1:20" ht="12.75">
      <c r="A71" s="15">
        <v>39883</v>
      </c>
      <c r="B71" s="15">
        <v>40803</v>
      </c>
      <c r="C71" s="15">
        <f>IF(A71&lt;$C$62,$C$62,A71)</f>
        <v>40544</v>
      </c>
      <c r="D71" s="15">
        <f>IF(B71&gt;$D$62,$D$62,B71)</f>
        <v>40575</v>
      </c>
      <c r="E71" s="16">
        <f>D71-C71</f>
        <v>31</v>
      </c>
      <c r="F71" s="17">
        <v>5375000</v>
      </c>
      <c r="G71" s="103" t="s">
        <v>35</v>
      </c>
      <c r="H71" s="103"/>
      <c r="I71" s="20">
        <f>0.0275+0.002</f>
        <v>0.0295</v>
      </c>
      <c r="J71" s="21">
        <f>F71*I71/360*E71</f>
        <v>13653.993055555557</v>
      </c>
      <c r="K71" s="21"/>
      <c r="L71" s="25">
        <f>F71*E71</f>
        <v>166625000</v>
      </c>
      <c r="M71" s="23">
        <f>(L71*I71)/$L$107</f>
        <v>0.002464574333193929</v>
      </c>
      <c r="O71"/>
      <c r="P71"/>
      <c r="S71"/>
      <c r="T71"/>
    </row>
    <row r="72" spans="1:20" ht="12.75">
      <c r="A72" s="15">
        <v>39883</v>
      </c>
      <c r="B72" s="15">
        <v>40803</v>
      </c>
      <c r="C72" s="15">
        <f>IF(A72&lt;$C$62,$C$62,A72)</f>
        <v>40544</v>
      </c>
      <c r="D72" s="15">
        <f>IF(B72&gt;$D$62,$D$62,B72)</f>
        <v>40575</v>
      </c>
      <c r="E72" s="16">
        <f>D72-C72</f>
        <v>31</v>
      </c>
      <c r="F72" s="54">
        <v>7408000</v>
      </c>
      <c r="G72" s="103" t="s">
        <v>36</v>
      </c>
      <c r="H72" s="103"/>
      <c r="I72" s="20">
        <f>0.0275+0.002</f>
        <v>0.0295</v>
      </c>
      <c r="J72" s="21">
        <f>F72*I72/360*E72</f>
        <v>18818.37777777778</v>
      </c>
      <c r="K72" s="21"/>
      <c r="L72" s="25">
        <f>F72*E72</f>
        <v>229648000</v>
      </c>
      <c r="M72" s="23">
        <f>(L72*I72)/$L$107</f>
        <v>0.003396756587962907</v>
      </c>
      <c r="O72"/>
      <c r="P72"/>
      <c r="S72"/>
      <c r="T72"/>
    </row>
    <row r="73" spans="1:20" ht="12.75">
      <c r="A73" s="15"/>
      <c r="B73" s="15"/>
      <c r="C73" s="15"/>
      <c r="D73" s="15"/>
      <c r="E73" s="16"/>
      <c r="F73" s="54"/>
      <c r="G73" s="53"/>
      <c r="H73" s="53"/>
      <c r="I73" s="20"/>
      <c r="J73" s="21"/>
      <c r="K73" s="21"/>
      <c r="L73" s="25"/>
      <c r="M73" s="23"/>
      <c r="O73"/>
      <c r="P73"/>
      <c r="S73"/>
      <c r="T73"/>
    </row>
    <row r="74" spans="3:20" ht="12.75">
      <c r="C74" s="104" t="s">
        <v>70</v>
      </c>
      <c r="D74" s="104"/>
      <c r="E74" s="24"/>
      <c r="F74" s="62"/>
      <c r="G74" s="105" t="s">
        <v>71</v>
      </c>
      <c r="H74" s="105"/>
      <c r="I74" s="19"/>
      <c r="J74" s="21"/>
      <c r="K74" s="21"/>
      <c r="L74" s="25"/>
      <c r="M74" s="26"/>
      <c r="O74"/>
      <c r="P74"/>
      <c r="S74"/>
      <c r="T74"/>
    </row>
    <row r="75" spans="3:20" ht="12.75">
      <c r="C75" s="14" t="s">
        <v>72</v>
      </c>
      <c r="D75" s="14" t="s">
        <v>73</v>
      </c>
      <c r="E75" s="24"/>
      <c r="F75" s="62"/>
      <c r="I75" s="19"/>
      <c r="J75" s="21"/>
      <c r="K75" s="21"/>
      <c r="L75" s="25"/>
      <c r="M75" s="26"/>
      <c r="O75"/>
      <c r="P75"/>
      <c r="S75"/>
      <c r="T75"/>
    </row>
    <row r="76" spans="1:20" ht="12.75">
      <c r="A76" s="15">
        <v>40544</v>
      </c>
      <c r="B76" s="15"/>
      <c r="C76" s="27">
        <v>12075000</v>
      </c>
      <c r="D76" s="27">
        <v>0</v>
      </c>
      <c r="E76" s="24">
        <v>1</v>
      </c>
      <c r="F76" s="27">
        <f aca="true" t="shared" si="0" ref="F76:F106">C76+D76</f>
        <v>12075000</v>
      </c>
      <c r="G76" s="57" t="s">
        <v>79</v>
      </c>
      <c r="H76" s="53"/>
      <c r="I76" s="77">
        <v>0.0033</v>
      </c>
      <c r="J76" s="21">
        <f aca="true" t="shared" si="1" ref="J76:J106">F76*I76/360</f>
        <v>110.6875</v>
      </c>
      <c r="K76" s="21"/>
      <c r="L76" s="25">
        <f aca="true" t="shared" si="2" ref="L76:L106">F76</f>
        <v>12075000</v>
      </c>
      <c r="M76" s="23">
        <f aca="true" t="shared" si="3" ref="M76:M106">(L76*I76)/$L$107</f>
        <v>1.997932549075135E-05</v>
      </c>
      <c r="O76"/>
      <c r="P76"/>
      <c r="S76"/>
      <c r="T76"/>
    </row>
    <row r="77" spans="1:20" ht="12.75">
      <c r="A77" s="15">
        <v>40545</v>
      </c>
      <c r="C77" s="27">
        <v>12075000</v>
      </c>
      <c r="D77" s="27">
        <v>0</v>
      </c>
      <c r="E77" s="24">
        <v>1</v>
      </c>
      <c r="F77" s="27">
        <f t="shared" si="0"/>
        <v>12075000</v>
      </c>
      <c r="G77" s="57" t="s">
        <v>79</v>
      </c>
      <c r="H77" s="53"/>
      <c r="I77" s="77">
        <v>0.0033</v>
      </c>
      <c r="J77" s="21">
        <f t="shared" si="1"/>
        <v>110.6875</v>
      </c>
      <c r="K77" s="21"/>
      <c r="L77" s="25">
        <f t="shared" si="2"/>
        <v>12075000</v>
      </c>
      <c r="M77" s="23">
        <f t="shared" si="3"/>
        <v>1.997932549075135E-05</v>
      </c>
      <c r="O77"/>
      <c r="P77"/>
      <c r="S77"/>
      <c r="T77"/>
    </row>
    <row r="78" spans="1:20" ht="12.75">
      <c r="A78" s="15">
        <v>40546</v>
      </c>
      <c r="C78" s="27">
        <v>42075000</v>
      </c>
      <c r="D78" s="27">
        <v>0</v>
      </c>
      <c r="E78" s="24">
        <v>1</v>
      </c>
      <c r="F78" s="27">
        <f t="shared" si="0"/>
        <v>42075000</v>
      </c>
      <c r="G78" s="57" t="s">
        <v>79</v>
      </c>
      <c r="H78" s="53"/>
      <c r="I78" s="77">
        <v>0.0032</v>
      </c>
      <c r="J78" s="21">
        <f t="shared" si="1"/>
        <v>374</v>
      </c>
      <c r="K78" s="21"/>
      <c r="L78" s="25">
        <f t="shared" si="2"/>
        <v>42075000</v>
      </c>
      <c r="M78" s="23">
        <f t="shared" si="3"/>
        <v>6.750778302465052E-05</v>
      </c>
      <c r="O78"/>
      <c r="P78"/>
      <c r="S78"/>
      <c r="T78"/>
    </row>
    <row r="79" spans="1:20" ht="12.75">
      <c r="A79" s="15">
        <v>40547</v>
      </c>
      <c r="C79" s="27">
        <v>41285000</v>
      </c>
      <c r="D79" s="27">
        <v>0</v>
      </c>
      <c r="E79" s="24">
        <v>1</v>
      </c>
      <c r="F79" s="27">
        <f t="shared" si="0"/>
        <v>41285000</v>
      </c>
      <c r="G79" s="57" t="s">
        <v>79</v>
      </c>
      <c r="H79" s="53"/>
      <c r="I79" s="77">
        <v>0.0033</v>
      </c>
      <c r="J79" s="21">
        <f t="shared" si="1"/>
        <v>378.4458333333333</v>
      </c>
      <c r="K79" s="21"/>
      <c r="L79" s="25">
        <f t="shared" si="2"/>
        <v>41285000</v>
      </c>
      <c r="M79" s="23">
        <f t="shared" si="3"/>
        <v>6.83102652493308E-05</v>
      </c>
      <c r="O79"/>
      <c r="P79"/>
      <c r="S79"/>
      <c r="T79"/>
    </row>
    <row r="80" spans="1:20" ht="12.75">
      <c r="A80" s="15">
        <v>40548</v>
      </c>
      <c r="C80" s="27">
        <v>54285000</v>
      </c>
      <c r="D80" s="27">
        <v>0</v>
      </c>
      <c r="E80" s="24">
        <v>1</v>
      </c>
      <c r="F80" s="27">
        <f t="shared" si="0"/>
        <v>54285000</v>
      </c>
      <c r="G80" s="57" t="s">
        <v>79</v>
      </c>
      <c r="H80" s="53"/>
      <c r="I80" s="77">
        <v>0.0033</v>
      </c>
      <c r="J80" s="21">
        <f t="shared" si="1"/>
        <v>497.6125</v>
      </c>
      <c r="K80" s="21"/>
      <c r="L80" s="25">
        <f t="shared" si="2"/>
        <v>54285000</v>
      </c>
      <c r="M80" s="23">
        <f t="shared" si="3"/>
        <v>8.982009807581258E-05</v>
      </c>
      <c r="O80"/>
      <c r="P80"/>
      <c r="S80"/>
      <c r="T80"/>
    </row>
    <row r="81" spans="1:20" ht="12.75">
      <c r="A81" s="15">
        <v>40549</v>
      </c>
      <c r="C81" s="27">
        <v>53885000</v>
      </c>
      <c r="D81" s="27">
        <v>0</v>
      </c>
      <c r="E81" s="24">
        <v>1</v>
      </c>
      <c r="F81" s="27">
        <f t="shared" si="0"/>
        <v>53885000</v>
      </c>
      <c r="G81" s="57" t="s">
        <v>79</v>
      </c>
      <c r="H81" s="53"/>
      <c r="I81" s="77">
        <v>0.0033</v>
      </c>
      <c r="J81" s="21">
        <f t="shared" si="1"/>
        <v>493.9458333333333</v>
      </c>
      <c r="K81" s="21"/>
      <c r="L81" s="25">
        <f t="shared" si="2"/>
        <v>53885000</v>
      </c>
      <c r="M81" s="23">
        <f t="shared" si="3"/>
        <v>8.915825706576699E-05</v>
      </c>
      <c r="O81"/>
      <c r="P81"/>
      <c r="S81"/>
      <c r="T81"/>
    </row>
    <row r="82" spans="1:20" ht="12.75">
      <c r="A82" s="15">
        <v>40550</v>
      </c>
      <c r="C82" s="27">
        <v>52785000</v>
      </c>
      <c r="D82" s="27">
        <v>0</v>
      </c>
      <c r="E82" s="24">
        <v>1</v>
      </c>
      <c r="F82" s="27">
        <f t="shared" si="0"/>
        <v>52785000</v>
      </c>
      <c r="G82" s="57" t="s">
        <v>79</v>
      </c>
      <c r="H82" s="53"/>
      <c r="I82" s="77">
        <v>0.0033</v>
      </c>
      <c r="J82" s="21">
        <f t="shared" si="1"/>
        <v>483.8625</v>
      </c>
      <c r="K82" s="21"/>
      <c r="L82" s="25">
        <f t="shared" si="2"/>
        <v>52785000</v>
      </c>
      <c r="M82" s="23">
        <f t="shared" si="3"/>
        <v>8.733819428814162E-05</v>
      </c>
      <c r="O82"/>
      <c r="P82"/>
      <c r="S82"/>
      <c r="T82"/>
    </row>
    <row r="83" spans="1:20" ht="12.75">
      <c r="A83" s="15">
        <v>40551</v>
      </c>
      <c r="C83" s="27">
        <v>52785000</v>
      </c>
      <c r="D83" s="27">
        <v>0</v>
      </c>
      <c r="E83" s="24">
        <v>1</v>
      </c>
      <c r="F83" s="27">
        <f t="shared" si="0"/>
        <v>52785000</v>
      </c>
      <c r="G83" s="57" t="s">
        <v>79</v>
      </c>
      <c r="H83" s="53"/>
      <c r="I83" s="77">
        <v>0.0033</v>
      </c>
      <c r="J83" s="21">
        <f t="shared" si="1"/>
        <v>483.8625</v>
      </c>
      <c r="K83" s="21"/>
      <c r="L83" s="25">
        <f t="shared" si="2"/>
        <v>52785000</v>
      </c>
      <c r="M83" s="23">
        <f t="shared" si="3"/>
        <v>8.733819428814162E-05</v>
      </c>
      <c r="O83"/>
      <c r="P83"/>
      <c r="S83"/>
      <c r="T83"/>
    </row>
    <row r="84" spans="1:20" ht="12.75">
      <c r="A84" s="15">
        <v>40552</v>
      </c>
      <c r="C84" s="27">
        <v>52785000</v>
      </c>
      <c r="D84" s="27">
        <v>0</v>
      </c>
      <c r="E84" s="24">
        <v>1</v>
      </c>
      <c r="F84" s="27">
        <f t="shared" si="0"/>
        <v>52785000</v>
      </c>
      <c r="G84" s="57" t="s">
        <v>79</v>
      </c>
      <c r="H84" s="53"/>
      <c r="I84" s="77">
        <v>0.0033</v>
      </c>
      <c r="J84" s="21">
        <f t="shared" si="1"/>
        <v>483.8625</v>
      </c>
      <c r="K84" s="21"/>
      <c r="L84" s="25">
        <f t="shared" si="2"/>
        <v>52785000</v>
      </c>
      <c r="M84" s="23">
        <f t="shared" si="3"/>
        <v>8.733819428814162E-05</v>
      </c>
      <c r="O84"/>
      <c r="P84"/>
      <c r="S84"/>
      <c r="T84"/>
    </row>
    <row r="85" spans="1:20" ht="12.75">
      <c r="A85" s="15">
        <v>40553</v>
      </c>
      <c r="C85" s="27">
        <v>53935000</v>
      </c>
      <c r="D85" s="27">
        <v>0</v>
      </c>
      <c r="E85" s="24">
        <v>1</v>
      </c>
      <c r="F85" s="27">
        <f t="shared" si="0"/>
        <v>53935000</v>
      </c>
      <c r="G85" s="57" t="s">
        <v>79</v>
      </c>
      <c r="H85" s="53"/>
      <c r="I85" s="77">
        <v>0.0033</v>
      </c>
      <c r="J85" s="21">
        <f t="shared" si="1"/>
        <v>494.40416666666664</v>
      </c>
      <c r="K85" s="21"/>
      <c r="L85" s="25">
        <f t="shared" si="2"/>
        <v>53935000</v>
      </c>
      <c r="M85" s="23">
        <f t="shared" si="3"/>
        <v>8.924098719202269E-05</v>
      </c>
      <c r="O85"/>
      <c r="P85"/>
      <c r="S85"/>
      <c r="T85"/>
    </row>
    <row r="86" spans="1:20" ht="12.75">
      <c r="A86" s="15">
        <v>40554</v>
      </c>
      <c r="C86" s="27">
        <v>0</v>
      </c>
      <c r="D86" s="27">
        <v>0</v>
      </c>
      <c r="E86" s="24">
        <v>1</v>
      </c>
      <c r="F86" s="27">
        <f t="shared" si="0"/>
        <v>0</v>
      </c>
      <c r="G86" s="57" t="s">
        <v>79</v>
      </c>
      <c r="H86" s="53"/>
      <c r="I86" s="77">
        <v>0.0033</v>
      </c>
      <c r="J86" s="21">
        <f t="shared" si="1"/>
        <v>0</v>
      </c>
      <c r="K86" s="21"/>
      <c r="L86" s="25">
        <f t="shared" si="2"/>
        <v>0</v>
      </c>
      <c r="M86" s="23">
        <f t="shared" si="3"/>
        <v>0</v>
      </c>
      <c r="O86"/>
      <c r="P86"/>
      <c r="S86"/>
      <c r="T86"/>
    </row>
    <row r="87" spans="1:20" ht="12.75">
      <c r="A87" s="15">
        <v>40555</v>
      </c>
      <c r="C87" s="27">
        <v>0</v>
      </c>
      <c r="D87" s="27">
        <v>0</v>
      </c>
      <c r="E87" s="24">
        <v>1</v>
      </c>
      <c r="F87" s="27">
        <f t="shared" si="0"/>
        <v>0</v>
      </c>
      <c r="G87" s="57" t="s">
        <v>79</v>
      </c>
      <c r="H87" s="53"/>
      <c r="I87" s="77">
        <v>0.0033</v>
      </c>
      <c r="J87" s="21">
        <f t="shared" si="1"/>
        <v>0</v>
      </c>
      <c r="K87" s="21"/>
      <c r="L87" s="25">
        <f t="shared" si="2"/>
        <v>0</v>
      </c>
      <c r="M87" s="23">
        <f t="shared" si="3"/>
        <v>0</v>
      </c>
      <c r="O87"/>
      <c r="P87"/>
      <c r="S87"/>
      <c r="T87"/>
    </row>
    <row r="88" spans="1:20" ht="12.75">
      <c r="A88" s="15">
        <v>40556</v>
      </c>
      <c r="C88" s="27">
        <v>0</v>
      </c>
      <c r="D88" s="27">
        <v>0</v>
      </c>
      <c r="E88" s="24">
        <v>1</v>
      </c>
      <c r="F88" s="27">
        <f t="shared" si="0"/>
        <v>0</v>
      </c>
      <c r="G88" s="57" t="s">
        <v>79</v>
      </c>
      <c r="H88" s="53"/>
      <c r="I88" s="77">
        <v>0.0033</v>
      </c>
      <c r="J88" s="21">
        <f t="shared" si="1"/>
        <v>0</v>
      </c>
      <c r="K88" s="21"/>
      <c r="L88" s="25">
        <f t="shared" si="2"/>
        <v>0</v>
      </c>
      <c r="M88" s="23">
        <f t="shared" si="3"/>
        <v>0</v>
      </c>
      <c r="O88"/>
      <c r="P88"/>
      <c r="S88"/>
      <c r="T88"/>
    </row>
    <row r="89" spans="1:20" ht="12.75">
      <c r="A89" s="15">
        <v>40557</v>
      </c>
      <c r="C89" s="27">
        <v>0</v>
      </c>
      <c r="D89" s="27">
        <v>0</v>
      </c>
      <c r="E89" s="24">
        <v>1</v>
      </c>
      <c r="F89" s="27">
        <f t="shared" si="0"/>
        <v>0</v>
      </c>
      <c r="G89" s="57" t="s">
        <v>79</v>
      </c>
      <c r="H89" s="53"/>
      <c r="I89" s="77">
        <v>0.0032</v>
      </c>
      <c r="J89" s="21">
        <f t="shared" si="1"/>
        <v>0</v>
      </c>
      <c r="K89" s="21"/>
      <c r="L89" s="25">
        <f t="shared" si="2"/>
        <v>0</v>
      </c>
      <c r="M89" s="23">
        <f t="shared" si="3"/>
        <v>0</v>
      </c>
      <c r="O89"/>
      <c r="P89"/>
      <c r="S89"/>
      <c r="T89"/>
    </row>
    <row r="90" spans="1:20" ht="12.75">
      <c r="A90" s="15">
        <v>40558</v>
      </c>
      <c r="C90" s="27">
        <v>0</v>
      </c>
      <c r="D90" s="27">
        <v>0</v>
      </c>
      <c r="E90" s="24">
        <v>1</v>
      </c>
      <c r="F90" s="27">
        <f t="shared" si="0"/>
        <v>0</v>
      </c>
      <c r="G90" s="57" t="s">
        <v>79</v>
      </c>
      <c r="H90" s="53"/>
      <c r="I90" s="77">
        <v>0.0032</v>
      </c>
      <c r="J90" s="21">
        <f t="shared" si="1"/>
        <v>0</v>
      </c>
      <c r="K90" s="21"/>
      <c r="L90" s="25">
        <f t="shared" si="2"/>
        <v>0</v>
      </c>
      <c r="M90" s="23">
        <f t="shared" si="3"/>
        <v>0</v>
      </c>
      <c r="O90"/>
      <c r="P90"/>
      <c r="S90"/>
      <c r="T90"/>
    </row>
    <row r="91" spans="1:20" ht="12.75">
      <c r="A91" s="15">
        <v>40559</v>
      </c>
      <c r="C91" s="27">
        <v>0</v>
      </c>
      <c r="D91" s="27">
        <v>0</v>
      </c>
      <c r="E91" s="24">
        <v>1</v>
      </c>
      <c r="F91" s="27">
        <f t="shared" si="0"/>
        <v>0</v>
      </c>
      <c r="G91" s="57" t="s">
        <v>79</v>
      </c>
      <c r="H91" s="53"/>
      <c r="I91" s="77">
        <v>0.0032</v>
      </c>
      <c r="J91" s="21">
        <f t="shared" si="1"/>
        <v>0</v>
      </c>
      <c r="K91" s="21"/>
      <c r="L91" s="25">
        <f t="shared" si="2"/>
        <v>0</v>
      </c>
      <c r="M91" s="23">
        <f t="shared" si="3"/>
        <v>0</v>
      </c>
      <c r="O91"/>
      <c r="P91"/>
      <c r="S91"/>
      <c r="T91"/>
    </row>
    <row r="92" spans="1:20" ht="12.75">
      <c r="A92" s="15">
        <v>40560</v>
      </c>
      <c r="C92" s="27">
        <v>0</v>
      </c>
      <c r="D92" s="27">
        <v>0</v>
      </c>
      <c r="E92" s="24">
        <v>1</v>
      </c>
      <c r="F92" s="27">
        <f t="shared" si="0"/>
        <v>0</v>
      </c>
      <c r="G92" s="57" t="s">
        <v>79</v>
      </c>
      <c r="H92" s="53"/>
      <c r="I92" s="77">
        <v>0.0032</v>
      </c>
      <c r="J92" s="21">
        <f t="shared" si="1"/>
        <v>0</v>
      </c>
      <c r="K92" s="21"/>
      <c r="L92" s="25">
        <f t="shared" si="2"/>
        <v>0</v>
      </c>
      <c r="M92" s="23">
        <f t="shared" si="3"/>
        <v>0</v>
      </c>
      <c r="O92"/>
      <c r="P92"/>
      <c r="S92"/>
      <c r="T92"/>
    </row>
    <row r="93" spans="1:20" ht="12.75">
      <c r="A93" s="15">
        <v>40561</v>
      </c>
      <c r="C93" s="27">
        <v>0</v>
      </c>
      <c r="D93" s="27">
        <v>0</v>
      </c>
      <c r="E93" s="24">
        <v>1</v>
      </c>
      <c r="F93" s="27">
        <f t="shared" si="0"/>
        <v>0</v>
      </c>
      <c r="G93" s="57" t="s">
        <v>79</v>
      </c>
      <c r="H93" s="53"/>
      <c r="I93" s="77">
        <v>0.0033</v>
      </c>
      <c r="J93" s="21">
        <f t="shared" si="1"/>
        <v>0</v>
      </c>
      <c r="K93" s="21"/>
      <c r="L93" s="25">
        <f t="shared" si="2"/>
        <v>0</v>
      </c>
      <c r="M93" s="23">
        <f t="shared" si="3"/>
        <v>0</v>
      </c>
      <c r="O93"/>
      <c r="P93"/>
      <c r="S93"/>
      <c r="T93"/>
    </row>
    <row r="94" spans="1:20" ht="12.75">
      <c r="A94" s="15">
        <v>40562</v>
      </c>
      <c r="C94" s="27">
        <v>0</v>
      </c>
      <c r="D94" s="27">
        <v>0</v>
      </c>
      <c r="E94" s="24">
        <v>1</v>
      </c>
      <c r="F94" s="27">
        <f t="shared" si="0"/>
        <v>0</v>
      </c>
      <c r="G94" s="57" t="s">
        <v>79</v>
      </c>
      <c r="H94" s="53"/>
      <c r="I94" s="77">
        <v>0.0032</v>
      </c>
      <c r="J94" s="21">
        <f t="shared" si="1"/>
        <v>0</v>
      </c>
      <c r="K94" s="21"/>
      <c r="L94" s="25">
        <f t="shared" si="2"/>
        <v>0</v>
      </c>
      <c r="M94" s="23">
        <f t="shared" si="3"/>
        <v>0</v>
      </c>
      <c r="O94"/>
      <c r="P94"/>
      <c r="S94"/>
      <c r="T94"/>
    </row>
    <row r="95" spans="1:20" ht="12.75">
      <c r="A95" s="15">
        <v>40563</v>
      </c>
      <c r="C95" s="27">
        <v>0</v>
      </c>
      <c r="D95" s="27">
        <v>0</v>
      </c>
      <c r="E95" s="24">
        <v>1</v>
      </c>
      <c r="F95" s="27">
        <f t="shared" si="0"/>
        <v>0</v>
      </c>
      <c r="G95" s="57" t="s">
        <v>79</v>
      </c>
      <c r="H95" s="53"/>
      <c r="I95" s="77">
        <v>0.0031</v>
      </c>
      <c r="J95" s="21">
        <f t="shared" si="1"/>
        <v>0</v>
      </c>
      <c r="K95" s="21"/>
      <c r="L95" s="25">
        <f t="shared" si="2"/>
        <v>0</v>
      </c>
      <c r="M95" s="23">
        <f t="shared" si="3"/>
        <v>0</v>
      </c>
      <c r="O95"/>
      <c r="P95"/>
      <c r="S95"/>
      <c r="T95"/>
    </row>
    <row r="96" spans="1:20" ht="12.75">
      <c r="A96" s="15">
        <v>40564</v>
      </c>
      <c r="C96" s="27">
        <v>0</v>
      </c>
      <c r="D96" s="27">
        <v>0</v>
      </c>
      <c r="E96" s="24">
        <v>1</v>
      </c>
      <c r="F96" s="27">
        <f t="shared" si="0"/>
        <v>0</v>
      </c>
      <c r="G96" s="57" t="s">
        <v>79</v>
      </c>
      <c r="H96" s="53"/>
      <c r="I96" s="77">
        <v>0.0031</v>
      </c>
      <c r="J96" s="21">
        <f t="shared" si="1"/>
        <v>0</v>
      </c>
      <c r="K96" s="21"/>
      <c r="L96" s="25">
        <f t="shared" si="2"/>
        <v>0</v>
      </c>
      <c r="M96" s="23">
        <f t="shared" si="3"/>
        <v>0</v>
      </c>
      <c r="O96"/>
      <c r="P96"/>
      <c r="S96"/>
      <c r="T96"/>
    </row>
    <row r="97" spans="1:20" ht="12.75">
      <c r="A97" s="15">
        <v>40565</v>
      </c>
      <c r="B97" s="15"/>
      <c r="C97" s="27">
        <v>0</v>
      </c>
      <c r="D97" s="27">
        <v>0</v>
      </c>
      <c r="E97" s="24">
        <v>1</v>
      </c>
      <c r="F97" s="27">
        <f t="shared" si="0"/>
        <v>0</v>
      </c>
      <c r="G97" s="57" t="s">
        <v>79</v>
      </c>
      <c r="H97" s="53"/>
      <c r="I97" s="77">
        <v>0.0031</v>
      </c>
      <c r="J97" s="21">
        <f t="shared" si="1"/>
        <v>0</v>
      </c>
      <c r="K97" s="21"/>
      <c r="L97" s="25">
        <f t="shared" si="2"/>
        <v>0</v>
      </c>
      <c r="M97" s="23">
        <f t="shared" si="3"/>
        <v>0</v>
      </c>
      <c r="O97"/>
      <c r="P97"/>
      <c r="S97"/>
      <c r="T97"/>
    </row>
    <row r="98" spans="1:20" ht="12.75">
      <c r="A98" s="15">
        <v>40566</v>
      </c>
      <c r="B98" s="15"/>
      <c r="C98" s="27">
        <v>0</v>
      </c>
      <c r="D98" s="27">
        <v>0</v>
      </c>
      <c r="E98" s="24">
        <v>1</v>
      </c>
      <c r="F98" s="27">
        <f t="shared" si="0"/>
        <v>0</v>
      </c>
      <c r="G98" s="57" t="s">
        <v>79</v>
      </c>
      <c r="H98" s="53"/>
      <c r="I98" s="77">
        <v>0.0031</v>
      </c>
      <c r="J98" s="21">
        <f t="shared" si="1"/>
        <v>0</v>
      </c>
      <c r="K98" s="21"/>
      <c r="L98" s="25">
        <f t="shared" si="2"/>
        <v>0</v>
      </c>
      <c r="M98" s="23">
        <f t="shared" si="3"/>
        <v>0</v>
      </c>
      <c r="O98"/>
      <c r="P98"/>
      <c r="S98"/>
      <c r="T98"/>
    </row>
    <row r="99" spans="1:20" ht="12.75">
      <c r="A99" s="15">
        <v>40567</v>
      </c>
      <c r="B99" s="15"/>
      <c r="C99" s="27">
        <v>0</v>
      </c>
      <c r="D99" s="27">
        <v>0</v>
      </c>
      <c r="E99" s="24">
        <v>1</v>
      </c>
      <c r="F99" s="27">
        <f t="shared" si="0"/>
        <v>0</v>
      </c>
      <c r="G99" s="57" t="s">
        <v>79</v>
      </c>
      <c r="H99" s="53"/>
      <c r="I99" s="77">
        <v>0.0031</v>
      </c>
      <c r="J99" s="21">
        <f t="shared" si="1"/>
        <v>0</v>
      </c>
      <c r="K99" s="21"/>
      <c r="L99" s="25">
        <f t="shared" si="2"/>
        <v>0</v>
      </c>
      <c r="M99" s="23">
        <f t="shared" si="3"/>
        <v>0</v>
      </c>
      <c r="O99"/>
      <c r="P99"/>
      <c r="S99"/>
      <c r="T99"/>
    </row>
    <row r="100" spans="1:20" ht="12.75">
      <c r="A100" s="15">
        <v>40568</v>
      </c>
      <c r="B100" s="15"/>
      <c r="C100" s="27">
        <v>0</v>
      </c>
      <c r="D100" s="27">
        <v>0</v>
      </c>
      <c r="E100" s="24">
        <v>1</v>
      </c>
      <c r="F100" s="27">
        <f t="shared" si="0"/>
        <v>0</v>
      </c>
      <c r="G100" s="57" t="s">
        <v>79</v>
      </c>
      <c r="H100" s="53"/>
      <c r="I100" s="77">
        <v>0.0032</v>
      </c>
      <c r="J100" s="21">
        <f t="shared" si="1"/>
        <v>0</v>
      </c>
      <c r="K100" s="21"/>
      <c r="L100" s="25">
        <f t="shared" si="2"/>
        <v>0</v>
      </c>
      <c r="M100" s="23">
        <f t="shared" si="3"/>
        <v>0</v>
      </c>
      <c r="O100"/>
      <c r="P100"/>
      <c r="S100"/>
      <c r="T100"/>
    </row>
    <row r="101" spans="1:20" ht="12.75">
      <c r="A101" s="15">
        <v>40569</v>
      </c>
      <c r="B101" s="15"/>
      <c r="C101" s="27">
        <v>0</v>
      </c>
      <c r="D101" s="27">
        <v>0</v>
      </c>
      <c r="E101" s="24">
        <v>1</v>
      </c>
      <c r="F101" s="27">
        <f t="shared" si="0"/>
        <v>0</v>
      </c>
      <c r="G101" s="57" t="s">
        <v>79</v>
      </c>
      <c r="H101" s="53"/>
      <c r="I101" s="77">
        <v>0.0032</v>
      </c>
      <c r="J101" s="21">
        <f t="shared" si="1"/>
        <v>0</v>
      </c>
      <c r="K101" s="21"/>
      <c r="L101" s="25">
        <f t="shared" si="2"/>
        <v>0</v>
      </c>
      <c r="M101" s="23">
        <f t="shared" si="3"/>
        <v>0</v>
      </c>
      <c r="O101"/>
      <c r="P101"/>
      <c r="S101"/>
      <c r="T101"/>
    </row>
    <row r="102" spans="1:20" ht="12.75">
      <c r="A102" s="15">
        <v>40570</v>
      </c>
      <c r="B102" s="15"/>
      <c r="C102" s="27">
        <v>0</v>
      </c>
      <c r="D102" s="27">
        <v>0</v>
      </c>
      <c r="E102" s="24">
        <v>1</v>
      </c>
      <c r="F102" s="27">
        <f t="shared" si="0"/>
        <v>0</v>
      </c>
      <c r="G102" s="57" t="s">
        <v>79</v>
      </c>
      <c r="H102" s="53"/>
      <c r="I102" s="77">
        <v>0.0031</v>
      </c>
      <c r="J102" s="21">
        <f t="shared" si="1"/>
        <v>0</v>
      </c>
      <c r="K102" s="21"/>
      <c r="L102" s="25">
        <f t="shared" si="2"/>
        <v>0</v>
      </c>
      <c r="M102" s="23">
        <f t="shared" si="3"/>
        <v>0</v>
      </c>
      <c r="O102"/>
      <c r="P102"/>
      <c r="S102"/>
      <c r="T102"/>
    </row>
    <row r="103" spans="1:20" ht="12.75">
      <c r="A103" s="15">
        <v>40571</v>
      </c>
      <c r="B103" s="15"/>
      <c r="C103" s="27">
        <v>0</v>
      </c>
      <c r="D103" s="27">
        <v>0</v>
      </c>
      <c r="E103" s="24">
        <v>1</v>
      </c>
      <c r="F103" s="27">
        <f t="shared" si="0"/>
        <v>0</v>
      </c>
      <c r="G103" s="57" t="s">
        <v>79</v>
      </c>
      <c r="H103" s="53"/>
      <c r="I103" s="77">
        <v>0.0032</v>
      </c>
      <c r="J103" s="21">
        <f t="shared" si="1"/>
        <v>0</v>
      </c>
      <c r="K103" s="21"/>
      <c r="L103" s="25">
        <f t="shared" si="2"/>
        <v>0</v>
      </c>
      <c r="M103" s="23">
        <f t="shared" si="3"/>
        <v>0</v>
      </c>
      <c r="O103"/>
      <c r="P103"/>
      <c r="S103"/>
      <c r="T103"/>
    </row>
    <row r="104" spans="1:20" ht="12.75">
      <c r="A104" s="15">
        <v>40572</v>
      </c>
      <c r="B104" s="15"/>
      <c r="C104" s="27">
        <v>0</v>
      </c>
      <c r="D104" s="27">
        <v>0</v>
      </c>
      <c r="E104" s="24">
        <v>1</v>
      </c>
      <c r="F104" s="27">
        <f t="shared" si="0"/>
        <v>0</v>
      </c>
      <c r="G104" s="57" t="s">
        <v>79</v>
      </c>
      <c r="H104" s="53"/>
      <c r="I104" s="77">
        <v>0.0032</v>
      </c>
      <c r="J104" s="21">
        <f t="shared" si="1"/>
        <v>0</v>
      </c>
      <c r="K104" s="21"/>
      <c r="L104" s="25">
        <f t="shared" si="2"/>
        <v>0</v>
      </c>
      <c r="M104" s="23">
        <f t="shared" si="3"/>
        <v>0</v>
      </c>
      <c r="O104"/>
      <c r="P104"/>
      <c r="S104"/>
      <c r="T104"/>
    </row>
    <row r="105" spans="1:20" ht="12.75">
      <c r="A105" s="15">
        <v>40573</v>
      </c>
      <c r="B105" s="15"/>
      <c r="C105" s="27">
        <v>0</v>
      </c>
      <c r="D105" s="27">
        <v>0</v>
      </c>
      <c r="E105" s="24">
        <v>1</v>
      </c>
      <c r="F105" s="27">
        <f t="shared" si="0"/>
        <v>0</v>
      </c>
      <c r="G105" s="57" t="s">
        <v>79</v>
      </c>
      <c r="H105" s="53"/>
      <c r="I105" s="77">
        <v>0.0032</v>
      </c>
      <c r="J105" s="21">
        <f t="shared" si="1"/>
        <v>0</v>
      </c>
      <c r="K105" s="21"/>
      <c r="L105" s="25">
        <f t="shared" si="2"/>
        <v>0</v>
      </c>
      <c r="M105" s="23">
        <f t="shared" si="3"/>
        <v>0</v>
      </c>
      <c r="O105"/>
      <c r="P105"/>
      <c r="S105"/>
      <c r="T105"/>
    </row>
    <row r="106" spans="1:20" ht="12.75">
      <c r="A106" s="15">
        <v>40574</v>
      </c>
      <c r="B106" s="15"/>
      <c r="C106" s="27">
        <v>3485000</v>
      </c>
      <c r="D106" s="27">
        <v>0</v>
      </c>
      <c r="E106" s="24">
        <v>1</v>
      </c>
      <c r="F106" s="27">
        <f t="shared" si="0"/>
        <v>3485000</v>
      </c>
      <c r="G106" s="57" t="s">
        <v>79</v>
      </c>
      <c r="H106" s="53"/>
      <c r="I106" s="77">
        <v>0.0033</v>
      </c>
      <c r="J106" s="21">
        <f t="shared" si="1"/>
        <v>31.945833333333333</v>
      </c>
      <c r="K106" s="21"/>
      <c r="L106" s="25">
        <f t="shared" si="2"/>
        <v>3485000</v>
      </c>
      <c r="M106" s="23">
        <f t="shared" si="3"/>
        <v>5.766289800022232E-06</v>
      </c>
      <c r="O106"/>
      <c r="P106"/>
      <c r="S106"/>
      <c r="T106"/>
    </row>
    <row r="107" spans="3:20" ht="12.75">
      <c r="C107" s="15"/>
      <c r="D107" s="15"/>
      <c r="E107" s="24"/>
      <c r="F107" s="78" t="s">
        <v>86</v>
      </c>
      <c r="G107" s="53"/>
      <c r="H107" s="53"/>
      <c r="I107" s="77"/>
      <c r="J107" s="78" t="s">
        <v>86</v>
      </c>
      <c r="K107" s="21"/>
      <c r="L107" s="61">
        <f>SUM(L66:L106)</f>
        <v>1994436700</v>
      </c>
      <c r="M107" s="79">
        <f>SUM(M66:M106)</f>
        <v>0.02448156371671259</v>
      </c>
      <c r="O107"/>
      <c r="P107"/>
      <c r="S107"/>
      <c r="T107"/>
    </row>
    <row r="108" spans="1:20" ht="12.75">
      <c r="A108" s="15"/>
      <c r="B108" s="15"/>
      <c r="C108" s="15"/>
      <c r="D108" s="15"/>
      <c r="E108" s="16"/>
      <c r="F108" s="17"/>
      <c r="G108" s="102" t="s">
        <v>53</v>
      </c>
      <c r="H108" s="102"/>
      <c r="I108" s="20"/>
      <c r="J108" s="21"/>
      <c r="K108" s="21"/>
      <c r="L108" s="25"/>
      <c r="M108" s="58"/>
      <c r="O108"/>
      <c r="P108"/>
      <c r="S108"/>
      <c r="T108"/>
    </row>
    <row r="109" spans="1:20" ht="12.75">
      <c r="A109" s="15">
        <v>40544</v>
      </c>
      <c r="B109" s="15">
        <v>40554</v>
      </c>
      <c r="C109" s="15">
        <f>IF(A109&lt;$C$62,$C$62,A109)</f>
        <v>40544</v>
      </c>
      <c r="D109" s="15">
        <f>IF(B109&gt;$D$62,$D$62,B109)</f>
        <v>40554</v>
      </c>
      <c r="E109" s="16">
        <f>D109-C109</f>
        <v>10</v>
      </c>
      <c r="F109" s="17">
        <v>436839300</v>
      </c>
      <c r="G109" s="57" t="s">
        <v>54</v>
      </c>
      <c r="H109" s="19"/>
      <c r="I109" s="20">
        <v>0.005</v>
      </c>
      <c r="J109" s="21">
        <f>F109*I109/360*E109</f>
        <v>60672.125</v>
      </c>
      <c r="K109" s="21"/>
      <c r="L109" s="25">
        <f>L107/$O$15</f>
        <v>64336667.741935484</v>
      </c>
      <c r="M109" s="79">
        <f>J109/L109*360/$O$15</f>
        <v>0.01095144558862159</v>
      </c>
      <c r="O109"/>
      <c r="P109"/>
      <c r="S109"/>
      <c r="T109"/>
    </row>
    <row r="110" spans="1:20" ht="12.75">
      <c r="A110" s="15">
        <v>40554</v>
      </c>
      <c r="B110" s="15">
        <v>40575</v>
      </c>
      <c r="C110" s="15">
        <f>IF(A110&lt;$C$62,$C$62,A110)</f>
        <v>40554</v>
      </c>
      <c r="D110" s="15">
        <f>IF(B110&gt;$D$62,$D$62,B110)</f>
        <v>40575</v>
      </c>
      <c r="E110" s="16">
        <f>D110-C110</f>
        <v>21</v>
      </c>
      <c r="F110" s="17">
        <v>381839300</v>
      </c>
      <c r="G110" s="57" t="s">
        <v>54</v>
      </c>
      <c r="H110" s="19"/>
      <c r="I110" s="20">
        <v>0.005</v>
      </c>
      <c r="J110" s="21">
        <f>F110*I110/360*E110</f>
        <v>111369.79583333334</v>
      </c>
      <c r="K110" s="21"/>
      <c r="L110" s="25">
        <f>L107/$O$15</f>
        <v>64336667.741935484</v>
      </c>
      <c r="M110" s="79">
        <f>J110/L110*360/$O$15</f>
        <v>0.020102481317155866</v>
      </c>
      <c r="O110"/>
      <c r="P110"/>
      <c r="S110"/>
      <c r="T110"/>
    </row>
    <row r="111" spans="1:20" ht="12.75">
      <c r="A111" s="15"/>
      <c r="B111" s="15"/>
      <c r="C111" s="15"/>
      <c r="D111" s="15"/>
      <c r="E111" s="16"/>
      <c r="F111" s="17"/>
      <c r="G111" s="57"/>
      <c r="H111" s="19"/>
      <c r="I111" s="20"/>
      <c r="J111" s="21"/>
      <c r="K111" s="21"/>
      <c r="L111" s="25"/>
      <c r="M111" s="23"/>
      <c r="O111"/>
      <c r="P111"/>
      <c r="S111"/>
      <c r="T111"/>
    </row>
    <row r="112" spans="1:20" ht="12.75">
      <c r="A112" s="15"/>
      <c r="B112" s="15"/>
      <c r="C112" s="15"/>
      <c r="D112" s="15"/>
      <c r="E112" s="16"/>
      <c r="F112" s="17"/>
      <c r="G112" s="102" t="s">
        <v>40</v>
      </c>
      <c r="H112" s="102"/>
      <c r="I112" s="20"/>
      <c r="J112" s="21"/>
      <c r="K112" s="21"/>
      <c r="L112" s="25"/>
      <c r="M112" s="58"/>
      <c r="O112"/>
      <c r="P112"/>
      <c r="S112"/>
      <c r="T112"/>
    </row>
    <row r="113" spans="1:20" ht="12.75">
      <c r="A113" s="15">
        <v>40399</v>
      </c>
      <c r="B113" s="15">
        <v>41495</v>
      </c>
      <c r="C113" s="15">
        <f>IF(A113&lt;$C$62,$C$62,A113)</f>
        <v>40544</v>
      </c>
      <c r="D113" s="15">
        <f>IF(B113&gt;$D$62,$D$62,B113)</f>
        <v>40575</v>
      </c>
      <c r="E113" s="16">
        <f>D113-C113</f>
        <v>31</v>
      </c>
      <c r="F113" s="17">
        <v>2803500</v>
      </c>
      <c r="G113" s="57" t="s">
        <v>40</v>
      </c>
      <c r="H113" s="19"/>
      <c r="I113" s="20"/>
      <c r="J113" s="21">
        <f>F113/3/12*E113/$O$15</f>
        <v>77875</v>
      </c>
      <c r="K113" s="21"/>
      <c r="L113" s="25">
        <f>L109</f>
        <v>64336667.741935484</v>
      </c>
      <c r="M113" s="79">
        <f>J113/L113*360/$O$15</f>
        <v>0.014056600542900158</v>
      </c>
      <c r="O113"/>
      <c r="P113"/>
      <c r="S113"/>
      <c r="T113"/>
    </row>
    <row r="114" spans="1:20" ht="12.75">
      <c r="A114" s="15">
        <v>40399</v>
      </c>
      <c r="B114" s="15">
        <v>41495</v>
      </c>
      <c r="C114" s="15">
        <f>IF(A114&lt;$C$62,$C$62,A114)</f>
        <v>40544</v>
      </c>
      <c r="D114" s="15">
        <f>IF(B114&gt;$D$62,$D$62,B114)</f>
        <v>40575</v>
      </c>
      <c r="E114" s="16">
        <f>D114-C114</f>
        <v>31</v>
      </c>
      <c r="F114" s="17">
        <v>900000</v>
      </c>
      <c r="G114" s="57" t="s">
        <v>41</v>
      </c>
      <c r="H114" s="19"/>
      <c r="I114" s="20"/>
      <c r="J114" s="21">
        <f>F114/3/12*E114/$O$15</f>
        <v>25000</v>
      </c>
      <c r="K114" s="21"/>
      <c r="L114" s="25">
        <f>L109</f>
        <v>64336667.741935484</v>
      </c>
      <c r="M114" s="79">
        <f>J114/L114*360/$O$15</f>
        <v>0.004512552341219954</v>
      </c>
      <c r="O114"/>
      <c r="P114"/>
      <c r="S114"/>
      <c r="T114"/>
    </row>
    <row r="115" spans="6:20" ht="15.75" thickBot="1">
      <c r="F115" s="27"/>
      <c r="L115" s="28"/>
      <c r="M115" s="56"/>
      <c r="O115"/>
      <c r="P115"/>
      <c r="S115"/>
      <c r="T115"/>
    </row>
    <row r="116" spans="6:20" ht="15.75" thickBot="1">
      <c r="F116" s="27"/>
      <c r="L116" s="59" t="s">
        <v>42</v>
      </c>
      <c r="M116" s="60">
        <f>SUM(M107:M115)</f>
        <v>0.07410464350661015</v>
      </c>
      <c r="O116"/>
      <c r="P116"/>
      <c r="S116"/>
      <c r="T116"/>
    </row>
    <row r="117" spans="12:20" ht="15">
      <c r="L117" s="27"/>
      <c r="M117" s="29"/>
      <c r="O117"/>
      <c r="P117"/>
      <c r="S117"/>
      <c r="T117"/>
    </row>
    <row r="118" spans="6:20" ht="12.75">
      <c r="F118" s="27" t="s">
        <v>86</v>
      </c>
      <c r="M118" s="44"/>
      <c r="O118"/>
      <c r="P118"/>
      <c r="S118"/>
      <c r="T118"/>
    </row>
    <row r="119" spans="6:20" ht="12.75">
      <c r="F119" s="27" t="s">
        <v>86</v>
      </c>
      <c r="I119" s="80" t="s">
        <v>87</v>
      </c>
      <c r="J119" s="81">
        <f>SUM(J67:J114)</f>
        <v>410547.2795833333</v>
      </c>
      <c r="K119" s="80"/>
      <c r="L119" s="81">
        <f>L109</f>
        <v>64336667.741935484</v>
      </c>
      <c r="M119" s="82">
        <f>J119/L119*360/$O$15</f>
        <v>0.07410464350661015</v>
      </c>
      <c r="O119"/>
      <c r="P119"/>
      <c r="S119"/>
      <c r="T119"/>
    </row>
    <row r="120" spans="6:20" ht="12.75">
      <c r="F120" s="27" t="s">
        <v>86</v>
      </c>
      <c r="O120"/>
      <c r="P120"/>
      <c r="S120"/>
      <c r="T120"/>
    </row>
    <row r="121" spans="13:20" ht="12.75">
      <c r="M121" s="27"/>
      <c r="O121"/>
      <c r="P121"/>
      <c r="S121"/>
      <c r="T121"/>
    </row>
    <row r="122" spans="9:20" ht="12.75">
      <c r="I122" t="s">
        <v>86</v>
      </c>
      <c r="J122" t="s">
        <v>86</v>
      </c>
      <c r="K122" t="s">
        <v>86</v>
      </c>
      <c r="L122" t="s">
        <v>86</v>
      </c>
      <c r="O122"/>
      <c r="P122"/>
      <c r="S122"/>
      <c r="T122"/>
    </row>
    <row r="123" spans="15:20" ht="12.75">
      <c r="O123"/>
      <c r="P123"/>
      <c r="S123"/>
      <c r="T123"/>
    </row>
    <row r="124" spans="15:20" ht="12.75">
      <c r="O124"/>
      <c r="P124"/>
      <c r="S124"/>
      <c r="T124"/>
    </row>
    <row r="125" spans="15:20" ht="12.75">
      <c r="O125"/>
      <c r="P125"/>
      <c r="S125"/>
      <c r="T125"/>
    </row>
    <row r="126" spans="15:20" ht="12.75">
      <c r="O126"/>
      <c r="P126"/>
      <c r="S126"/>
      <c r="T126"/>
    </row>
    <row r="127" spans="15:20" ht="12.75">
      <c r="O127"/>
      <c r="P127"/>
      <c r="S127"/>
      <c r="T127"/>
    </row>
    <row r="128" spans="15:20" ht="12.75">
      <c r="O128"/>
      <c r="P128"/>
      <c r="S128"/>
      <c r="T128"/>
    </row>
    <row r="129" spans="15:20" ht="12.75">
      <c r="O129"/>
      <c r="P129"/>
      <c r="S129"/>
      <c r="T129"/>
    </row>
    <row r="130" spans="15:20" ht="12.75">
      <c r="O130"/>
      <c r="P130"/>
      <c r="S130"/>
      <c r="T130"/>
    </row>
    <row r="131" spans="15:20" ht="12.75">
      <c r="O131"/>
      <c r="P131"/>
      <c r="S131"/>
      <c r="T131"/>
    </row>
    <row r="132" spans="15:20" ht="12.75">
      <c r="O132"/>
      <c r="P132"/>
      <c r="S132"/>
      <c r="T132"/>
    </row>
    <row r="133" spans="15:20" ht="12.75">
      <c r="O133"/>
      <c r="P133"/>
      <c r="S133"/>
      <c r="T133"/>
    </row>
    <row r="134" spans="15:20" ht="12.75">
      <c r="O134"/>
      <c r="P134"/>
      <c r="S134"/>
      <c r="T134"/>
    </row>
    <row r="135" spans="15:20" ht="12.75">
      <c r="O135"/>
      <c r="P135"/>
      <c r="S135"/>
      <c r="T135"/>
    </row>
    <row r="136" spans="15:20" ht="12.75">
      <c r="O136"/>
      <c r="P136"/>
      <c r="S136"/>
      <c r="T136"/>
    </row>
    <row r="137" spans="15:20" ht="12.75">
      <c r="O137"/>
      <c r="P137"/>
      <c r="S137"/>
      <c r="T137"/>
    </row>
    <row r="138" spans="15:20" ht="12.75">
      <c r="O138"/>
      <c r="P138"/>
      <c r="S138"/>
      <c r="T138"/>
    </row>
    <row r="139" spans="15:20" ht="12.75">
      <c r="O139"/>
      <c r="P139"/>
      <c r="S139"/>
      <c r="T139"/>
    </row>
  </sheetData>
  <mergeCells count="8">
    <mergeCell ref="C74:D74"/>
    <mergeCell ref="G74:H74"/>
    <mergeCell ref="G112:H112"/>
    <mergeCell ref="G69:H69"/>
    <mergeCell ref="G70:H70"/>
    <mergeCell ref="G71:H71"/>
    <mergeCell ref="G72:H72"/>
    <mergeCell ref="G108:H108"/>
  </mergeCells>
  <printOptions horizontalCentered="1"/>
  <pageMargins left="0.25" right="0.25" top="0.5" bottom="0.5" header="0.5" footer="0.5"/>
  <pageSetup fitToHeight="1" fitToWidth="1"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Aquila,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Lmulliga</dc:creator>
  <cp:keywords/>
  <dc:description/>
  <cp:lastModifiedBy>Fischer &amp; Dority</cp:lastModifiedBy>
  <cp:lastPrinted>2011-06-03T19:19:49Z</cp:lastPrinted>
  <dcterms:created xsi:type="dcterms:W3CDTF">2011-06-03T18:05:26Z</dcterms:created>
  <dcterms:modified xsi:type="dcterms:W3CDTF">2011-06-10T14:10:15Z</dcterms:modified>
  <cp:category/>
  <cp:version/>
  <cp:contentType/>
  <cp:contentStatus/>
</cp:coreProperties>
</file>