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ummary" sheetId="1" r:id="rId1"/>
    <sheet name="Electric Plant" sheetId="2" r:id="rId2"/>
    <sheet name="Rate Adjustment" sheetId="3" r:id="rId3"/>
  </sheets>
  <definedNames>
    <definedName name="booka_g">#REF!</definedName>
    <definedName name="_xlnm.Print_Area" localSheetId="2">'Rate Adjustment'!$A$1:$I$218</definedName>
    <definedName name="_xlnm.Print_Titles" localSheetId="2">'Rate Adjustment'!$1:$9</definedName>
    <definedName name="proforma2">#REF!</definedName>
  </definedNames>
  <calcPr fullCalcOnLoad="1"/>
</workbook>
</file>

<file path=xl/sharedStrings.xml><?xml version="1.0" encoding="utf-8"?>
<sst xmlns="http://schemas.openxmlformats.org/spreadsheetml/2006/main" count="165" uniqueCount="93">
  <si>
    <t>AmerenUE</t>
  </si>
  <si>
    <t>(In $000's)</t>
  </si>
  <si>
    <t>Return and Income Taxes (11.886%)</t>
  </si>
  <si>
    <t>Total Increase in Revenues</t>
  </si>
  <si>
    <t>Increase in Electric Plant</t>
  </si>
  <si>
    <t>Intangible Plant</t>
  </si>
  <si>
    <t>Steam</t>
  </si>
  <si>
    <t>Nuclear</t>
  </si>
  <si>
    <t xml:space="preserve">Callaway Post Operational </t>
  </si>
  <si>
    <t>Hydraulic</t>
  </si>
  <si>
    <t>Transmission</t>
  </si>
  <si>
    <t>Distribution</t>
  </si>
  <si>
    <t>General</t>
  </si>
  <si>
    <t>Total</t>
  </si>
  <si>
    <t>Other Production</t>
  </si>
  <si>
    <t>September 2008</t>
  </si>
  <si>
    <t>Incr(Decr)</t>
  </si>
  <si>
    <t>GROSS PLANT</t>
  </si>
  <si>
    <t>May 2009</t>
  </si>
  <si>
    <t>ACCUMULATED RESERVE</t>
  </si>
  <si>
    <t>Increase in Gross Plant October 2008 through May 2009</t>
  </si>
  <si>
    <t>Increase in Net Plant October 2008 through May 2009</t>
  </si>
  <si>
    <t>Allocation</t>
  </si>
  <si>
    <t>Method</t>
  </si>
  <si>
    <t>Percent</t>
  </si>
  <si>
    <t>Missouri</t>
  </si>
  <si>
    <t>(Fixed)</t>
  </si>
  <si>
    <t>(Distribution)</t>
  </si>
  <si>
    <t>(Labor)</t>
  </si>
  <si>
    <t>(Direct)</t>
  </si>
  <si>
    <t>Jurisdictional</t>
  </si>
  <si>
    <t>Gross</t>
  </si>
  <si>
    <t>Plant</t>
  </si>
  <si>
    <t>Retail</t>
  </si>
  <si>
    <t>NET PLANT</t>
  </si>
  <si>
    <t>Increase from October 2008 thru May 2009</t>
  </si>
  <si>
    <t>Total Production</t>
  </si>
  <si>
    <t>Depreciation Expense</t>
  </si>
  <si>
    <t>Incr. Plant</t>
  </si>
  <si>
    <t>Depr.</t>
  </si>
  <si>
    <t>Rate</t>
  </si>
  <si>
    <t>Depreciation</t>
  </si>
  <si>
    <t xml:space="preserve">Depreciation Expense </t>
  </si>
  <si>
    <t>Less</t>
  </si>
  <si>
    <t>ARO</t>
  </si>
  <si>
    <t xml:space="preserve">Adjusted </t>
  </si>
  <si>
    <t>Balance</t>
  </si>
  <si>
    <t xml:space="preserve"> Interim Rate Calculation</t>
  </si>
  <si>
    <t>AmerenUE - Electric</t>
  </si>
  <si>
    <t>Depreciation Rate Adjustment</t>
  </si>
  <si>
    <t>Composite</t>
  </si>
  <si>
    <t>FERC</t>
  </si>
  <si>
    <t>Pro Forma</t>
  </si>
  <si>
    <t>Current</t>
  </si>
  <si>
    <t>Annual</t>
  </si>
  <si>
    <t>Acct</t>
  </si>
  <si>
    <t>at 2/28/2010</t>
  </si>
  <si>
    <t>Rates</t>
  </si>
  <si>
    <t>(1)</t>
  </si>
  <si>
    <t>(2)</t>
  </si>
  <si>
    <t>(3) = (1) * (2)</t>
  </si>
  <si>
    <t>(4) = (3) / (1)</t>
  </si>
  <si>
    <t>Steam Production Plant</t>
  </si>
  <si>
    <t>Meramec</t>
  </si>
  <si>
    <t>Common</t>
  </si>
  <si>
    <t>Sioux</t>
  </si>
  <si>
    <t>Venice</t>
  </si>
  <si>
    <t>Labadie</t>
  </si>
  <si>
    <t>Coal Cars</t>
  </si>
  <si>
    <t>Rush Island</t>
  </si>
  <si>
    <t>Total Steam Production Plant</t>
  </si>
  <si>
    <t>Total Steam Plant Excluding Land</t>
  </si>
  <si>
    <t>Nuclear Production Plant</t>
  </si>
  <si>
    <t>Callaway</t>
  </si>
  <si>
    <t>Total Nuclear excluding Land</t>
  </si>
  <si>
    <t>Hydraulic Production Plant</t>
  </si>
  <si>
    <t>Osage</t>
  </si>
  <si>
    <t>Keokuk</t>
  </si>
  <si>
    <t>Total Hydraulic Production Plant</t>
  </si>
  <si>
    <t>Pumped Storage Production Plant</t>
  </si>
  <si>
    <t>Taum Sauk</t>
  </si>
  <si>
    <t>Total Hydro &amp; Pumped Storage Production Plant</t>
  </si>
  <si>
    <t>Total Hydro &amp; Pumped Storage Excluding Land</t>
  </si>
  <si>
    <t>Other Production Plant</t>
  </si>
  <si>
    <t>Total Other Excluding Land</t>
  </si>
  <si>
    <t>Total Production Plant</t>
  </si>
  <si>
    <t>Missouri Transmission Plant</t>
  </si>
  <si>
    <t>Total Transmission Excluding Land</t>
  </si>
  <si>
    <t>Missouri Distribution Plant</t>
  </si>
  <si>
    <t>Total Distribution Excluding Land</t>
  </si>
  <si>
    <t>Missouri General Plant (3)</t>
  </si>
  <si>
    <t>Total General Plant Excluding Land</t>
  </si>
  <si>
    <t>Total Electric Plant in Service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</si>
</sst>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???_);_(@_)"/>
    <numFmt numFmtId="165" formatCode="_(&quot;$&quot;* #,##0.000_);_(&quot;$&quot;* \(#,##0.000\);_(&quot;$&quot;* &quot;-&quot;???_);_(@_)"/>
    <numFmt numFmtId="166" formatCode="#,##0_);[Red]\(#,##0\);\-_)"/>
    <numFmt numFmtId="167" formatCode="_(* #,##0.0_);_(* \(#,##0.0\);_(* &quot;-&quot;??_);_(@_)"/>
    <numFmt numFmtId="168" formatCode="_(* #,##0_);_(* \(#,##0\);_(* &quot;-&quot;??_);_(@_)"/>
    <numFmt numFmtId="169" formatCode="_(* #,##0.0000_);_(* \(#,##0.0000\);_(* &quot;-&quot;??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%"/>
    <numFmt numFmtId="175" formatCode="0.0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0.000%"/>
    <numFmt numFmtId="181" formatCode="0.0000%"/>
    <numFmt numFmtId="182" formatCode="0.00000%"/>
    <numFmt numFmtId="183" formatCode="0.000"/>
    <numFmt numFmtId="184" formatCode="&quot;$&quot;#,##0;\(&quot;$&quot;#,##0\)"/>
    <numFmt numFmtId="185" formatCode="#,##0;\(#,##0\)"/>
    <numFmt numFmtId="186" formatCode="_(&quot;$&quot;* #,##0_);_(&quot;$&quot;* \(#,##0\);_(&quot;$&quot;* &quot;-&quot;??_);_(@_)"/>
    <numFmt numFmtId="187" formatCode="_(&quot;$&quot;* #,##0_);_(&quot;$&quot;* \(#,##0\);_(@_)"/>
    <numFmt numFmtId="188" formatCode="_(* #,##0_);_(* \(#,##0\);_(@_)"/>
    <numFmt numFmtId="189" formatCode="_(&quot;$&quot;* #,##0.0_);_(&quot;$&quot;* \(#,##0.0\);_(&quot;$&quot;* &quot;-&quot;??_);_(@_)"/>
    <numFmt numFmtId="190" formatCode="_(* #,##0.0_);_(* \(#,##0.0\);_(* &quot;-&quot;?_);_(@_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2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166" fontId="1" fillId="0" borderId="0" xfId="0" applyNumberFormat="1" applyFont="1" applyAlignment="1">
      <alignment/>
    </xf>
    <xf numFmtId="0" fontId="0" fillId="0" borderId="0" xfId="0" applyAlignment="1" quotePrefix="1">
      <alignment/>
    </xf>
    <xf numFmtId="168" fontId="0" fillId="0" borderId="0" xfId="15" applyNumberFormat="1" applyAlignment="1">
      <alignment horizontal="left"/>
    </xf>
    <xf numFmtId="168" fontId="0" fillId="0" borderId="0" xfId="0" applyNumberFormat="1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1" xfId="0" applyBorder="1" applyAlignment="1" quotePrefix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0" fontId="0" fillId="0" borderId="0" xfId="21" applyNumberFormat="1" applyAlignment="1">
      <alignment/>
    </xf>
    <xf numFmtId="168" fontId="0" fillId="0" borderId="1" xfId="15" applyNumberFormat="1" applyBorder="1" applyAlignment="1">
      <alignment horizontal="left"/>
    </xf>
    <xf numFmtId="168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42" fontId="0" fillId="0" borderId="2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4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68" fontId="1" fillId="0" borderId="0" xfId="15" applyNumberFormat="1" applyFont="1" applyBorder="1" applyAlignment="1">
      <alignment horizontal="center"/>
    </xf>
    <xf numFmtId="10" fontId="1" fillId="0" borderId="0" xfId="21" applyNumberFormat="1" applyFont="1" applyBorder="1" applyAlignment="1">
      <alignment/>
    </xf>
    <xf numFmtId="168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3" xfId="15" applyNumberFormat="1" applyFont="1" applyBorder="1" applyAlignment="1">
      <alignment horizontal="center"/>
    </xf>
    <xf numFmtId="168" fontId="1" fillId="0" borderId="3" xfId="15" applyNumberFormat="1" applyFont="1" applyBorder="1" applyAlignment="1">
      <alignment/>
    </xf>
    <xf numFmtId="0" fontId="1" fillId="0" borderId="0" xfId="0" applyFont="1" applyAlignment="1">
      <alignment horizontal="left"/>
    </xf>
    <xf numFmtId="168" fontId="1" fillId="0" borderId="0" xfId="15" applyNumberFormat="1" applyFont="1" applyAlignment="1">
      <alignment/>
    </xf>
    <xf numFmtId="168" fontId="1" fillId="0" borderId="3" xfId="15" applyNumberFormat="1" applyFont="1" applyBorder="1" applyAlignment="1">
      <alignment horizontal="left"/>
    </xf>
    <xf numFmtId="10" fontId="1" fillId="0" borderId="0" xfId="21" applyNumberFormat="1" applyFont="1" applyAlignment="1">
      <alignment/>
    </xf>
    <xf numFmtId="168" fontId="1" fillId="0" borderId="0" xfId="15" applyNumberFormat="1" applyFont="1" applyBorder="1" applyAlignment="1">
      <alignment horizontal="left"/>
    </xf>
    <xf numFmtId="10" fontId="1" fillId="0" borderId="0" xfId="21" applyNumberFormat="1" applyFont="1" applyAlignment="1">
      <alignment/>
    </xf>
    <xf numFmtId="0" fontId="5" fillId="0" borderId="0" xfId="0" applyFont="1" applyBorder="1" applyAlignment="1">
      <alignment/>
    </xf>
    <xf numFmtId="168" fontId="1" fillId="0" borderId="1" xfId="15" applyNumberFormat="1" applyFont="1" applyBorder="1" applyAlignment="1" quotePrefix="1">
      <alignment horizontal="left"/>
    </xf>
    <xf numFmtId="168" fontId="1" fillId="0" borderId="1" xfId="15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168" fontId="1" fillId="0" borderId="0" xfId="15" applyNumberFormat="1" applyFont="1" applyBorder="1" applyAlignment="1" quotePrefix="1">
      <alignment horizontal="left"/>
    </xf>
    <xf numFmtId="168" fontId="1" fillId="0" borderId="4" xfId="15" applyNumberFormat="1" applyFont="1" applyBorder="1" applyAlignment="1">
      <alignment horizontal="left"/>
    </xf>
    <xf numFmtId="168" fontId="1" fillId="0" borderId="4" xfId="15" applyNumberFormat="1" applyFont="1" applyBorder="1" applyAlignment="1">
      <alignment/>
    </xf>
    <xf numFmtId="0" fontId="4" fillId="0" borderId="0" xfId="0" applyFont="1" applyAlignment="1">
      <alignment horizontal="left"/>
    </xf>
    <xf numFmtId="10" fontId="1" fillId="0" borderId="0" xfId="21" applyNumberFormat="1" applyFont="1" applyAlignment="1">
      <alignment horizontal="right"/>
    </xf>
    <xf numFmtId="168" fontId="1" fillId="0" borderId="1" xfId="15" applyNumberFormat="1" applyFont="1" applyBorder="1" applyAlignment="1">
      <alignment/>
    </xf>
    <xf numFmtId="0" fontId="5" fillId="0" borderId="0" xfId="0" applyFont="1" applyAlignment="1">
      <alignment/>
    </xf>
    <xf numFmtId="2" fontId="1" fillId="0" borderId="0" xfId="0" applyNumberFormat="1" applyFont="1" applyAlignment="1">
      <alignment horizontal="left"/>
    </xf>
    <xf numFmtId="168" fontId="1" fillId="0" borderId="0" xfId="15" applyNumberFormat="1" applyFont="1" applyFill="1" applyAlignment="1">
      <alignment/>
    </xf>
    <xf numFmtId="183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43" fontId="1" fillId="0" borderId="0" xfId="15" applyNumberFormat="1" applyFont="1" applyBorder="1" applyAlignment="1">
      <alignment horizontal="left"/>
    </xf>
    <xf numFmtId="10" fontId="1" fillId="0" borderId="0" xfId="21" applyNumberFormat="1" applyFont="1" applyBorder="1" applyAlignment="1">
      <alignment horizontal="right"/>
    </xf>
    <xf numFmtId="168" fontId="1" fillId="0" borderId="0" xfId="15" applyNumberFormat="1" applyFont="1" applyAlignment="1">
      <alignment/>
    </xf>
    <xf numFmtId="168" fontId="1" fillId="0" borderId="5" xfId="15" applyNumberFormat="1" applyFont="1" applyBorder="1" applyAlignment="1">
      <alignment horizontal="left"/>
    </xf>
    <xf numFmtId="168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182" fontId="1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A3" sqref="A3:I3"/>
    </sheetView>
  </sheetViews>
  <sheetFormatPr defaultColWidth="9.140625" defaultRowHeight="12.75"/>
  <cols>
    <col min="8" max="9" width="10.7109375" style="0" customWidth="1"/>
    <col min="11" max="11" width="10.28125" style="0" bestFit="1" customWidth="1"/>
  </cols>
  <sheetData>
    <row r="1" spans="1:9" ht="12.7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2.75">
      <c r="A2" s="4" t="s">
        <v>47</v>
      </c>
      <c r="B2" s="4"/>
      <c r="C2" s="4"/>
      <c r="D2" s="4"/>
      <c r="E2" s="4"/>
      <c r="F2" s="4"/>
      <c r="G2" s="4"/>
      <c r="H2" s="4"/>
      <c r="I2" s="4"/>
    </row>
    <row r="3" spans="1:9" ht="12.7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2.75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8" spans="8:9" ht="12.75">
      <c r="H8" s="15" t="s">
        <v>31</v>
      </c>
      <c r="I8" s="15" t="s">
        <v>25</v>
      </c>
    </row>
    <row r="9" spans="8:9" ht="12.75">
      <c r="H9" s="15" t="s">
        <v>32</v>
      </c>
      <c r="I9" s="15" t="s">
        <v>33</v>
      </c>
    </row>
    <row r="11" spans="1:9" ht="12.75">
      <c r="A11" t="s">
        <v>20</v>
      </c>
      <c r="H11" s="1">
        <f>+ROUND('Electric Plant'!M24*0.001,0)</f>
        <v>358273</v>
      </c>
      <c r="I11" s="1">
        <f>+ROUND('Electric Plant'!P24*0.001,0)</f>
        <v>351921</v>
      </c>
    </row>
    <row r="12" spans="1:9" ht="12.75">
      <c r="A12" t="s">
        <v>21</v>
      </c>
      <c r="H12" s="2">
        <f>+ROUND('Electric Plant'!M56*0.001,0)</f>
        <v>215819</v>
      </c>
      <c r="I12" s="2">
        <f>+ROUND('Electric Plant'!P56*0.001,0)</f>
        <v>213579</v>
      </c>
    </row>
    <row r="13" ht="12.75">
      <c r="I13" s="2"/>
    </row>
    <row r="14" ht="12.75">
      <c r="I14" s="2"/>
    </row>
    <row r="15" ht="12.75">
      <c r="I15" s="2"/>
    </row>
    <row r="16" spans="1:11" ht="12.75">
      <c r="A16" t="s">
        <v>2</v>
      </c>
      <c r="I16" s="2">
        <f>I12*0.11886</f>
        <v>25385.999939999998</v>
      </c>
      <c r="K16" s="12"/>
    </row>
    <row r="17" spans="1:11" ht="12.75">
      <c r="A17" t="s">
        <v>42</v>
      </c>
      <c r="I17" s="2">
        <f>'Electric Plant'!P73/1000</f>
        <v>11896.524824999999</v>
      </c>
      <c r="K17" s="12"/>
    </row>
    <row r="18" spans="9:11" ht="12.75">
      <c r="I18" s="3"/>
      <c r="K18" s="12"/>
    </row>
    <row r="19" spans="1:11" ht="13.5" thickBot="1">
      <c r="A19" s="24" t="s">
        <v>3</v>
      </c>
      <c r="B19" s="24"/>
      <c r="C19" s="24"/>
      <c r="D19" s="24"/>
      <c r="E19" s="24"/>
      <c r="F19" s="24"/>
      <c r="G19" s="24"/>
      <c r="H19" s="24"/>
      <c r="I19" s="25">
        <f>SUM(I16:I17)</f>
        <v>37282.524764999995</v>
      </c>
      <c r="J19" s="24"/>
      <c r="K19" s="24"/>
    </row>
    <row r="20" spans="1:11" ht="13.5" thickTop="1">
      <c r="A20" s="24"/>
      <c r="B20" s="24"/>
      <c r="C20" s="24"/>
      <c r="D20" s="24"/>
      <c r="E20" s="24"/>
      <c r="F20" s="24"/>
      <c r="G20" s="24"/>
      <c r="H20" s="24"/>
      <c r="I20" s="26"/>
      <c r="J20" s="24"/>
      <c r="K20" s="24"/>
    </row>
    <row r="21" spans="1:10" ht="12.75">
      <c r="A21" s="27"/>
      <c r="B21" s="27"/>
      <c r="C21" s="27"/>
      <c r="D21" s="27"/>
      <c r="E21" s="27"/>
      <c r="F21" s="27"/>
      <c r="G21" s="27"/>
      <c r="H21" s="27"/>
      <c r="I21" s="28"/>
      <c r="J21" s="27"/>
    </row>
    <row r="22" spans="1:10" ht="12.75">
      <c r="A22" s="27"/>
      <c r="B22" s="27"/>
      <c r="C22" s="27"/>
      <c r="D22" s="27"/>
      <c r="E22" s="27"/>
      <c r="F22" s="27"/>
      <c r="G22" s="27"/>
      <c r="H22" s="27"/>
      <c r="I22" s="28"/>
      <c r="J22" s="27"/>
    </row>
    <row r="23" spans="1:10" ht="12.75">
      <c r="A23" s="27"/>
      <c r="B23" s="27"/>
      <c r="C23" s="27"/>
      <c r="D23" s="27"/>
      <c r="E23" s="27"/>
      <c r="F23" s="27"/>
      <c r="G23" s="27"/>
      <c r="H23" s="27"/>
      <c r="I23" s="29"/>
      <c r="J23" s="27"/>
    </row>
    <row r="24" spans="1:10" ht="12.75">
      <c r="A24" s="27"/>
      <c r="B24" s="27"/>
      <c r="C24" s="27"/>
      <c r="D24" s="27"/>
      <c r="E24" s="27"/>
      <c r="F24" s="27"/>
      <c r="G24" s="27"/>
      <c r="H24" s="27"/>
      <c r="I24" s="28"/>
      <c r="J24" s="27"/>
    </row>
    <row r="25" spans="1:10" ht="12.75">
      <c r="A25" s="27"/>
      <c r="B25" s="27"/>
      <c r="C25" s="27"/>
      <c r="D25" s="27"/>
      <c r="E25" s="27"/>
      <c r="F25" s="27"/>
      <c r="G25" s="27"/>
      <c r="H25" s="27"/>
      <c r="I25" s="28"/>
      <c r="J25" s="27"/>
    </row>
    <row r="26" spans="1:10" ht="12.75">
      <c r="A26" s="27"/>
      <c r="B26" s="27"/>
      <c r="C26" s="27"/>
      <c r="D26" s="27"/>
      <c r="E26" s="27"/>
      <c r="F26" s="27"/>
      <c r="G26" s="27"/>
      <c r="H26" s="27"/>
      <c r="I26" s="29"/>
      <c r="J26" s="27"/>
    </row>
    <row r="27" spans="1:10" ht="12.75">
      <c r="A27" s="27"/>
      <c r="B27" s="27"/>
      <c r="C27" s="27"/>
      <c r="D27" s="27"/>
      <c r="E27" s="27"/>
      <c r="F27" s="27"/>
      <c r="G27" s="27"/>
      <c r="H27" s="27"/>
      <c r="I27" s="28"/>
      <c r="J27" s="27"/>
    </row>
    <row r="28" spans="1:10" ht="12.75">
      <c r="A28" s="27"/>
      <c r="B28" s="27"/>
      <c r="C28" s="27"/>
      <c r="D28" s="27"/>
      <c r="E28" s="27"/>
      <c r="F28" s="27"/>
      <c r="G28" s="27"/>
      <c r="H28" s="27"/>
      <c r="I28" s="29"/>
      <c r="J28" s="27"/>
    </row>
    <row r="29" spans="1:10" ht="12.75">
      <c r="A29" s="27"/>
      <c r="B29" s="27"/>
      <c r="C29" s="27"/>
      <c r="D29" s="27"/>
      <c r="E29" s="27"/>
      <c r="F29" s="27"/>
      <c r="G29" s="27"/>
      <c r="H29" s="27"/>
      <c r="I29" s="28"/>
      <c r="J29" s="27"/>
    </row>
    <row r="30" ht="12.75">
      <c r="I30" s="2"/>
    </row>
    <row r="31" ht="12.75">
      <c r="I31" s="2"/>
    </row>
    <row r="32" ht="12.75">
      <c r="I32" s="2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workbookViewId="0" topLeftCell="F52">
      <selection activeCell="O70" sqref="O70"/>
    </sheetView>
  </sheetViews>
  <sheetFormatPr defaultColWidth="9.140625" defaultRowHeight="12.75"/>
  <cols>
    <col min="1" max="2" width="2.7109375" style="0" customWidth="1"/>
    <col min="4" max="4" width="11.140625" style="0" customWidth="1"/>
    <col min="5" max="5" width="15.00390625" style="0" customWidth="1"/>
    <col min="6" max="6" width="11.7109375" style="0" customWidth="1"/>
    <col min="7" max="7" width="15.00390625" style="0" bestFit="1" customWidth="1"/>
    <col min="8" max="8" width="2.7109375" style="0" customWidth="1"/>
    <col min="9" max="9" width="15.00390625" style="0" customWidth="1"/>
    <col min="10" max="10" width="11.7109375" style="0" customWidth="1"/>
    <col min="11" max="11" width="15.00390625" style="0" bestFit="1" customWidth="1"/>
    <col min="12" max="12" width="2.7109375" style="0" customWidth="1"/>
    <col min="13" max="13" width="12.7109375" style="0" customWidth="1"/>
    <col min="14" max="14" width="12.57421875" style="0" bestFit="1" customWidth="1"/>
    <col min="15" max="15" width="8.28125" style="0" bestFit="1" customWidth="1"/>
    <col min="16" max="16" width="12.7109375" style="0" customWidth="1"/>
  </cols>
  <sheetData>
    <row r="1" spans="2:16" ht="12.75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6" ht="12.75">
      <c r="B2" s="4" t="s">
        <v>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6" ht="12.75">
      <c r="B3" s="4" t="s">
        <v>35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12.75"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7" spans="5:12" ht="12.75">
      <c r="E7" s="13" t="s">
        <v>18</v>
      </c>
      <c r="F7" s="14"/>
      <c r="G7" s="14"/>
      <c r="H7" s="7"/>
      <c r="I7" s="13" t="s">
        <v>15</v>
      </c>
      <c r="J7" s="14"/>
      <c r="K7" s="14"/>
      <c r="L7" s="7"/>
    </row>
    <row r="8" spans="5:12" ht="12.75">
      <c r="E8" s="7"/>
      <c r="G8" s="15" t="s">
        <v>45</v>
      </c>
      <c r="H8" s="7"/>
      <c r="I8" s="7"/>
      <c r="K8" s="15" t="s">
        <v>45</v>
      </c>
      <c r="L8" s="7"/>
    </row>
    <row r="9" spans="5:16" ht="12.75">
      <c r="E9" s="15" t="s">
        <v>32</v>
      </c>
      <c r="F9" s="15" t="s">
        <v>43</v>
      </c>
      <c r="G9" s="15" t="s">
        <v>32</v>
      </c>
      <c r="H9" s="7"/>
      <c r="I9" s="15" t="s">
        <v>32</v>
      </c>
      <c r="J9" s="15" t="s">
        <v>43</v>
      </c>
      <c r="K9" s="15" t="s">
        <v>32</v>
      </c>
      <c r="L9" s="7"/>
      <c r="N9" s="14" t="s">
        <v>22</v>
      </c>
      <c r="O9" s="14"/>
      <c r="P9" s="15" t="s">
        <v>25</v>
      </c>
    </row>
    <row r="10" spans="5:16" ht="12.75">
      <c r="E10" s="22" t="s">
        <v>46</v>
      </c>
      <c r="F10" s="22" t="s">
        <v>44</v>
      </c>
      <c r="G10" s="22" t="s">
        <v>46</v>
      </c>
      <c r="H10" s="7"/>
      <c r="I10" s="22" t="s">
        <v>46</v>
      </c>
      <c r="J10" s="22" t="s">
        <v>44</v>
      </c>
      <c r="K10" s="22" t="s">
        <v>46</v>
      </c>
      <c r="L10" s="7"/>
      <c r="M10" s="22" t="s">
        <v>16</v>
      </c>
      <c r="N10" s="22" t="s">
        <v>23</v>
      </c>
      <c r="O10" s="22" t="s">
        <v>24</v>
      </c>
      <c r="P10" s="22" t="s">
        <v>30</v>
      </c>
    </row>
    <row r="11" spans="1:16" ht="12.75">
      <c r="A11" t="s">
        <v>17</v>
      </c>
      <c r="E11" s="30"/>
      <c r="F11" s="30"/>
      <c r="G11" s="30"/>
      <c r="H11" s="7"/>
      <c r="I11" s="30"/>
      <c r="J11" s="30"/>
      <c r="K11" s="30"/>
      <c r="L11" s="7"/>
      <c r="M11" s="30"/>
      <c r="N11" s="30"/>
      <c r="O11" s="30"/>
      <c r="P11" s="30"/>
    </row>
    <row r="12" spans="2:17" ht="12.75">
      <c r="B12" s="5" t="s">
        <v>5</v>
      </c>
      <c r="E12" s="8">
        <v>44296181.16</v>
      </c>
      <c r="F12" s="8">
        <v>0</v>
      </c>
      <c r="G12" s="8">
        <f aca="true" t="shared" si="0" ref="G12:G22">+E12-F12</f>
        <v>44296181.16</v>
      </c>
      <c r="H12" s="8"/>
      <c r="I12" s="8">
        <v>41519870.04</v>
      </c>
      <c r="J12" s="8">
        <v>0</v>
      </c>
      <c r="K12" s="8">
        <f aca="true" t="shared" si="1" ref="K12:K22">+I12-J12</f>
        <v>41519870.04</v>
      </c>
      <c r="L12" s="8"/>
      <c r="M12" s="9">
        <f>+G12-K12</f>
        <v>2776311.1199999973</v>
      </c>
      <c r="N12" s="16" t="s">
        <v>26</v>
      </c>
      <c r="O12" s="17">
        <v>0.9559</v>
      </c>
      <c r="P12" s="9">
        <f aca="true" t="shared" si="2" ref="P12:P22">+ROUND(M12*O12,0)</f>
        <v>2653876</v>
      </c>
      <c r="Q12" s="6"/>
    </row>
    <row r="13" spans="2:17" ht="12.75">
      <c r="B13" s="5"/>
      <c r="E13" s="8"/>
      <c r="F13" s="8"/>
      <c r="G13" s="8"/>
      <c r="H13" s="8"/>
      <c r="I13" s="8"/>
      <c r="J13" s="8"/>
      <c r="K13" s="8"/>
      <c r="L13" s="8"/>
      <c r="M13" s="9"/>
      <c r="N13" s="16"/>
      <c r="O13" s="17"/>
      <c r="P13" s="9"/>
      <c r="Q13" s="6"/>
    </row>
    <row r="14" spans="2:17" ht="12.75">
      <c r="B14" t="s">
        <v>6</v>
      </c>
      <c r="E14" s="8">
        <v>2972400072.86</v>
      </c>
      <c r="F14" s="8">
        <v>26100947.62</v>
      </c>
      <c r="G14" s="8">
        <f t="shared" si="0"/>
        <v>2946299125.2400002</v>
      </c>
      <c r="H14" s="8"/>
      <c r="I14" s="8">
        <v>2936805453.4</v>
      </c>
      <c r="J14" s="8">
        <v>26608867</v>
      </c>
      <c r="K14" s="8">
        <f t="shared" si="1"/>
        <v>2910196586.4</v>
      </c>
      <c r="L14" s="8"/>
      <c r="M14" s="9">
        <f aca="true" t="shared" si="3" ref="M14:M22">+G14-K14</f>
        <v>36102538.84000015</v>
      </c>
      <c r="N14" s="16" t="s">
        <v>26</v>
      </c>
      <c r="O14" s="17">
        <v>0.9559</v>
      </c>
      <c r="P14" s="9">
        <f t="shared" si="2"/>
        <v>34510417</v>
      </c>
      <c r="Q14" s="6"/>
    </row>
    <row r="15" spans="2:17" ht="12.75">
      <c r="B15" t="s">
        <v>7</v>
      </c>
      <c r="E15" s="8">
        <v>2829862608.36</v>
      </c>
      <c r="F15" s="8">
        <v>0</v>
      </c>
      <c r="G15" s="8">
        <f t="shared" si="0"/>
        <v>2829862608.36</v>
      </c>
      <c r="H15" s="8"/>
      <c r="I15" s="8">
        <v>2805605807.78</v>
      </c>
      <c r="J15" s="8">
        <v>40826807</v>
      </c>
      <c r="K15" s="8">
        <f t="shared" si="1"/>
        <v>2764779000.78</v>
      </c>
      <c r="L15" s="8"/>
      <c r="M15" s="9">
        <f t="shared" si="3"/>
        <v>65083607.57999992</v>
      </c>
      <c r="N15" s="16" t="s">
        <v>26</v>
      </c>
      <c r="O15" s="17">
        <v>0.9559</v>
      </c>
      <c r="P15" s="9">
        <f t="shared" si="2"/>
        <v>62213420</v>
      </c>
      <c r="Q15" s="6"/>
    </row>
    <row r="16" spans="2:17" ht="12.75">
      <c r="B16" t="s">
        <v>8</v>
      </c>
      <c r="E16" s="8">
        <v>116730946</v>
      </c>
      <c r="F16" s="8">
        <v>0</v>
      </c>
      <c r="G16" s="8">
        <f t="shared" si="0"/>
        <v>116730946</v>
      </c>
      <c r="H16" s="8"/>
      <c r="I16" s="8">
        <f>116730946</f>
        <v>116730946</v>
      </c>
      <c r="J16" s="8">
        <v>0</v>
      </c>
      <c r="K16" s="8">
        <f t="shared" si="1"/>
        <v>116730946</v>
      </c>
      <c r="L16" s="8"/>
      <c r="M16" s="9">
        <f t="shared" si="3"/>
        <v>0</v>
      </c>
      <c r="N16" s="16" t="s">
        <v>26</v>
      </c>
      <c r="O16" s="17">
        <v>0.9559</v>
      </c>
      <c r="P16" s="9">
        <f t="shared" si="2"/>
        <v>0</v>
      </c>
      <c r="Q16" s="6"/>
    </row>
    <row r="17" spans="2:17" ht="12.75">
      <c r="B17" t="s">
        <v>9</v>
      </c>
      <c r="E17" s="8">
        <v>269594026.81</v>
      </c>
      <c r="F17" s="8">
        <v>0</v>
      </c>
      <c r="G17" s="8">
        <f t="shared" si="0"/>
        <v>269594026.81</v>
      </c>
      <c r="H17" s="8"/>
      <c r="I17" s="8">
        <v>286579522.94</v>
      </c>
      <c r="J17" s="8">
        <v>0</v>
      </c>
      <c r="K17" s="8">
        <f t="shared" si="1"/>
        <v>286579522.94</v>
      </c>
      <c r="L17" s="8"/>
      <c r="M17" s="9">
        <f t="shared" si="3"/>
        <v>-16985496.129999995</v>
      </c>
      <c r="N17" s="16" t="s">
        <v>26</v>
      </c>
      <c r="O17" s="17">
        <v>0.9559</v>
      </c>
      <c r="P17" s="9">
        <f t="shared" si="2"/>
        <v>-16236436</v>
      </c>
      <c r="Q17" s="6"/>
    </row>
    <row r="18" spans="2:17" ht="12.75">
      <c r="B18" t="s">
        <v>14</v>
      </c>
      <c r="E18" s="18">
        <v>1191179134.82</v>
      </c>
      <c r="F18" s="18">
        <v>0</v>
      </c>
      <c r="G18" s="18">
        <f t="shared" si="0"/>
        <v>1191179134.82</v>
      </c>
      <c r="H18" s="8"/>
      <c r="I18" s="18">
        <v>1182070066.66</v>
      </c>
      <c r="J18" s="18">
        <v>0</v>
      </c>
      <c r="K18" s="18">
        <f t="shared" si="1"/>
        <v>1182070066.66</v>
      </c>
      <c r="L18" s="8"/>
      <c r="M18" s="19">
        <f t="shared" si="3"/>
        <v>9109068.159999847</v>
      </c>
      <c r="N18" s="16" t="s">
        <v>26</v>
      </c>
      <c r="O18" s="17">
        <v>0.9559</v>
      </c>
      <c r="P18" s="19">
        <f t="shared" si="2"/>
        <v>8707358</v>
      </c>
      <c r="Q18" s="6"/>
    </row>
    <row r="19" spans="3:17" ht="12.75">
      <c r="C19" t="s">
        <v>36</v>
      </c>
      <c r="E19" s="8">
        <f>SUM(E14:E18)</f>
        <v>7379766788.85</v>
      </c>
      <c r="F19" s="8">
        <f>SUM(F14:F18)</f>
        <v>26100947.62</v>
      </c>
      <c r="G19" s="8">
        <f>SUM(G14:G18)</f>
        <v>7353665841.2300005</v>
      </c>
      <c r="H19" s="8"/>
      <c r="I19" s="8">
        <f>SUM(I14:I18)</f>
        <v>7327791796.78</v>
      </c>
      <c r="J19" s="8">
        <f>SUM(J14:J18)</f>
        <v>67435674</v>
      </c>
      <c r="K19" s="8">
        <f>SUM(K14:K18)</f>
        <v>7260356122.78</v>
      </c>
      <c r="L19" s="8"/>
      <c r="M19" s="8">
        <f>SUM(M14:M18)</f>
        <v>93309718.44999993</v>
      </c>
      <c r="N19" s="16"/>
      <c r="O19" s="17"/>
      <c r="P19" s="8">
        <f>SUM(P14:P18)</f>
        <v>89194759</v>
      </c>
      <c r="Q19" s="6"/>
    </row>
    <row r="20" spans="2:17" ht="12.75">
      <c r="B20" t="s">
        <v>10</v>
      </c>
      <c r="E20" s="8">
        <v>631514658.28</v>
      </c>
      <c r="F20" s="8">
        <v>0</v>
      </c>
      <c r="G20" s="8">
        <f t="shared" si="0"/>
        <v>631514658.28</v>
      </c>
      <c r="H20" s="8"/>
      <c r="I20" s="8">
        <v>600063041.52</v>
      </c>
      <c r="J20" s="8">
        <v>0</v>
      </c>
      <c r="K20" s="8">
        <f t="shared" si="1"/>
        <v>600063041.52</v>
      </c>
      <c r="L20" s="8"/>
      <c r="M20" s="9">
        <f t="shared" si="3"/>
        <v>31451616.75999999</v>
      </c>
      <c r="N20" s="16" t="s">
        <v>29</v>
      </c>
      <c r="O20" s="17">
        <v>1</v>
      </c>
      <c r="P20" s="9">
        <f t="shared" si="2"/>
        <v>31451617</v>
      </c>
      <c r="Q20" s="6"/>
    </row>
    <row r="21" spans="2:17" ht="12.75">
      <c r="B21" t="s">
        <v>11</v>
      </c>
      <c r="E21" s="8">
        <v>4044494072.18</v>
      </c>
      <c r="F21" s="8">
        <v>337836</v>
      </c>
      <c r="G21" s="8">
        <f t="shared" si="0"/>
        <v>4044156236.18</v>
      </c>
      <c r="H21" s="8"/>
      <c r="I21" s="8">
        <v>3850104373.68</v>
      </c>
      <c r="J21" s="8">
        <v>337836</v>
      </c>
      <c r="K21" s="8">
        <f t="shared" si="1"/>
        <v>3849766537.68</v>
      </c>
      <c r="L21" s="8"/>
      <c r="M21" s="9">
        <f t="shared" si="3"/>
        <v>194389698.5</v>
      </c>
      <c r="N21" s="16" t="s">
        <v>27</v>
      </c>
      <c r="O21" s="17">
        <v>0.9952</v>
      </c>
      <c r="P21" s="9">
        <f t="shared" si="2"/>
        <v>193456628</v>
      </c>
      <c r="Q21" s="6"/>
    </row>
    <row r="22" spans="2:16" ht="12.75">
      <c r="B22" t="s">
        <v>12</v>
      </c>
      <c r="E22" s="8">
        <v>537321278.43</v>
      </c>
      <c r="F22" s="8">
        <v>231782</v>
      </c>
      <c r="G22" s="8">
        <f t="shared" si="0"/>
        <v>537089496.43</v>
      </c>
      <c r="H22" s="8"/>
      <c r="I22" s="8">
        <v>501064702.99</v>
      </c>
      <c r="J22" s="8">
        <v>320730</v>
      </c>
      <c r="K22" s="8">
        <f t="shared" si="1"/>
        <v>500743972.99</v>
      </c>
      <c r="L22" s="8"/>
      <c r="M22" s="9">
        <f t="shared" si="3"/>
        <v>36345523.43999994</v>
      </c>
      <c r="N22" s="16" t="s">
        <v>28</v>
      </c>
      <c r="O22" s="17">
        <v>0.9675</v>
      </c>
      <c r="P22" s="9">
        <f t="shared" si="2"/>
        <v>35164294</v>
      </c>
    </row>
    <row r="23" spans="7:15" ht="12.75">
      <c r="G23" s="8"/>
      <c r="H23" s="8"/>
      <c r="I23" s="8"/>
      <c r="K23" s="8"/>
      <c r="L23" s="8"/>
      <c r="O23" s="17"/>
    </row>
    <row r="24" spans="3:16" ht="12.75">
      <c r="C24" t="s">
        <v>13</v>
      </c>
      <c r="E24" s="9">
        <f>SUM(E12,E19:E23)</f>
        <v>12637392978.9</v>
      </c>
      <c r="F24" s="9">
        <f>SUM(F12,F19:F23)</f>
        <v>26670565.62</v>
      </c>
      <c r="G24" s="9">
        <f>SUM(G12,G19:G23)</f>
        <v>12610722413.28</v>
      </c>
      <c r="H24" s="9"/>
      <c r="I24" s="9">
        <f>SUM(I12,I19:I23)</f>
        <v>12320543785.01</v>
      </c>
      <c r="J24" s="9">
        <f>SUM(J12,J19:J23)</f>
        <v>68094240</v>
      </c>
      <c r="K24" s="9">
        <f>SUM(K12,K19:K23)</f>
        <v>12252449545.01</v>
      </c>
      <c r="L24" s="9"/>
      <c r="M24" s="9">
        <f>SUM(M12,M19:M23)</f>
        <v>358272868.26999986</v>
      </c>
      <c r="N24" s="9"/>
      <c r="O24" s="17"/>
      <c r="P24" s="9">
        <f>SUM(P12,P19:P23)</f>
        <v>351921174</v>
      </c>
    </row>
    <row r="25" ht="12.75">
      <c r="O25" s="17"/>
    </row>
    <row r="26" ht="12.75">
      <c r="O26" s="17"/>
    </row>
    <row r="27" spans="1:15" ht="12.75">
      <c r="A27" t="s">
        <v>19</v>
      </c>
      <c r="O27" s="17"/>
    </row>
    <row r="28" spans="2:16" ht="12.75">
      <c r="B28" s="5" t="s">
        <v>5</v>
      </c>
      <c r="E28" s="8">
        <v>19324407.24</v>
      </c>
      <c r="F28" s="8">
        <v>0</v>
      </c>
      <c r="G28" s="8">
        <f aca="true" t="shared" si="4" ref="G28:G38">+E28-F28</f>
        <v>19324407.24</v>
      </c>
      <c r="H28" s="11"/>
      <c r="I28" s="11">
        <v>16438547.09</v>
      </c>
      <c r="J28" s="8">
        <v>0</v>
      </c>
      <c r="K28" s="8">
        <f aca="true" t="shared" si="5" ref="K28:K38">+I28-J28</f>
        <v>16438547.09</v>
      </c>
      <c r="L28" s="11"/>
      <c r="M28" s="9">
        <f>+G28-K28</f>
        <v>2885860.1499999985</v>
      </c>
      <c r="N28" s="16" t="s">
        <v>26</v>
      </c>
      <c r="O28" s="17">
        <v>0.9559</v>
      </c>
      <c r="P28" s="9">
        <f aca="true" t="shared" si="6" ref="P28:P38">+M28*O28</f>
        <v>2758593.7173849987</v>
      </c>
    </row>
    <row r="29" spans="2:16" ht="12.75">
      <c r="B29" s="5"/>
      <c r="E29" s="8"/>
      <c r="F29" s="8"/>
      <c r="G29" s="8"/>
      <c r="H29" s="11"/>
      <c r="I29" s="11"/>
      <c r="J29" s="8"/>
      <c r="K29" s="8"/>
      <c r="L29" s="11"/>
      <c r="M29" s="9"/>
      <c r="N29" s="16"/>
      <c r="O29" s="17"/>
      <c r="P29" s="9"/>
    </row>
    <row r="30" spans="2:16" ht="12.75">
      <c r="B30" t="s">
        <v>6</v>
      </c>
      <c r="E30" s="8">
        <v>1318677544.23</v>
      </c>
      <c r="F30" s="8">
        <v>8040031.43</v>
      </c>
      <c r="G30" s="8">
        <f t="shared" si="4"/>
        <v>1310637512.8</v>
      </c>
      <c r="H30" s="11"/>
      <c r="I30" s="11">
        <v>1291879404.1</v>
      </c>
      <c r="J30" s="8">
        <v>7339027.49</v>
      </c>
      <c r="K30" s="8">
        <f t="shared" si="5"/>
        <v>1284540376.61</v>
      </c>
      <c r="L30" s="11"/>
      <c r="M30" s="9">
        <f aca="true" t="shared" si="7" ref="M30:M38">+G30-K30</f>
        <v>26097136.190000057</v>
      </c>
      <c r="N30" s="16" t="s">
        <v>26</v>
      </c>
      <c r="O30" s="17">
        <v>0.9559</v>
      </c>
      <c r="P30" s="9">
        <f t="shared" si="6"/>
        <v>24946252.484021053</v>
      </c>
    </row>
    <row r="31" spans="2:16" ht="12.75">
      <c r="B31" t="s">
        <v>7</v>
      </c>
      <c r="E31" s="8">
        <v>1224712699.66</v>
      </c>
      <c r="F31" s="8">
        <v>0</v>
      </c>
      <c r="G31" s="8">
        <f t="shared" si="4"/>
        <v>1224712699.66</v>
      </c>
      <c r="H31" s="11"/>
      <c r="I31" s="11">
        <v>1270073138.84</v>
      </c>
      <c r="J31" s="8">
        <v>76479917</v>
      </c>
      <c r="K31" s="8">
        <f t="shared" si="5"/>
        <v>1193593221.84</v>
      </c>
      <c r="L31" s="11"/>
      <c r="M31" s="9">
        <f t="shared" si="7"/>
        <v>31119477.82000017</v>
      </c>
      <c r="N31" s="16" t="s">
        <v>26</v>
      </c>
      <c r="O31" s="17">
        <v>0.9559</v>
      </c>
      <c r="P31" s="9">
        <f t="shared" si="6"/>
        <v>29747108.848138165</v>
      </c>
    </row>
    <row r="32" spans="2:16" ht="12.75">
      <c r="B32" t="s">
        <v>8</v>
      </c>
      <c r="E32" s="8">
        <v>59882515.95</v>
      </c>
      <c r="F32" s="8">
        <v>0</v>
      </c>
      <c r="G32" s="8">
        <f t="shared" si="4"/>
        <v>59882515.95</v>
      </c>
      <c r="H32" s="11"/>
      <c r="I32" s="11">
        <v>57424204</v>
      </c>
      <c r="J32" s="8">
        <v>0</v>
      </c>
      <c r="K32" s="8">
        <f t="shared" si="5"/>
        <v>57424204</v>
      </c>
      <c r="L32" s="11"/>
      <c r="M32" s="9">
        <f t="shared" si="7"/>
        <v>2458311.950000003</v>
      </c>
      <c r="N32" s="16" t="s">
        <v>26</v>
      </c>
      <c r="O32" s="17">
        <v>0.9559</v>
      </c>
      <c r="P32" s="9">
        <f t="shared" si="6"/>
        <v>2349900.3930050028</v>
      </c>
    </row>
    <row r="33" spans="2:16" ht="12.75">
      <c r="B33" t="s">
        <v>9</v>
      </c>
      <c r="E33" s="8">
        <v>72751498.62</v>
      </c>
      <c r="F33" s="8">
        <v>0</v>
      </c>
      <c r="G33" s="8">
        <f t="shared" si="4"/>
        <v>72751498.62</v>
      </c>
      <c r="H33" s="11"/>
      <c r="I33" s="11">
        <v>70791624.91</v>
      </c>
      <c r="J33" s="8">
        <v>0</v>
      </c>
      <c r="K33" s="8">
        <f t="shared" si="5"/>
        <v>70791624.91</v>
      </c>
      <c r="L33" s="11"/>
      <c r="M33" s="9">
        <f t="shared" si="7"/>
        <v>1959873.7100000083</v>
      </c>
      <c r="N33" s="16" t="s">
        <v>26</v>
      </c>
      <c r="O33" s="17">
        <v>0.9559</v>
      </c>
      <c r="P33" s="9">
        <f t="shared" si="6"/>
        <v>1873443.279389008</v>
      </c>
    </row>
    <row r="34" spans="2:16" ht="12.75">
      <c r="B34" t="s">
        <v>14</v>
      </c>
      <c r="E34" s="18">
        <v>470809606.85</v>
      </c>
      <c r="F34" s="18">
        <v>0</v>
      </c>
      <c r="G34" s="18">
        <f t="shared" si="4"/>
        <v>470809606.85</v>
      </c>
      <c r="H34" s="11"/>
      <c r="I34" s="20">
        <v>456007386.96</v>
      </c>
      <c r="J34" s="18">
        <v>0</v>
      </c>
      <c r="K34" s="18">
        <f t="shared" si="5"/>
        <v>456007386.96</v>
      </c>
      <c r="L34" s="11"/>
      <c r="M34" s="19">
        <f t="shared" si="7"/>
        <v>14802219.890000045</v>
      </c>
      <c r="N34" s="16" t="s">
        <v>26</v>
      </c>
      <c r="O34" s="17">
        <v>0.9559</v>
      </c>
      <c r="P34" s="19">
        <f t="shared" si="6"/>
        <v>14149441.992851043</v>
      </c>
    </row>
    <row r="35" spans="3:16" ht="12.75">
      <c r="C35" t="s">
        <v>36</v>
      </c>
      <c r="E35" s="8">
        <f>SUM(E30:E34)</f>
        <v>3146833865.31</v>
      </c>
      <c r="F35" s="8">
        <f>SUM(F30:F34)</f>
        <v>8040031.43</v>
      </c>
      <c r="G35" s="8">
        <f>SUM(G30:G34)</f>
        <v>3138793833.8799996</v>
      </c>
      <c r="H35" s="8"/>
      <c r="I35" s="8">
        <f>SUM(I30:I34)</f>
        <v>3146175758.8099995</v>
      </c>
      <c r="J35" s="8">
        <f>SUM(J30:J34)</f>
        <v>83818944.49</v>
      </c>
      <c r="K35" s="8">
        <f>SUM(K30:K34)</f>
        <v>3062356814.3199997</v>
      </c>
      <c r="L35" s="8"/>
      <c r="M35" s="8">
        <f>SUM(M30:M34)</f>
        <v>76437019.56000029</v>
      </c>
      <c r="N35" s="16"/>
      <c r="O35" s="17"/>
      <c r="P35" s="8">
        <f>SUM(P30:P34)</f>
        <v>73066146.99740428</v>
      </c>
    </row>
    <row r="36" spans="2:16" ht="12.75">
      <c r="B36" t="s">
        <v>10</v>
      </c>
      <c r="E36" s="8">
        <v>224623567.99</v>
      </c>
      <c r="F36" s="8">
        <v>0</v>
      </c>
      <c r="G36" s="8">
        <f t="shared" si="4"/>
        <v>224623567.99</v>
      </c>
      <c r="H36" s="11"/>
      <c r="I36" s="11">
        <v>215869249.24</v>
      </c>
      <c r="J36" s="8">
        <v>0</v>
      </c>
      <c r="K36" s="8">
        <f t="shared" si="5"/>
        <v>215869249.24</v>
      </c>
      <c r="L36" s="11"/>
      <c r="M36" s="9">
        <f t="shared" si="7"/>
        <v>8754318.75</v>
      </c>
      <c r="N36" s="16" t="s">
        <v>29</v>
      </c>
      <c r="O36" s="17">
        <v>1</v>
      </c>
      <c r="P36" s="9">
        <f t="shared" si="6"/>
        <v>8754318.75</v>
      </c>
    </row>
    <row r="37" spans="2:16" ht="12.75">
      <c r="B37" t="s">
        <v>11</v>
      </c>
      <c r="E37" s="8">
        <v>1779131235.42</v>
      </c>
      <c r="F37" s="8">
        <v>255314.48</v>
      </c>
      <c r="G37" s="8">
        <f t="shared" si="4"/>
        <v>1778875920.94</v>
      </c>
      <c r="H37" s="11"/>
      <c r="I37" s="11">
        <v>1737491872.66</v>
      </c>
      <c r="J37" s="8">
        <v>250971.25</v>
      </c>
      <c r="K37" s="8">
        <f t="shared" si="5"/>
        <v>1737240901.41</v>
      </c>
      <c r="L37" s="11"/>
      <c r="M37" s="9">
        <f t="shared" si="7"/>
        <v>41635019.52999997</v>
      </c>
      <c r="N37" s="16" t="s">
        <v>27</v>
      </c>
      <c r="O37" s="17">
        <v>0.9952</v>
      </c>
      <c r="P37" s="9">
        <f t="shared" si="6"/>
        <v>41435171.43625597</v>
      </c>
    </row>
    <row r="38" spans="2:16" ht="12.75">
      <c r="B38" t="s">
        <v>12</v>
      </c>
      <c r="E38" s="8">
        <v>257465009.08</v>
      </c>
      <c r="F38" s="8">
        <v>148304.38</v>
      </c>
      <c r="G38" s="8">
        <f t="shared" si="4"/>
        <v>257316704.70000002</v>
      </c>
      <c r="H38" s="11"/>
      <c r="I38" s="11">
        <v>244721306.68</v>
      </c>
      <c r="J38" s="8">
        <v>146153.8</v>
      </c>
      <c r="K38" s="8">
        <f t="shared" si="5"/>
        <v>244575152.88</v>
      </c>
      <c r="L38" s="11"/>
      <c r="M38" s="9">
        <f t="shared" si="7"/>
        <v>12741551.820000023</v>
      </c>
      <c r="N38" s="16" t="s">
        <v>28</v>
      </c>
      <c r="O38" s="17">
        <v>0.9675</v>
      </c>
      <c r="P38" s="9">
        <f t="shared" si="6"/>
        <v>12327451.385850022</v>
      </c>
    </row>
    <row r="40" spans="3:16" ht="12.75">
      <c r="C40" t="s">
        <v>13</v>
      </c>
      <c r="E40" s="9">
        <f>SUM(E28,E35:E39)</f>
        <v>5427378085.04</v>
      </c>
      <c r="F40" s="9">
        <f>SUM(F28,F35:F39)</f>
        <v>8443650.290000001</v>
      </c>
      <c r="G40" s="9">
        <f>SUM(G28,G35:G39)</f>
        <v>5418934434.749999</v>
      </c>
      <c r="H40" s="9"/>
      <c r="I40" s="9">
        <f>SUM(I28,I35:I39)</f>
        <v>5360696734.48</v>
      </c>
      <c r="J40" s="9">
        <f>SUM(J28,J35:J39)</f>
        <v>84216069.53999999</v>
      </c>
      <c r="K40" s="9">
        <f>SUM(K28,K35:K39)</f>
        <v>5276480664.94</v>
      </c>
      <c r="L40" s="9"/>
      <c r="M40" s="9">
        <f>SUM(M28,M35:M39)</f>
        <v>142453769.81000027</v>
      </c>
      <c r="N40" s="9"/>
      <c r="O40" s="17"/>
      <c r="P40" s="9">
        <f>SUM(P28,P35:P39)</f>
        <v>138341682.28689525</v>
      </c>
    </row>
    <row r="43" ht="12.75">
      <c r="A43" t="s">
        <v>34</v>
      </c>
    </row>
    <row r="44" spans="2:16" ht="12.75">
      <c r="B44" s="5" t="s">
        <v>5</v>
      </c>
      <c r="E44" s="8">
        <f>+E12-E28</f>
        <v>24971773.919999998</v>
      </c>
      <c r="F44" s="8">
        <f>+F12-F28</f>
        <v>0</v>
      </c>
      <c r="G44" s="8">
        <f aca="true" t="shared" si="8" ref="G44:G54">+E44-F44</f>
        <v>24971773.919999998</v>
      </c>
      <c r="H44" s="11"/>
      <c r="I44" s="8">
        <f>+I12-I28</f>
        <v>25081322.95</v>
      </c>
      <c r="J44" s="8">
        <f>+J12-J28</f>
        <v>0</v>
      </c>
      <c r="K44" s="8">
        <f aca="true" t="shared" si="9" ref="K44:K54">+I44-J44</f>
        <v>25081322.95</v>
      </c>
      <c r="L44" s="11"/>
      <c r="M44" s="9">
        <f>+G44-K44</f>
        <v>-109549.03000000119</v>
      </c>
      <c r="N44" s="16" t="s">
        <v>26</v>
      </c>
      <c r="O44" s="17">
        <v>0.9559</v>
      </c>
      <c r="P44" s="8">
        <f>+P12-P28</f>
        <v>-104717.71738499869</v>
      </c>
    </row>
    <row r="45" spans="2:16" ht="12.75">
      <c r="B45" s="5"/>
      <c r="E45" s="8"/>
      <c r="F45" s="8"/>
      <c r="G45" s="8"/>
      <c r="H45" s="11"/>
      <c r="I45" s="8"/>
      <c r="J45" s="8"/>
      <c r="K45" s="8"/>
      <c r="L45" s="11"/>
      <c r="M45" s="9"/>
      <c r="N45" s="16"/>
      <c r="O45" s="17"/>
      <c r="P45" s="8"/>
    </row>
    <row r="46" spans="2:16" ht="12.75">
      <c r="B46" t="s">
        <v>6</v>
      </c>
      <c r="E46" s="8">
        <f aca="true" t="shared" si="10" ref="E46:F50">+E14-E30</f>
        <v>1653722528.63</v>
      </c>
      <c r="F46" s="8">
        <f t="shared" si="10"/>
        <v>18060916.19</v>
      </c>
      <c r="G46" s="8">
        <f t="shared" si="8"/>
        <v>1635661612.44</v>
      </c>
      <c r="H46" s="11"/>
      <c r="I46" s="8">
        <f aca="true" t="shared" si="11" ref="I46:J50">+I14-I30</f>
        <v>1644926049.3000002</v>
      </c>
      <c r="J46" s="8">
        <f t="shared" si="11"/>
        <v>19269839.509999998</v>
      </c>
      <c r="K46" s="8">
        <f t="shared" si="9"/>
        <v>1625656209.7900002</v>
      </c>
      <c r="L46" s="11"/>
      <c r="M46" s="9">
        <f aca="true" t="shared" si="12" ref="M46:M54">+G46-K46</f>
        <v>10005402.649999857</v>
      </c>
      <c r="N46" s="16" t="s">
        <v>26</v>
      </c>
      <c r="O46" s="17">
        <v>0.9559</v>
      </c>
      <c r="P46" s="8">
        <f>+P14-P30</f>
        <v>9564164.515978947</v>
      </c>
    </row>
    <row r="47" spans="2:16" ht="12.75">
      <c r="B47" t="s">
        <v>7</v>
      </c>
      <c r="E47" s="8">
        <f t="shared" si="10"/>
        <v>1605149908.7</v>
      </c>
      <c r="F47" s="8">
        <f t="shared" si="10"/>
        <v>0</v>
      </c>
      <c r="G47" s="8">
        <f t="shared" si="8"/>
        <v>1605149908.7</v>
      </c>
      <c r="H47" s="11"/>
      <c r="I47" s="8">
        <f t="shared" si="11"/>
        <v>1535532668.9400003</v>
      </c>
      <c r="J47" s="8">
        <f t="shared" si="11"/>
        <v>-35653110</v>
      </c>
      <c r="K47" s="8">
        <f t="shared" si="9"/>
        <v>1571185778.9400003</v>
      </c>
      <c r="L47" s="11"/>
      <c r="M47" s="9">
        <f t="shared" si="12"/>
        <v>33964129.75999975</v>
      </c>
      <c r="N47" s="16" t="s">
        <v>26</v>
      </c>
      <c r="O47" s="17">
        <v>0.9559</v>
      </c>
      <c r="P47" s="8">
        <f>+P15-P31</f>
        <v>32466311.151861835</v>
      </c>
    </row>
    <row r="48" spans="2:16" ht="12.75">
      <c r="B48" t="s">
        <v>8</v>
      </c>
      <c r="E48" s="8">
        <f t="shared" si="10"/>
        <v>56848430.05</v>
      </c>
      <c r="F48" s="8">
        <f t="shared" si="10"/>
        <v>0</v>
      </c>
      <c r="G48" s="8">
        <f t="shared" si="8"/>
        <v>56848430.05</v>
      </c>
      <c r="H48" s="11"/>
      <c r="I48" s="8">
        <f t="shared" si="11"/>
        <v>59306742</v>
      </c>
      <c r="J48" s="8">
        <f t="shared" si="11"/>
        <v>0</v>
      </c>
      <c r="K48" s="8">
        <f t="shared" si="9"/>
        <v>59306742</v>
      </c>
      <c r="L48" s="11"/>
      <c r="M48" s="9">
        <f t="shared" si="12"/>
        <v>-2458311.950000003</v>
      </c>
      <c r="N48" s="16" t="s">
        <v>26</v>
      </c>
      <c r="O48" s="17">
        <v>0.9559</v>
      </c>
      <c r="P48" s="8">
        <f>+P16-P32</f>
        <v>-2349900.3930050028</v>
      </c>
    </row>
    <row r="49" spans="2:16" ht="12.75">
      <c r="B49" t="s">
        <v>9</v>
      </c>
      <c r="E49" s="8">
        <f t="shared" si="10"/>
        <v>196842528.19</v>
      </c>
      <c r="F49" s="8">
        <f t="shared" si="10"/>
        <v>0</v>
      </c>
      <c r="G49" s="8">
        <f t="shared" si="8"/>
        <v>196842528.19</v>
      </c>
      <c r="H49" s="11"/>
      <c r="I49" s="8">
        <f t="shared" si="11"/>
        <v>215787898.03</v>
      </c>
      <c r="J49" s="8">
        <f t="shared" si="11"/>
        <v>0</v>
      </c>
      <c r="K49" s="8">
        <f t="shared" si="9"/>
        <v>215787898.03</v>
      </c>
      <c r="L49" s="11"/>
      <c r="M49" s="9">
        <f t="shared" si="12"/>
        <v>-18945369.840000004</v>
      </c>
      <c r="N49" s="16" t="s">
        <v>26</v>
      </c>
      <c r="O49" s="17">
        <v>0.9559</v>
      </c>
      <c r="P49" s="8">
        <f>+P17-P33</f>
        <v>-18109879.27938901</v>
      </c>
    </row>
    <row r="50" spans="2:16" ht="12.75">
      <c r="B50" t="s">
        <v>14</v>
      </c>
      <c r="E50" s="18">
        <f t="shared" si="10"/>
        <v>720369527.9699999</v>
      </c>
      <c r="F50" s="18">
        <f t="shared" si="10"/>
        <v>0</v>
      </c>
      <c r="G50" s="18">
        <f t="shared" si="8"/>
        <v>720369527.9699999</v>
      </c>
      <c r="H50" s="11"/>
      <c r="I50" s="18">
        <f t="shared" si="11"/>
        <v>726062679.7</v>
      </c>
      <c r="J50" s="18">
        <f t="shared" si="11"/>
        <v>0</v>
      </c>
      <c r="K50" s="18">
        <f t="shared" si="9"/>
        <v>726062679.7</v>
      </c>
      <c r="L50" s="11"/>
      <c r="M50" s="19">
        <f t="shared" si="12"/>
        <v>-5693151.730000138</v>
      </c>
      <c r="N50" s="16" t="s">
        <v>26</v>
      </c>
      <c r="O50" s="17">
        <v>0.9559</v>
      </c>
      <c r="P50" s="18">
        <f>+P18-P34</f>
        <v>-5442083.992851043</v>
      </c>
    </row>
    <row r="51" spans="3:16" ht="12.75">
      <c r="C51" t="s">
        <v>36</v>
      </c>
      <c r="E51" s="8">
        <f>SUM(E46:E50)</f>
        <v>4232932923.54</v>
      </c>
      <c r="F51" s="8">
        <f>SUM(F46:F50)</f>
        <v>18060916.19</v>
      </c>
      <c r="G51" s="8">
        <f>SUM(G46:G50)</f>
        <v>4214872007.3500004</v>
      </c>
      <c r="H51" s="8"/>
      <c r="I51" s="8">
        <f>SUM(I46:I50)</f>
        <v>4181616037.970001</v>
      </c>
      <c r="J51" s="8">
        <f>SUM(J46:J50)</f>
        <v>-16383270.490000002</v>
      </c>
      <c r="K51" s="8">
        <f>SUM(K46:K50)</f>
        <v>4197999308.460001</v>
      </c>
      <c r="L51" s="8"/>
      <c r="M51" s="8">
        <f>SUM(M46:M50)</f>
        <v>16872698.889999464</v>
      </c>
      <c r="N51" s="16"/>
      <c r="O51" s="17"/>
      <c r="P51" s="8">
        <f>SUM(P46:P50)</f>
        <v>16128612.00259572</v>
      </c>
    </row>
    <row r="52" spans="2:16" ht="12.75">
      <c r="B52" t="s">
        <v>10</v>
      </c>
      <c r="E52" s="8">
        <f aca="true" t="shared" si="13" ref="E52:F54">+E20-E36</f>
        <v>406891090.28999996</v>
      </c>
      <c r="F52" s="8">
        <f t="shared" si="13"/>
        <v>0</v>
      </c>
      <c r="G52" s="8">
        <f t="shared" si="8"/>
        <v>406891090.28999996</v>
      </c>
      <c r="H52" s="11"/>
      <c r="I52" s="8">
        <f aca="true" t="shared" si="14" ref="I52:J54">+I20-I36</f>
        <v>384193792.28</v>
      </c>
      <c r="J52" s="8">
        <f t="shared" si="14"/>
        <v>0</v>
      </c>
      <c r="K52" s="8">
        <f t="shared" si="9"/>
        <v>384193792.28</v>
      </c>
      <c r="L52" s="11"/>
      <c r="M52" s="9">
        <f t="shared" si="12"/>
        <v>22697298.00999999</v>
      </c>
      <c r="N52" s="16" t="s">
        <v>29</v>
      </c>
      <c r="O52" s="17">
        <v>1</v>
      </c>
      <c r="P52" s="8">
        <f>+P20-P36</f>
        <v>22697298.25</v>
      </c>
    </row>
    <row r="53" spans="2:16" ht="12.75">
      <c r="B53" t="s">
        <v>11</v>
      </c>
      <c r="E53" s="8">
        <f t="shared" si="13"/>
        <v>2265362836.7599998</v>
      </c>
      <c r="F53" s="8">
        <f t="shared" si="13"/>
        <v>82521.51999999999</v>
      </c>
      <c r="G53" s="8">
        <f t="shared" si="8"/>
        <v>2265280315.24</v>
      </c>
      <c r="H53" s="11"/>
      <c r="I53" s="8">
        <f t="shared" si="14"/>
        <v>2112612501.0199997</v>
      </c>
      <c r="J53" s="8">
        <f t="shared" si="14"/>
        <v>86864.75</v>
      </c>
      <c r="K53" s="8">
        <f t="shared" si="9"/>
        <v>2112525636.2699997</v>
      </c>
      <c r="L53" s="11"/>
      <c r="M53" s="9">
        <f t="shared" si="12"/>
        <v>152754678.97000003</v>
      </c>
      <c r="N53" s="16" t="s">
        <v>27</v>
      </c>
      <c r="O53" s="17">
        <v>0.9952</v>
      </c>
      <c r="P53" s="8">
        <f>+P21-P37</f>
        <v>152021456.56374404</v>
      </c>
    </row>
    <row r="54" spans="2:16" ht="12.75">
      <c r="B54" t="s">
        <v>12</v>
      </c>
      <c r="E54" s="8">
        <f t="shared" si="13"/>
        <v>279856269.3499999</v>
      </c>
      <c r="F54" s="8">
        <f t="shared" si="13"/>
        <v>83477.62</v>
      </c>
      <c r="G54" s="8">
        <f t="shared" si="8"/>
        <v>279772791.7299999</v>
      </c>
      <c r="H54" s="11"/>
      <c r="I54" s="8">
        <f t="shared" si="14"/>
        <v>256343396.31</v>
      </c>
      <c r="J54" s="8">
        <f t="shared" si="14"/>
        <v>174576.2</v>
      </c>
      <c r="K54" s="8">
        <f t="shared" si="9"/>
        <v>256168820.11</v>
      </c>
      <c r="L54" s="11"/>
      <c r="M54" s="9">
        <f t="shared" si="12"/>
        <v>23603971.619999886</v>
      </c>
      <c r="N54" s="16" t="s">
        <v>28</v>
      </c>
      <c r="O54" s="17">
        <v>0.9675</v>
      </c>
      <c r="P54" s="8">
        <f>+P22-P38</f>
        <v>22836842.61414998</v>
      </c>
    </row>
    <row r="56" spans="3:16" ht="12.75">
      <c r="C56" t="s">
        <v>13</v>
      </c>
      <c r="E56" s="9">
        <f>SUM(E44,E51:E55)</f>
        <v>7210014893.860001</v>
      </c>
      <c r="F56" s="9">
        <f>SUM(F44,F51:F55)</f>
        <v>18226915.330000002</v>
      </c>
      <c r="G56" s="9">
        <f>SUM(G44,G51:G55)</f>
        <v>7191787978.53</v>
      </c>
      <c r="H56" s="9"/>
      <c r="I56" s="9">
        <f>SUM(I44,I51:I55)</f>
        <v>6959847050.530001</v>
      </c>
      <c r="J56" s="9">
        <f>SUM(J44,J51:J55)</f>
        <v>-16121829.540000003</v>
      </c>
      <c r="K56" s="9">
        <f>SUM(K44,K51:K55)</f>
        <v>6975968880.07</v>
      </c>
      <c r="L56" s="9"/>
      <c r="M56" s="9">
        <f>SUM(M44,M51:M55)</f>
        <v>215819098.45999938</v>
      </c>
      <c r="N56" s="9"/>
      <c r="O56" s="17"/>
      <c r="P56" s="9">
        <f>SUM(P44,P51:P55)</f>
        <v>213579491.71310475</v>
      </c>
    </row>
    <row r="59" spans="1:15" ht="12.75">
      <c r="A59" t="s">
        <v>37</v>
      </c>
      <c r="B59" s="10"/>
      <c r="G59" s="6"/>
      <c r="H59" s="6"/>
      <c r="I59" s="6"/>
      <c r="J59" s="6"/>
      <c r="K59" s="6"/>
      <c r="L59" s="6"/>
      <c r="O59" s="15" t="s">
        <v>39</v>
      </c>
    </row>
    <row r="60" spans="2:16" ht="12.75">
      <c r="B60" s="10"/>
      <c r="G60" s="6"/>
      <c r="H60" s="6"/>
      <c r="I60" s="6"/>
      <c r="J60" s="6"/>
      <c r="K60" s="6"/>
      <c r="L60" s="6"/>
      <c r="M60" s="22" t="s">
        <v>38</v>
      </c>
      <c r="O60" s="22" t="s">
        <v>40</v>
      </c>
      <c r="P60" s="22" t="s">
        <v>41</v>
      </c>
    </row>
    <row r="61" spans="2:16" ht="12.75">
      <c r="B61" s="5" t="s">
        <v>5</v>
      </c>
      <c r="G61" s="6"/>
      <c r="H61" s="6"/>
      <c r="I61" s="6"/>
      <c r="J61" s="6"/>
      <c r="K61" s="6"/>
      <c r="L61" s="6"/>
      <c r="M61" s="9">
        <f>P12</f>
        <v>2653876</v>
      </c>
      <c r="O61" s="23">
        <v>0.2</v>
      </c>
      <c r="P61" s="2">
        <f>O61*M61</f>
        <v>530775.2000000001</v>
      </c>
    </row>
    <row r="62" spans="2:16" ht="14.25" customHeight="1">
      <c r="B62" s="5"/>
      <c r="G62" s="6"/>
      <c r="H62" s="6"/>
      <c r="I62" s="6"/>
      <c r="J62" s="6"/>
      <c r="K62" s="6"/>
      <c r="L62" s="6"/>
      <c r="O62" s="23"/>
      <c r="P62" s="2"/>
    </row>
    <row r="63" spans="2:16" ht="12.75">
      <c r="B63" t="s">
        <v>6</v>
      </c>
      <c r="G63" s="6"/>
      <c r="H63" s="6"/>
      <c r="I63" s="6"/>
      <c r="J63" s="6"/>
      <c r="K63" s="6"/>
      <c r="L63" s="6"/>
      <c r="M63" s="9">
        <f>P14</f>
        <v>34510417</v>
      </c>
      <c r="O63" s="23">
        <v>0.02</v>
      </c>
      <c r="P63" s="2">
        <f>O63*M63</f>
        <v>690208.34</v>
      </c>
    </row>
    <row r="64" spans="2:16" ht="12.75">
      <c r="B64" t="s">
        <v>7</v>
      </c>
      <c r="G64" s="6"/>
      <c r="H64" s="6"/>
      <c r="I64" s="6"/>
      <c r="J64" s="6"/>
      <c r="K64" s="6"/>
      <c r="L64" s="6"/>
      <c r="M64" s="9">
        <f>P15</f>
        <v>62213420</v>
      </c>
      <c r="O64" s="23">
        <v>0.0219</v>
      </c>
      <c r="P64" s="2">
        <f>O64*M64</f>
        <v>1362473.898</v>
      </c>
    </row>
    <row r="65" spans="2:16" ht="12.75">
      <c r="B65" t="s">
        <v>8</v>
      </c>
      <c r="G65" s="6"/>
      <c r="H65" s="6"/>
      <c r="I65" s="6"/>
      <c r="J65" s="6"/>
      <c r="K65" s="6"/>
      <c r="L65" s="6"/>
      <c r="M65" s="9">
        <f>+ROUND(J65*L65,0)</f>
        <v>0</v>
      </c>
      <c r="O65" s="23"/>
      <c r="P65" s="2"/>
    </row>
    <row r="66" spans="2:16" ht="12.75">
      <c r="B66" t="s">
        <v>9</v>
      </c>
      <c r="G66" s="6"/>
      <c r="H66" s="6"/>
      <c r="I66" s="6"/>
      <c r="J66" s="6"/>
      <c r="K66" s="6"/>
      <c r="L66" s="6"/>
      <c r="M66" s="9">
        <f>P17</f>
        <v>-16236436</v>
      </c>
      <c r="O66" s="23">
        <v>0.0144</v>
      </c>
      <c r="P66" s="2">
        <f>O66*M66</f>
        <v>-233804.6784</v>
      </c>
    </row>
    <row r="67" spans="2:16" ht="12.75">
      <c r="B67" t="s">
        <v>14</v>
      </c>
      <c r="G67" s="6"/>
      <c r="H67" s="6"/>
      <c r="I67" s="6"/>
      <c r="J67" s="6"/>
      <c r="K67" s="6"/>
      <c r="L67" s="6"/>
      <c r="M67" s="19">
        <f>P18</f>
        <v>8707358</v>
      </c>
      <c r="O67" s="23">
        <v>0.0263</v>
      </c>
      <c r="P67" s="3">
        <f>O67*M67</f>
        <v>229003.5154</v>
      </c>
    </row>
    <row r="68" spans="3:16" ht="12.75">
      <c r="C68" t="s">
        <v>36</v>
      </c>
      <c r="G68" s="6"/>
      <c r="H68" s="6"/>
      <c r="I68" s="6"/>
      <c r="J68" s="6"/>
      <c r="K68" s="6"/>
      <c r="L68" s="6"/>
      <c r="M68" s="9">
        <f>SUM(M63:M67)</f>
        <v>89194759</v>
      </c>
      <c r="O68" s="23"/>
      <c r="P68" s="9">
        <f>SUM(P63:P67)</f>
        <v>2047881.0749999997</v>
      </c>
    </row>
    <row r="69" spans="2:16" ht="12.75">
      <c r="B69" t="s">
        <v>10</v>
      </c>
      <c r="G69" s="6"/>
      <c r="H69" s="6"/>
      <c r="I69" s="6"/>
      <c r="J69" s="6"/>
      <c r="K69" s="6"/>
      <c r="L69" s="6"/>
      <c r="M69" s="21">
        <f>P20</f>
        <v>31451617</v>
      </c>
      <c r="O69" s="23">
        <v>0.0234</v>
      </c>
      <c r="P69" s="2">
        <f>O69*M69</f>
        <v>735967.8378</v>
      </c>
    </row>
    <row r="70" spans="2:16" ht="12.75">
      <c r="B70" t="s">
        <v>11</v>
      </c>
      <c r="L70" s="9"/>
      <c r="M70" s="9">
        <f>P21</f>
        <v>193456628</v>
      </c>
      <c r="O70" s="23">
        <v>0.0342</v>
      </c>
      <c r="P70" s="2">
        <f>O70*M70</f>
        <v>6616216.6776</v>
      </c>
    </row>
    <row r="71" spans="2:16" ht="12.75">
      <c r="B71" t="s">
        <v>12</v>
      </c>
      <c r="M71" s="9">
        <f>P22</f>
        <v>35164294</v>
      </c>
      <c r="O71" s="23">
        <v>0.0559</v>
      </c>
      <c r="P71" s="2">
        <f>O71*M71</f>
        <v>1965684.0346</v>
      </c>
    </row>
    <row r="72" spans="13:16" ht="12.75">
      <c r="M72" s="9"/>
      <c r="P72" s="2"/>
    </row>
    <row r="73" spans="3:16" ht="12.75">
      <c r="C73" t="s">
        <v>13</v>
      </c>
      <c r="M73" s="9">
        <f>M61+M68+M69+M70+M71</f>
        <v>351921174</v>
      </c>
      <c r="P73" s="9">
        <f>P61+P68+P69+P70+P71</f>
        <v>11896524.825</v>
      </c>
    </row>
    <row r="75" ht="12.75">
      <c r="M75" s="9"/>
    </row>
  </sheetData>
  <printOptions/>
  <pageMargins left="0.5" right="0.5" top="0.75" bottom="0.75" header="0.5" footer="0.5"/>
  <pageSetup fitToHeight="1" fitToWidth="1" horizontalDpi="600" verticalDpi="600" orientation="landscape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7"/>
  <sheetViews>
    <sheetView workbookViewId="0" topLeftCell="A1">
      <pane ySplit="9" topLeftCell="BM191" activePane="bottomLeft" state="frozen"/>
      <selection pane="topLeft" activeCell="A1" sqref="A1"/>
      <selection pane="bottomLeft" activeCell="H206" sqref="H206"/>
    </sheetView>
  </sheetViews>
  <sheetFormatPr defaultColWidth="9.140625" defaultRowHeight="12.75"/>
  <cols>
    <col min="1" max="1" width="6.57421875" style="33" customWidth="1"/>
    <col min="2" max="2" width="12.8515625" style="33" customWidth="1"/>
    <col min="3" max="3" width="0.42578125" style="33" customWidth="1"/>
    <col min="4" max="4" width="7.00390625" style="33" customWidth="1"/>
    <col min="5" max="5" width="0.42578125" style="33" customWidth="1"/>
    <col min="6" max="6" width="10.57421875" style="33" customWidth="1"/>
    <col min="7" max="7" width="0.42578125" style="33" customWidth="1"/>
    <col min="8" max="8" width="10.57421875" style="33" customWidth="1"/>
    <col min="9" max="9" width="0.42578125" style="33" customWidth="1"/>
    <col min="10" max="16384" width="9.140625" style="33" customWidth="1"/>
  </cols>
  <sheetData>
    <row r="1" spans="1:13" ht="12.75">
      <c r="A1" s="31" t="s">
        <v>48</v>
      </c>
      <c r="B1" s="31"/>
      <c r="C1" s="31"/>
      <c r="D1" s="31"/>
      <c r="E1" s="31"/>
      <c r="F1" s="31"/>
      <c r="G1" s="31"/>
      <c r="H1" s="31"/>
      <c r="I1" s="31"/>
      <c r="J1" s="32"/>
      <c r="K1" s="32"/>
      <c r="L1" s="32"/>
      <c r="M1" s="32"/>
    </row>
    <row r="2" spans="1:9" ht="11.25">
      <c r="A2" s="31" t="s">
        <v>49</v>
      </c>
      <c r="B2" s="31"/>
      <c r="C2" s="31"/>
      <c r="D2" s="31"/>
      <c r="E2" s="31"/>
      <c r="F2" s="31"/>
      <c r="G2" s="31"/>
      <c r="H2" s="31"/>
      <c r="I2" s="31"/>
    </row>
    <row r="3" spans="1:9" ht="11.25">
      <c r="A3" s="77"/>
      <c r="B3" s="77"/>
      <c r="C3" s="77"/>
      <c r="D3" s="77"/>
      <c r="E3" s="77"/>
      <c r="F3" s="77"/>
      <c r="G3" s="77"/>
      <c r="H3" s="77"/>
      <c r="I3" s="77"/>
    </row>
    <row r="4" spans="1:9" ht="11.25">
      <c r="A4" s="34"/>
      <c r="B4" s="34"/>
      <c r="C4" s="34"/>
      <c r="D4" s="34"/>
      <c r="E4" s="34"/>
      <c r="F4" s="34"/>
      <c r="G4" s="34"/>
      <c r="H4" s="34"/>
      <c r="I4" s="34"/>
    </row>
    <row r="5" spans="1:9" ht="11.25">
      <c r="A5" s="35"/>
      <c r="B5" s="35"/>
      <c r="C5" s="35"/>
      <c r="D5" s="35"/>
      <c r="E5" s="35"/>
      <c r="F5" s="77"/>
      <c r="G5" s="77"/>
      <c r="H5" s="77"/>
      <c r="I5" s="77"/>
    </row>
    <row r="6" spans="1:9" ht="11.25">
      <c r="A6" s="35"/>
      <c r="B6" s="34"/>
      <c r="C6" s="35"/>
      <c r="D6" s="35"/>
      <c r="E6" s="35"/>
      <c r="F6" s="36"/>
      <c r="G6" s="36"/>
      <c r="H6" s="34" t="s">
        <v>50</v>
      </c>
      <c r="I6" s="36"/>
    </row>
    <row r="7" spans="1:9" ht="11.25">
      <c r="A7" s="34" t="s">
        <v>51</v>
      </c>
      <c r="B7" s="34" t="s">
        <v>52</v>
      </c>
      <c r="C7" s="34"/>
      <c r="D7" s="34" t="s">
        <v>53</v>
      </c>
      <c r="E7" s="34"/>
      <c r="F7" s="34" t="s">
        <v>54</v>
      </c>
      <c r="G7" s="34"/>
      <c r="H7" s="34" t="s">
        <v>41</v>
      </c>
      <c r="I7" s="35"/>
    </row>
    <row r="8" spans="1:9" ht="11.25">
      <c r="A8" s="37" t="s">
        <v>55</v>
      </c>
      <c r="B8" s="37" t="s">
        <v>56</v>
      </c>
      <c r="C8" s="38"/>
      <c r="D8" s="37" t="s">
        <v>40</v>
      </c>
      <c r="E8" s="38"/>
      <c r="F8" s="37" t="s">
        <v>41</v>
      </c>
      <c r="G8" s="38"/>
      <c r="H8" s="38" t="s">
        <v>57</v>
      </c>
      <c r="I8" s="38"/>
    </row>
    <row r="9" spans="1:9" ht="11.25">
      <c r="A9" s="38"/>
      <c r="B9" s="39" t="s">
        <v>58</v>
      </c>
      <c r="C9" s="38"/>
      <c r="D9" s="39" t="s">
        <v>59</v>
      </c>
      <c r="E9" s="38"/>
      <c r="F9" s="38" t="s">
        <v>60</v>
      </c>
      <c r="G9" s="38"/>
      <c r="H9" s="38" t="s">
        <v>61</v>
      </c>
      <c r="I9" s="38"/>
    </row>
    <row r="10" spans="1:9" ht="11.25">
      <c r="A10" s="40" t="s">
        <v>62</v>
      </c>
      <c r="B10" s="41"/>
      <c r="C10" s="41"/>
      <c r="D10" s="41"/>
      <c r="E10" s="41"/>
      <c r="F10" s="41"/>
      <c r="G10" s="41"/>
      <c r="H10" s="41"/>
      <c r="I10" s="41"/>
    </row>
    <row r="11" spans="1:9" ht="11.25">
      <c r="A11" s="42" t="s">
        <v>63</v>
      </c>
      <c r="B11" s="41"/>
      <c r="C11" s="41"/>
      <c r="D11" s="41"/>
      <c r="E11" s="41"/>
      <c r="F11" s="41"/>
      <c r="G11" s="41"/>
      <c r="H11" s="41"/>
      <c r="I11" s="41"/>
    </row>
    <row r="12" spans="1:9" ht="11.25">
      <c r="A12" s="43">
        <v>310</v>
      </c>
      <c r="B12" s="44">
        <v>272391</v>
      </c>
      <c r="C12" s="44"/>
      <c r="D12" s="44"/>
      <c r="E12" s="44"/>
      <c r="F12" s="41"/>
      <c r="G12" s="41"/>
      <c r="H12" s="41"/>
      <c r="I12" s="41"/>
    </row>
    <row r="13" spans="1:9" ht="11.25">
      <c r="A13" s="43">
        <v>311</v>
      </c>
      <c r="B13" s="44">
        <v>39887301</v>
      </c>
      <c r="C13" s="44"/>
      <c r="D13" s="45">
        <v>0.0105</v>
      </c>
      <c r="E13" s="44"/>
      <c r="F13" s="46">
        <f>ROUND(B13*D13,0)</f>
        <v>418817</v>
      </c>
      <c r="G13" s="46"/>
      <c r="H13" s="46"/>
      <c r="I13" s="47"/>
    </row>
    <row r="14" spans="1:9" ht="11.25">
      <c r="A14" s="43">
        <v>312</v>
      </c>
      <c r="B14" s="44">
        <v>433411013</v>
      </c>
      <c r="C14" s="44"/>
      <c r="D14" s="45">
        <v>0.0215</v>
      </c>
      <c r="E14" s="44"/>
      <c r="F14" s="46">
        <f>ROUND(B14*D14,0)</f>
        <v>9318337</v>
      </c>
      <c r="G14" s="46"/>
      <c r="H14" s="46"/>
      <c r="I14" s="47"/>
    </row>
    <row r="15" spans="1:9" ht="11.25">
      <c r="A15" s="43">
        <v>314</v>
      </c>
      <c r="B15" s="44">
        <v>89488893</v>
      </c>
      <c r="C15" s="44"/>
      <c r="D15" s="45">
        <v>0.017</v>
      </c>
      <c r="E15" s="44"/>
      <c r="F15" s="46">
        <f>ROUND(B15*D15,0)</f>
        <v>1521311</v>
      </c>
      <c r="G15" s="46"/>
      <c r="H15" s="46"/>
      <c r="I15" s="47"/>
    </row>
    <row r="16" spans="1:9" ht="11.25">
      <c r="A16" s="43">
        <v>315</v>
      </c>
      <c r="B16" s="44">
        <v>43131634</v>
      </c>
      <c r="C16" s="44"/>
      <c r="D16" s="45">
        <v>0.0121</v>
      </c>
      <c r="E16" s="44"/>
      <c r="F16" s="46">
        <f>ROUND(B16*D16,0)</f>
        <v>521893</v>
      </c>
      <c r="G16" s="46"/>
      <c r="H16" s="46"/>
      <c r="I16" s="47"/>
    </row>
    <row r="17" spans="1:9" ht="11.25">
      <c r="A17" s="43">
        <v>316</v>
      </c>
      <c r="B17" s="44">
        <v>23229836</v>
      </c>
      <c r="C17" s="44"/>
      <c r="D17" s="45">
        <v>0.0177</v>
      </c>
      <c r="E17" s="44"/>
      <c r="F17" s="46">
        <f>ROUND(B17*D17,0)</f>
        <v>411168</v>
      </c>
      <c r="G17" s="46"/>
      <c r="H17" s="46"/>
      <c r="I17" s="47"/>
    </row>
    <row r="18" spans="1:9" ht="11.25">
      <c r="A18" s="43">
        <v>317</v>
      </c>
      <c r="B18" s="44">
        <v>0</v>
      </c>
      <c r="C18" s="44"/>
      <c r="D18" s="45">
        <v>0</v>
      </c>
      <c r="E18" s="44"/>
      <c r="F18" s="46">
        <v>0</v>
      </c>
      <c r="G18" s="46"/>
      <c r="H18" s="46"/>
      <c r="I18" s="47"/>
    </row>
    <row r="19" spans="1:9" ht="11.25">
      <c r="A19" s="43"/>
      <c r="B19" s="48">
        <f>SUM(B12:B18)</f>
        <v>629421068</v>
      </c>
      <c r="C19" s="44"/>
      <c r="D19" s="45"/>
      <c r="E19" s="44"/>
      <c r="F19" s="49">
        <f>SUM(F12:F18)</f>
        <v>12191526</v>
      </c>
      <c r="G19" s="46"/>
      <c r="H19" s="46"/>
      <c r="I19" s="47"/>
    </row>
    <row r="20" spans="1:9" ht="11.25">
      <c r="A20" s="43"/>
      <c r="B20" s="44"/>
      <c r="C20" s="44"/>
      <c r="D20" s="45"/>
      <c r="E20" s="44"/>
      <c r="F20" s="45"/>
      <c r="G20" s="45"/>
      <c r="H20" s="45"/>
      <c r="I20" s="47"/>
    </row>
    <row r="21" spans="1:9" ht="11.25">
      <c r="A21" s="43"/>
      <c r="B21" s="44"/>
      <c r="C21" s="44"/>
      <c r="D21" s="45"/>
      <c r="E21" s="44"/>
      <c r="F21" s="45"/>
      <c r="G21" s="45"/>
      <c r="H21" s="45"/>
      <c r="I21" s="47"/>
    </row>
    <row r="22" spans="1:9" ht="11.25">
      <c r="A22" s="36" t="s">
        <v>64</v>
      </c>
      <c r="B22" s="44"/>
      <c r="C22" s="44"/>
      <c r="D22" s="45"/>
      <c r="E22" s="44"/>
      <c r="F22" s="45"/>
      <c r="G22" s="45"/>
      <c r="H22" s="45"/>
      <c r="I22" s="47"/>
    </row>
    <row r="23" spans="1:9" ht="11.25">
      <c r="A23" s="50">
        <v>311</v>
      </c>
      <c r="B23" s="44">
        <v>1959206</v>
      </c>
      <c r="C23" s="51"/>
      <c r="D23" s="45">
        <v>0.0105</v>
      </c>
      <c r="E23" s="51"/>
      <c r="F23" s="46">
        <f>ROUND(B23*D23,0)</f>
        <v>20572</v>
      </c>
      <c r="G23" s="46"/>
      <c r="H23" s="46"/>
      <c r="I23" s="47"/>
    </row>
    <row r="24" spans="1:9" ht="11.25">
      <c r="A24" s="50">
        <v>312</v>
      </c>
      <c r="B24" s="44">
        <v>37700418</v>
      </c>
      <c r="C24" s="51"/>
      <c r="D24" s="45">
        <v>0.0215</v>
      </c>
      <c r="E24" s="51"/>
      <c r="F24" s="46">
        <f>ROUND(B24*D24,0)</f>
        <v>810559</v>
      </c>
      <c r="G24" s="46"/>
      <c r="H24" s="46"/>
      <c r="I24" s="47"/>
    </row>
    <row r="25" spans="1:9" ht="11.25">
      <c r="A25" s="50">
        <v>315</v>
      </c>
      <c r="B25" s="44">
        <v>3129975</v>
      </c>
      <c r="C25" s="51"/>
      <c r="D25" s="45">
        <v>0.0121</v>
      </c>
      <c r="E25" s="51"/>
      <c r="F25" s="46">
        <f>ROUND(B25*D25,0)</f>
        <v>37873</v>
      </c>
      <c r="G25" s="46"/>
      <c r="H25" s="46"/>
      <c r="I25" s="47"/>
    </row>
    <row r="26" spans="1:9" ht="11.25">
      <c r="A26" s="50">
        <v>316</v>
      </c>
      <c r="B26" s="44">
        <v>5536843</v>
      </c>
      <c r="C26" s="51"/>
      <c r="D26" s="45">
        <v>0.0177</v>
      </c>
      <c r="E26" s="51"/>
      <c r="F26" s="46">
        <f>ROUND(B26*D26,0)</f>
        <v>98002</v>
      </c>
      <c r="G26" s="46"/>
      <c r="H26" s="46"/>
      <c r="I26" s="47"/>
    </row>
    <row r="27" spans="1:9" ht="11.25">
      <c r="A27" s="50"/>
      <c r="B27" s="52">
        <f>SUM(B23:B26)</f>
        <v>48326442</v>
      </c>
      <c r="C27" s="51"/>
      <c r="D27" s="53"/>
      <c r="E27" s="51"/>
      <c r="F27" s="52">
        <f>SUM(F23:F26)</f>
        <v>967006</v>
      </c>
      <c r="G27" s="54"/>
      <c r="H27" s="54"/>
      <c r="I27" s="47"/>
    </row>
    <row r="28" spans="1:9" ht="11.25">
      <c r="A28" s="43"/>
      <c r="B28" s="44"/>
      <c r="C28" s="44"/>
      <c r="D28" s="45"/>
      <c r="E28" s="44"/>
      <c r="F28" s="46"/>
      <c r="G28" s="46"/>
      <c r="H28" s="46"/>
      <c r="I28" s="47"/>
    </row>
    <row r="29" spans="1:9" ht="11.25">
      <c r="A29" s="43"/>
      <c r="B29" s="44"/>
      <c r="C29" s="44"/>
      <c r="D29" s="45"/>
      <c r="E29" s="44"/>
      <c r="F29" s="46"/>
      <c r="G29" s="46"/>
      <c r="H29" s="46"/>
      <c r="I29" s="47"/>
    </row>
    <row r="30" spans="1:9" ht="11.25">
      <c r="A30" s="42" t="s">
        <v>65</v>
      </c>
      <c r="B30" s="44"/>
      <c r="C30" s="44"/>
      <c r="D30" s="45"/>
      <c r="E30" s="44"/>
      <c r="F30" s="46"/>
      <c r="G30" s="46"/>
      <c r="H30" s="46"/>
      <c r="I30" s="47"/>
    </row>
    <row r="31" spans="1:9" ht="11.25">
      <c r="A31" s="43">
        <v>310</v>
      </c>
      <c r="B31" s="44">
        <v>488656</v>
      </c>
      <c r="C31" s="44"/>
      <c r="D31" s="45"/>
      <c r="E31" s="44"/>
      <c r="F31" s="46"/>
      <c r="G31" s="46"/>
      <c r="H31" s="46"/>
      <c r="I31" s="47"/>
    </row>
    <row r="32" spans="1:9" ht="11.25">
      <c r="A32" s="43">
        <v>311</v>
      </c>
      <c r="B32" s="44">
        <v>36386434</v>
      </c>
      <c r="C32" s="44"/>
      <c r="D32" s="45">
        <v>0.0105</v>
      </c>
      <c r="E32" s="44"/>
      <c r="F32" s="46">
        <f aca="true" t="shared" si="0" ref="F32:F37">ROUND(B32*D32,0)</f>
        <v>382058</v>
      </c>
      <c r="G32" s="46"/>
      <c r="H32" s="46"/>
      <c r="I32" s="47"/>
    </row>
    <row r="33" spans="1:9" ht="11.25">
      <c r="A33" s="43">
        <v>312</v>
      </c>
      <c r="B33" s="44">
        <v>394068343</v>
      </c>
      <c r="C33" s="44"/>
      <c r="D33" s="45">
        <v>0.0215</v>
      </c>
      <c r="E33" s="44"/>
      <c r="F33" s="46">
        <f t="shared" si="0"/>
        <v>8472469</v>
      </c>
      <c r="G33" s="46"/>
      <c r="H33" s="46"/>
      <c r="I33" s="47"/>
    </row>
    <row r="34" spans="1:9" ht="11.25">
      <c r="A34" s="43">
        <v>314</v>
      </c>
      <c r="B34" s="44">
        <v>98478377</v>
      </c>
      <c r="C34" s="44"/>
      <c r="D34" s="45">
        <v>0.017</v>
      </c>
      <c r="E34" s="44"/>
      <c r="F34" s="46">
        <f t="shared" si="0"/>
        <v>1674132</v>
      </c>
      <c r="G34" s="46"/>
      <c r="H34" s="46"/>
      <c r="I34" s="47"/>
    </row>
    <row r="35" spans="1:9" ht="11.25">
      <c r="A35" s="43">
        <v>315</v>
      </c>
      <c r="B35" s="44">
        <v>34536343</v>
      </c>
      <c r="C35" s="44"/>
      <c r="D35" s="45">
        <v>0.0121</v>
      </c>
      <c r="E35" s="44"/>
      <c r="F35" s="46">
        <f t="shared" si="0"/>
        <v>417890</v>
      </c>
      <c r="G35" s="46"/>
      <c r="H35" s="46"/>
      <c r="I35" s="47"/>
    </row>
    <row r="36" spans="1:9" ht="11.25">
      <c r="A36" s="43">
        <v>316</v>
      </c>
      <c r="B36" s="44">
        <v>47386741</v>
      </c>
      <c r="C36" s="44"/>
      <c r="D36" s="45">
        <v>0.0177</v>
      </c>
      <c r="E36" s="44"/>
      <c r="F36" s="46">
        <f t="shared" si="0"/>
        <v>838745</v>
      </c>
      <c r="G36" s="46"/>
      <c r="H36" s="46"/>
      <c r="I36" s="47"/>
    </row>
    <row r="37" spans="1:9" ht="11.25">
      <c r="A37" s="43">
        <v>317</v>
      </c>
      <c r="B37" s="44">
        <v>0</v>
      </c>
      <c r="C37" s="44"/>
      <c r="D37" s="55">
        <v>0</v>
      </c>
      <c r="E37" s="51"/>
      <c r="F37" s="46">
        <f t="shared" si="0"/>
        <v>0</v>
      </c>
      <c r="G37" s="46"/>
      <c r="H37" s="46"/>
      <c r="I37" s="47"/>
    </row>
    <row r="38" spans="1:9" ht="11.25">
      <c r="A38" s="43"/>
      <c r="B38" s="52">
        <f>SUM(B31:B37)</f>
        <v>611344894</v>
      </c>
      <c r="C38" s="44"/>
      <c r="D38" s="45"/>
      <c r="E38" s="44"/>
      <c r="F38" s="49">
        <f>SUM(F31:F37)</f>
        <v>11785294</v>
      </c>
      <c r="G38" s="46"/>
      <c r="H38" s="46"/>
      <c r="I38" s="47"/>
    </row>
    <row r="39" spans="1:9" ht="11.25">
      <c r="A39" s="43"/>
      <c r="B39" s="44"/>
      <c r="C39" s="44"/>
      <c r="D39" s="45"/>
      <c r="E39" s="44"/>
      <c r="F39" s="45"/>
      <c r="G39" s="45"/>
      <c r="H39" s="45"/>
      <c r="I39" s="47"/>
    </row>
    <row r="40" spans="1:9" ht="11.25">
      <c r="A40" s="43"/>
      <c r="B40" s="44"/>
      <c r="C40" s="44"/>
      <c r="D40" s="45"/>
      <c r="E40" s="44"/>
      <c r="F40" s="46"/>
      <c r="G40" s="46"/>
      <c r="H40" s="46"/>
      <c r="I40" s="47"/>
    </row>
    <row r="41" spans="1:9" ht="11.25">
      <c r="A41" s="42" t="s">
        <v>66</v>
      </c>
      <c r="B41" s="44"/>
      <c r="C41" s="44"/>
      <c r="D41" s="45"/>
      <c r="E41" s="44"/>
      <c r="F41" s="46"/>
      <c r="G41" s="46"/>
      <c r="H41" s="46"/>
      <c r="I41" s="47"/>
    </row>
    <row r="42" spans="1:9" ht="11.25">
      <c r="A42" s="43">
        <v>310</v>
      </c>
      <c r="B42" s="44">
        <v>0</v>
      </c>
      <c r="C42" s="44"/>
      <c r="D42" s="45"/>
      <c r="E42" s="44"/>
      <c r="F42" s="46"/>
      <c r="G42" s="46"/>
      <c r="H42" s="46"/>
      <c r="I42" s="47"/>
    </row>
    <row r="43" spans="1:9" ht="11.25">
      <c r="A43" s="43">
        <v>311</v>
      </c>
      <c r="B43" s="44">
        <v>0</v>
      </c>
      <c r="C43" s="44"/>
      <c r="D43" s="45">
        <v>0.0105</v>
      </c>
      <c r="E43" s="44"/>
      <c r="F43" s="46">
        <f aca="true" t="shared" si="1" ref="F43:F48">ROUND(B43*D43,0)</f>
        <v>0</v>
      </c>
      <c r="G43" s="46"/>
      <c r="H43" s="46"/>
      <c r="I43" s="47"/>
    </row>
    <row r="44" spans="1:9" ht="11.25">
      <c r="A44" s="43">
        <v>312</v>
      </c>
      <c r="B44" s="44">
        <v>0</v>
      </c>
      <c r="C44" s="44"/>
      <c r="D44" s="45">
        <v>0.0215</v>
      </c>
      <c r="E44" s="44"/>
      <c r="F44" s="46">
        <f t="shared" si="1"/>
        <v>0</v>
      </c>
      <c r="G44" s="46"/>
      <c r="H44" s="46"/>
      <c r="I44" s="47"/>
    </row>
    <row r="45" spans="1:9" ht="11.25">
      <c r="A45" s="43">
        <v>314</v>
      </c>
      <c r="B45" s="44">
        <v>0</v>
      </c>
      <c r="C45" s="44"/>
      <c r="D45" s="45">
        <v>0.017</v>
      </c>
      <c r="E45" s="44"/>
      <c r="F45" s="46">
        <f t="shared" si="1"/>
        <v>0</v>
      </c>
      <c r="G45" s="46"/>
      <c r="H45" s="46"/>
      <c r="I45" s="47"/>
    </row>
    <row r="46" spans="1:9" ht="11.25">
      <c r="A46" s="43">
        <v>315</v>
      </c>
      <c r="B46" s="44">
        <v>0</v>
      </c>
      <c r="C46" s="44"/>
      <c r="D46" s="45">
        <v>0.0121</v>
      </c>
      <c r="E46" s="44"/>
      <c r="F46" s="46">
        <f t="shared" si="1"/>
        <v>0</v>
      </c>
      <c r="G46" s="46"/>
      <c r="H46" s="46"/>
      <c r="I46" s="47"/>
    </row>
    <row r="47" spans="1:9" ht="11.25">
      <c r="A47" s="43">
        <v>316</v>
      </c>
      <c r="B47" s="44">
        <v>0</v>
      </c>
      <c r="C47" s="44"/>
      <c r="D47" s="45">
        <v>0.0177</v>
      </c>
      <c r="E47" s="44"/>
      <c r="F47" s="46">
        <f t="shared" si="1"/>
        <v>0</v>
      </c>
      <c r="G47" s="46"/>
      <c r="H47" s="46"/>
      <c r="I47" s="47"/>
    </row>
    <row r="48" spans="1:9" ht="11.25">
      <c r="A48" s="50">
        <v>317</v>
      </c>
      <c r="B48" s="51">
        <v>0</v>
      </c>
      <c r="C48" s="51"/>
      <c r="D48" s="55">
        <v>0</v>
      </c>
      <c r="E48" s="51"/>
      <c r="F48" s="46">
        <f t="shared" si="1"/>
        <v>0</v>
      </c>
      <c r="G48" s="46"/>
      <c r="H48" s="46"/>
      <c r="I48" s="47"/>
    </row>
    <row r="49" spans="1:9" ht="11.25">
      <c r="A49" s="50"/>
      <c r="B49" s="52">
        <f>SUM(B42:B48)</f>
        <v>0</v>
      </c>
      <c r="C49" s="51"/>
      <c r="D49" s="53"/>
      <c r="E49" s="51"/>
      <c r="F49" s="49">
        <f>SUM(F42:F48)</f>
        <v>0</v>
      </c>
      <c r="G49" s="46"/>
      <c r="H49" s="46"/>
      <c r="I49" s="47"/>
    </row>
    <row r="50" spans="1:9" ht="11.25">
      <c r="A50" s="43"/>
      <c r="B50" s="44"/>
      <c r="C50" s="44"/>
      <c r="D50" s="45"/>
      <c r="E50" s="44"/>
      <c r="F50" s="45"/>
      <c r="G50" s="45"/>
      <c r="H50" s="45"/>
      <c r="I50" s="47"/>
    </row>
    <row r="51" spans="1:9" ht="11.25">
      <c r="A51" s="50"/>
      <c r="B51" s="51"/>
      <c r="C51" s="51"/>
      <c r="D51" s="53"/>
      <c r="E51" s="51"/>
      <c r="F51" s="46"/>
      <c r="G51" s="46"/>
      <c r="H51" s="46"/>
      <c r="I51" s="47"/>
    </row>
    <row r="52" spans="1:9" ht="11.25">
      <c r="A52" s="36" t="s">
        <v>67</v>
      </c>
      <c r="B52" s="51"/>
      <c r="C52" s="51"/>
      <c r="D52" s="53"/>
      <c r="E52" s="51"/>
      <c r="F52" s="46"/>
      <c r="G52" s="46"/>
      <c r="H52" s="46"/>
      <c r="I52" s="47"/>
    </row>
    <row r="53" spans="1:9" ht="11.25">
      <c r="A53" s="50">
        <v>310</v>
      </c>
      <c r="B53" s="44">
        <v>16519454</v>
      </c>
      <c r="C53" s="51"/>
      <c r="D53" s="53"/>
      <c r="E53" s="51"/>
      <c r="F53" s="46"/>
      <c r="G53" s="46"/>
      <c r="H53" s="46"/>
      <c r="I53" s="47"/>
    </row>
    <row r="54" spans="1:9" ht="11.25">
      <c r="A54" s="50">
        <v>311</v>
      </c>
      <c r="B54" s="51">
        <v>64988453</v>
      </c>
      <c r="C54" s="51"/>
      <c r="D54" s="45">
        <v>0.0105</v>
      </c>
      <c r="E54" s="51"/>
      <c r="F54" s="46">
        <f aca="true" t="shared" si="2" ref="F54:F59">ROUND(B54*D54,0)</f>
        <v>682379</v>
      </c>
      <c r="G54" s="46"/>
      <c r="H54" s="46"/>
      <c r="I54" s="47"/>
    </row>
    <row r="55" spans="1:9" ht="11.25">
      <c r="A55" s="50">
        <v>312</v>
      </c>
      <c r="B55" s="51">
        <v>603873198</v>
      </c>
      <c r="C55" s="51"/>
      <c r="D55" s="45">
        <v>0.0215</v>
      </c>
      <c r="E55" s="51"/>
      <c r="F55" s="46">
        <f t="shared" si="2"/>
        <v>12983274</v>
      </c>
      <c r="G55" s="46"/>
      <c r="H55" s="46"/>
      <c r="I55" s="47"/>
    </row>
    <row r="56" spans="1:9" ht="11.25">
      <c r="A56" s="50">
        <v>314</v>
      </c>
      <c r="B56" s="51">
        <v>208454979</v>
      </c>
      <c r="C56" s="51"/>
      <c r="D56" s="45">
        <v>0.017</v>
      </c>
      <c r="E56" s="51"/>
      <c r="F56" s="46">
        <f t="shared" si="2"/>
        <v>3543735</v>
      </c>
      <c r="G56" s="46"/>
      <c r="H56" s="46"/>
      <c r="I56" s="47"/>
    </row>
    <row r="57" spans="1:9" ht="11.25">
      <c r="A57" s="50">
        <v>315</v>
      </c>
      <c r="B57" s="51">
        <v>81021825</v>
      </c>
      <c r="C57" s="51"/>
      <c r="D57" s="45">
        <v>0.0121</v>
      </c>
      <c r="E57" s="51"/>
      <c r="F57" s="46">
        <f t="shared" si="2"/>
        <v>980364</v>
      </c>
      <c r="G57" s="46"/>
      <c r="H57" s="46"/>
      <c r="I57" s="47"/>
    </row>
    <row r="58" spans="1:9" ht="11.25">
      <c r="A58" s="50">
        <v>316</v>
      </c>
      <c r="B58" s="51">
        <v>25551896</v>
      </c>
      <c r="C58" s="51"/>
      <c r="D58" s="45">
        <v>0.0177</v>
      </c>
      <c r="E58" s="51"/>
      <c r="F58" s="46">
        <f t="shared" si="2"/>
        <v>452269</v>
      </c>
      <c r="G58" s="46"/>
      <c r="H58" s="46"/>
      <c r="I58" s="47"/>
    </row>
    <row r="59" spans="1:9" ht="11.25">
      <c r="A59" s="50">
        <v>317</v>
      </c>
      <c r="B59" s="51">
        <v>0</v>
      </c>
      <c r="C59" s="51"/>
      <c r="D59" s="55">
        <v>0</v>
      </c>
      <c r="E59" s="51"/>
      <c r="F59" s="46">
        <f t="shared" si="2"/>
        <v>0</v>
      </c>
      <c r="G59" s="46"/>
      <c r="H59" s="46"/>
      <c r="I59" s="47"/>
    </row>
    <row r="60" spans="1:9" ht="11.25">
      <c r="A60" s="50"/>
      <c r="B60" s="52">
        <f>SUM(B53:B59)</f>
        <v>1000409805</v>
      </c>
      <c r="C60" s="51"/>
      <c r="D60" s="53"/>
      <c r="E60" s="51"/>
      <c r="F60" s="49">
        <f>SUM(F53:F59)</f>
        <v>18642021</v>
      </c>
      <c r="G60" s="46"/>
      <c r="H60" s="46"/>
      <c r="I60" s="47"/>
    </row>
    <row r="61" spans="1:9" ht="11.25">
      <c r="A61" s="50"/>
      <c r="B61" s="51"/>
      <c r="C61" s="51"/>
      <c r="D61" s="53"/>
      <c r="E61" s="51"/>
      <c r="F61" s="46"/>
      <c r="G61" s="46"/>
      <c r="H61" s="46"/>
      <c r="I61" s="47"/>
    </row>
    <row r="62" spans="1:9" ht="11.25">
      <c r="A62" s="36" t="s">
        <v>68</v>
      </c>
      <c r="B62" s="51"/>
      <c r="C62" s="51"/>
      <c r="D62" s="53"/>
      <c r="E62" s="51"/>
      <c r="F62" s="46"/>
      <c r="G62" s="46"/>
      <c r="H62" s="46"/>
      <c r="I62" s="47"/>
    </row>
    <row r="63" spans="1:9" ht="11.25">
      <c r="A63" s="50">
        <v>312.03</v>
      </c>
      <c r="B63" s="44">
        <v>115777669</v>
      </c>
      <c r="C63" s="51"/>
      <c r="D63" s="53">
        <v>0.0419</v>
      </c>
      <c r="E63" s="51"/>
      <c r="F63" s="46">
        <f>ROUND(B63*D63,0)</f>
        <v>4851084</v>
      </c>
      <c r="G63" s="46"/>
      <c r="H63" s="46"/>
      <c r="I63" s="47"/>
    </row>
    <row r="64" spans="1:9" ht="11.25">
      <c r="A64" s="50"/>
      <c r="B64" s="51"/>
      <c r="C64" s="51"/>
      <c r="D64" s="53"/>
      <c r="E64" s="51"/>
      <c r="F64" s="46"/>
      <c r="G64" s="46"/>
      <c r="H64" s="46"/>
      <c r="I64" s="47"/>
    </row>
    <row r="65" spans="1:9" ht="11.25">
      <c r="A65" s="36" t="s">
        <v>69</v>
      </c>
      <c r="B65" s="51"/>
      <c r="C65" s="51"/>
      <c r="D65" s="53"/>
      <c r="E65" s="51"/>
      <c r="F65" s="46"/>
      <c r="G65" s="46"/>
      <c r="H65" s="46"/>
      <c r="I65" s="47"/>
    </row>
    <row r="66" spans="1:9" ht="11.25">
      <c r="A66" s="50">
        <v>310</v>
      </c>
      <c r="B66" s="44">
        <v>746958</v>
      </c>
      <c r="C66" s="51"/>
      <c r="D66" s="53"/>
      <c r="E66" s="51"/>
      <c r="F66" s="46"/>
      <c r="G66" s="46"/>
      <c r="H66" s="46"/>
      <c r="I66" s="47"/>
    </row>
    <row r="67" spans="1:9" ht="11.25">
      <c r="A67" s="50">
        <v>311</v>
      </c>
      <c r="B67" s="51">
        <v>54026050</v>
      </c>
      <c r="C67" s="51"/>
      <c r="D67" s="45">
        <v>0.0105</v>
      </c>
      <c r="E67" s="51"/>
      <c r="F67" s="46">
        <f aca="true" t="shared" si="3" ref="F67:F72">ROUND(B67*D67,0)</f>
        <v>567274</v>
      </c>
      <c r="G67" s="46"/>
      <c r="H67" s="46"/>
      <c r="I67" s="47"/>
    </row>
    <row r="68" spans="1:9" ht="11.25">
      <c r="A68" s="50">
        <v>312</v>
      </c>
      <c r="B68" s="51">
        <v>389239212</v>
      </c>
      <c r="C68" s="51"/>
      <c r="D68" s="45">
        <v>0.0215</v>
      </c>
      <c r="E68" s="51"/>
      <c r="F68" s="46">
        <f t="shared" si="3"/>
        <v>8368643</v>
      </c>
      <c r="G68" s="46"/>
      <c r="H68" s="46"/>
      <c r="I68" s="47"/>
    </row>
    <row r="69" spans="1:9" ht="11.25">
      <c r="A69" s="50">
        <v>314</v>
      </c>
      <c r="B69" s="51">
        <v>136992203</v>
      </c>
      <c r="C69" s="51"/>
      <c r="D69" s="45">
        <v>0.017</v>
      </c>
      <c r="E69" s="51"/>
      <c r="F69" s="46">
        <f t="shared" si="3"/>
        <v>2328867</v>
      </c>
      <c r="G69" s="46"/>
      <c r="H69" s="46"/>
      <c r="I69" s="47"/>
    </row>
    <row r="70" spans="1:9" ht="11.25">
      <c r="A70" s="50">
        <v>315</v>
      </c>
      <c r="B70" s="51">
        <v>37955845</v>
      </c>
      <c r="C70" s="51"/>
      <c r="D70" s="45">
        <v>0.0121</v>
      </c>
      <c r="E70" s="51"/>
      <c r="F70" s="46">
        <f t="shared" si="3"/>
        <v>459266</v>
      </c>
      <c r="G70" s="46"/>
      <c r="H70" s="46"/>
      <c r="I70" s="47"/>
    </row>
    <row r="71" spans="1:9" ht="11.25">
      <c r="A71" s="50">
        <v>316</v>
      </c>
      <c r="B71" s="51">
        <v>21205469</v>
      </c>
      <c r="C71" s="51"/>
      <c r="D71" s="45">
        <v>0.0177</v>
      </c>
      <c r="E71" s="51"/>
      <c r="F71" s="46">
        <f t="shared" si="3"/>
        <v>375337</v>
      </c>
      <c r="G71" s="46"/>
      <c r="H71" s="46"/>
      <c r="I71" s="47"/>
    </row>
    <row r="72" spans="1:9" ht="11.25">
      <c r="A72" s="50">
        <v>317</v>
      </c>
      <c r="B72" s="51">
        <v>0</v>
      </c>
      <c r="C72" s="51"/>
      <c r="D72" s="53">
        <v>0</v>
      </c>
      <c r="E72" s="51"/>
      <c r="F72" s="46">
        <f t="shared" si="3"/>
        <v>0</v>
      </c>
      <c r="G72" s="46"/>
      <c r="H72" s="46"/>
      <c r="I72" s="47"/>
    </row>
    <row r="73" spans="1:9" ht="11.25">
      <c r="A73" s="50"/>
      <c r="B73" s="52">
        <f>SUM(B66:B72)</f>
        <v>640165737</v>
      </c>
      <c r="C73" s="51"/>
      <c r="D73" s="53"/>
      <c r="E73" s="51"/>
      <c r="F73" s="49">
        <f>SUM(F66:F72)</f>
        <v>12099387</v>
      </c>
      <c r="G73" s="46"/>
      <c r="H73" s="46"/>
      <c r="I73" s="47"/>
    </row>
    <row r="75" spans="1:9" ht="11.25">
      <c r="A75" s="50"/>
      <c r="B75" s="54"/>
      <c r="C75" s="51"/>
      <c r="D75" s="53"/>
      <c r="E75" s="51"/>
      <c r="F75" s="46"/>
      <c r="G75" s="46"/>
      <c r="H75" s="46"/>
      <c r="I75" s="47"/>
    </row>
    <row r="76" spans="1:9" ht="11.25">
      <c r="A76" s="56" t="s">
        <v>70</v>
      </c>
      <c r="B76" s="51"/>
      <c r="C76" s="51"/>
      <c r="D76" s="53"/>
      <c r="E76" s="51"/>
      <c r="F76" s="46"/>
      <c r="G76" s="46"/>
      <c r="H76" s="46"/>
      <c r="I76" s="47"/>
    </row>
    <row r="77" spans="1:9" ht="11.25">
      <c r="A77" s="50"/>
      <c r="B77" s="57">
        <f>+B19+B38+B49+B60+B63+B73+B27</f>
        <v>3045445615</v>
      </c>
      <c r="C77" s="51"/>
      <c r="D77" s="53"/>
      <c r="E77" s="51"/>
      <c r="F77" s="58">
        <f>+F19+F38+F49+F60+F63+F73+F27</f>
        <v>60536318</v>
      </c>
      <c r="G77" s="54"/>
      <c r="H77" s="54"/>
      <c r="I77" s="47"/>
    </row>
    <row r="78" spans="1:9" ht="11.25">
      <c r="A78" s="43"/>
      <c r="B78" s="44"/>
      <c r="C78" s="44"/>
      <c r="D78" s="45"/>
      <c r="E78" s="44"/>
      <c r="F78" s="45"/>
      <c r="G78" s="45"/>
      <c r="H78" s="45"/>
      <c r="I78" s="47"/>
    </row>
    <row r="79" spans="1:9" ht="11.25">
      <c r="A79" s="59" t="s">
        <v>71</v>
      </c>
      <c r="B79" s="44"/>
      <c r="C79" s="44"/>
      <c r="D79" s="45"/>
      <c r="E79" s="44"/>
      <c r="F79" s="45"/>
      <c r="G79" s="45"/>
      <c r="H79" s="45"/>
      <c r="I79" s="47"/>
    </row>
    <row r="80" spans="1:9" ht="11.25">
      <c r="A80" s="43"/>
      <c r="B80" s="57">
        <f>+B19+B38+B49+B60+B63+B73+B27-B12-B31-B53-B66</f>
        <v>3027418156</v>
      </c>
      <c r="C80" s="44"/>
      <c r="D80" s="45"/>
      <c r="E80" s="44"/>
      <c r="F80" s="57">
        <f>+F19+F38+F49+F60+F63+F73+F27-F12-F31-F53-F66</f>
        <v>60536318</v>
      </c>
      <c r="G80" s="60"/>
      <c r="H80" s="45">
        <f>+F80/B80</f>
        <v>0.01999602132266528</v>
      </c>
      <c r="I80" s="47"/>
    </row>
    <row r="81" spans="1:9" ht="11.25">
      <c r="A81" s="50"/>
      <c r="B81" s="51"/>
      <c r="C81" s="51"/>
      <c r="D81" s="53"/>
      <c r="E81" s="51"/>
      <c r="G81" s="45"/>
      <c r="H81" s="45"/>
      <c r="I81" s="47"/>
    </row>
    <row r="82" spans="1:9" ht="11.25">
      <c r="A82" s="50"/>
      <c r="B82" s="51"/>
      <c r="C82" s="51"/>
      <c r="D82" s="53"/>
      <c r="E82" s="51"/>
      <c r="F82" s="45"/>
      <c r="G82" s="45"/>
      <c r="H82" s="45"/>
      <c r="I82" s="47"/>
    </row>
    <row r="83" spans="1:9" ht="11.25">
      <c r="A83" s="56" t="s">
        <v>72</v>
      </c>
      <c r="B83" s="51"/>
      <c r="C83" s="51"/>
      <c r="D83" s="53"/>
      <c r="E83" s="51"/>
      <c r="F83" s="46"/>
      <c r="G83" s="46"/>
      <c r="H83" s="46"/>
      <c r="I83" s="47"/>
    </row>
    <row r="84" spans="1:9" ht="11.25">
      <c r="A84" s="36" t="s">
        <v>73</v>
      </c>
      <c r="B84" s="51"/>
      <c r="C84" s="51"/>
      <c r="D84" s="53"/>
      <c r="E84" s="51"/>
      <c r="F84" s="46"/>
      <c r="G84" s="46"/>
      <c r="H84" s="46"/>
      <c r="I84" s="47"/>
    </row>
    <row r="85" spans="1:9" ht="11.25">
      <c r="A85" s="50">
        <v>320</v>
      </c>
      <c r="B85" s="44">
        <v>6184103</v>
      </c>
      <c r="C85" s="51"/>
      <c r="D85" s="53"/>
      <c r="E85" s="51"/>
      <c r="F85" s="46"/>
      <c r="G85" s="46"/>
      <c r="H85" s="46"/>
      <c r="I85" s="47"/>
    </row>
    <row r="86" spans="1:9" ht="11.25">
      <c r="A86" s="50">
        <v>321</v>
      </c>
      <c r="B86" s="51">
        <v>926126664</v>
      </c>
      <c r="C86" s="51"/>
      <c r="D86" s="53">
        <v>0.0197</v>
      </c>
      <c r="E86" s="51"/>
      <c r="F86" s="46">
        <f aca="true" t="shared" si="4" ref="F86:F91">ROUND(B86*D86,0)</f>
        <v>18244695</v>
      </c>
      <c r="G86" s="46"/>
      <c r="H86" s="46"/>
      <c r="I86" s="47"/>
    </row>
    <row r="87" spans="1:9" ht="11.25">
      <c r="A87" s="50">
        <v>322</v>
      </c>
      <c r="B87" s="51">
        <v>1013911877</v>
      </c>
      <c r="C87" s="51"/>
      <c r="D87" s="53">
        <v>0.0246</v>
      </c>
      <c r="E87" s="51"/>
      <c r="F87" s="46">
        <f t="shared" si="4"/>
        <v>24942232</v>
      </c>
      <c r="G87" s="46"/>
      <c r="H87" s="46"/>
      <c r="I87" s="47"/>
    </row>
    <row r="88" spans="1:9" ht="11.25">
      <c r="A88" s="50">
        <v>323</v>
      </c>
      <c r="B88" s="51">
        <v>506935277</v>
      </c>
      <c r="C88" s="51"/>
      <c r="D88" s="53">
        <v>0.0208</v>
      </c>
      <c r="E88" s="51"/>
      <c r="F88" s="46">
        <f t="shared" si="4"/>
        <v>10544254</v>
      </c>
      <c r="G88" s="46"/>
      <c r="H88" s="46"/>
      <c r="I88" s="47"/>
    </row>
    <row r="89" spans="1:9" ht="11.25">
      <c r="A89" s="50">
        <v>324</v>
      </c>
      <c r="B89" s="51">
        <v>211089981</v>
      </c>
      <c r="C89" s="51"/>
      <c r="D89" s="53">
        <v>0.0191</v>
      </c>
      <c r="E89" s="51"/>
      <c r="F89" s="46">
        <f t="shared" si="4"/>
        <v>4031819</v>
      </c>
      <c r="G89" s="46"/>
      <c r="H89" s="46"/>
      <c r="I89" s="47"/>
    </row>
    <row r="90" spans="1:9" ht="11.25">
      <c r="A90" s="50">
        <v>325</v>
      </c>
      <c r="B90" s="51">
        <v>171568184</v>
      </c>
      <c r="C90" s="51"/>
      <c r="D90" s="53">
        <v>0.0249</v>
      </c>
      <c r="E90" s="51"/>
      <c r="F90" s="46">
        <f t="shared" si="4"/>
        <v>4272048</v>
      </c>
      <c r="G90" s="46"/>
      <c r="H90" s="46"/>
      <c r="I90" s="47"/>
    </row>
    <row r="91" spans="1:9" ht="11.25">
      <c r="A91" s="50">
        <v>326</v>
      </c>
      <c r="B91" s="51">
        <v>0</v>
      </c>
      <c r="C91" s="51"/>
      <c r="D91" s="53">
        <v>0</v>
      </c>
      <c r="E91" s="51"/>
      <c r="F91" s="46">
        <f t="shared" si="4"/>
        <v>0</v>
      </c>
      <c r="G91" s="46"/>
      <c r="H91" s="46"/>
      <c r="I91" s="47"/>
    </row>
    <row r="92" spans="1:9" ht="11.25">
      <c r="A92" s="50"/>
      <c r="B92" s="61">
        <f>SUM(B85:B91)</f>
        <v>2835816086</v>
      </c>
      <c r="C92" s="51"/>
      <c r="D92" s="53"/>
      <c r="E92" s="51"/>
      <c r="F92" s="62">
        <f>SUM(F86:F91)</f>
        <v>62035048</v>
      </c>
      <c r="G92" s="46"/>
      <c r="H92" s="46"/>
      <c r="I92" s="47"/>
    </row>
    <row r="93" spans="1:9" ht="11.25">
      <c r="A93" s="50"/>
      <c r="B93" s="54"/>
      <c r="C93" s="51"/>
      <c r="D93" s="53"/>
      <c r="E93" s="51"/>
      <c r="F93" s="46"/>
      <c r="G93" s="46"/>
      <c r="H93" s="46"/>
      <c r="I93" s="47"/>
    </row>
    <row r="94" spans="1:9" ht="11.25">
      <c r="A94" s="63" t="s">
        <v>74</v>
      </c>
      <c r="B94" s="54"/>
      <c r="C94" s="51"/>
      <c r="D94" s="53"/>
      <c r="E94" s="51"/>
      <c r="F94" s="46"/>
      <c r="G94" s="46"/>
      <c r="H94" s="46"/>
      <c r="I94" s="47"/>
    </row>
    <row r="95" spans="1:9" ht="11.25">
      <c r="A95" s="63"/>
      <c r="B95" s="58">
        <f>+B92-B85</f>
        <v>2829631983</v>
      </c>
      <c r="C95" s="51"/>
      <c r="D95" s="53"/>
      <c r="E95" s="51"/>
      <c r="F95" s="58">
        <f>+F92-F85</f>
        <v>62035048</v>
      </c>
      <c r="G95" s="46"/>
      <c r="H95" s="45">
        <f>+F95/B95</f>
        <v>0.021923362604288177</v>
      </c>
      <c r="I95" s="47"/>
    </row>
    <row r="96" spans="1:9" ht="11.25">
      <c r="A96" s="50"/>
      <c r="B96" s="51"/>
      <c r="C96" s="51"/>
      <c r="D96" s="53"/>
      <c r="E96" s="51"/>
      <c r="F96" s="46"/>
      <c r="G96" s="46"/>
      <c r="H96" s="46"/>
      <c r="I96" s="47"/>
    </row>
    <row r="97" spans="1:9" ht="11.25">
      <c r="A97" s="56" t="s">
        <v>75</v>
      </c>
      <c r="B97" s="51"/>
      <c r="C97" s="51"/>
      <c r="D97" s="53"/>
      <c r="E97" s="51"/>
      <c r="F97" s="46"/>
      <c r="G97" s="46"/>
      <c r="H97" s="46"/>
      <c r="I97" s="47"/>
    </row>
    <row r="98" spans="1:9" ht="11.25">
      <c r="A98" s="36" t="s">
        <v>76</v>
      </c>
      <c r="B98" s="51"/>
      <c r="C98" s="51"/>
      <c r="D98" s="53"/>
      <c r="E98" s="51"/>
      <c r="F98" s="46"/>
      <c r="G98" s="46"/>
      <c r="H98" s="46"/>
      <c r="I98" s="47"/>
    </row>
    <row r="99" spans="1:9" ht="11.25">
      <c r="A99" s="50">
        <v>330</v>
      </c>
      <c r="B99" s="44">
        <v>9934043</v>
      </c>
      <c r="C99" s="51"/>
      <c r="D99" s="53"/>
      <c r="E99" s="51"/>
      <c r="F99" s="46"/>
      <c r="G99" s="46"/>
      <c r="H99" s="46"/>
      <c r="I99" s="47"/>
    </row>
    <row r="100" spans="1:9" ht="11.25">
      <c r="A100" s="50">
        <v>331</v>
      </c>
      <c r="B100" s="51">
        <v>27711379</v>
      </c>
      <c r="C100" s="51"/>
      <c r="D100" s="53">
        <v>0.0094</v>
      </c>
      <c r="E100" s="51"/>
      <c r="F100" s="46">
        <f aca="true" t="shared" si="5" ref="F100:F105">ROUND(B100*D100,0)</f>
        <v>260487</v>
      </c>
      <c r="G100" s="46"/>
      <c r="H100" s="46"/>
      <c r="I100" s="47"/>
    </row>
    <row r="101" spans="1:9" ht="11.25">
      <c r="A101" s="50">
        <v>332</v>
      </c>
      <c r="B101" s="51">
        <v>30760749</v>
      </c>
      <c r="C101" s="51"/>
      <c r="D101" s="53">
        <v>0.0056</v>
      </c>
      <c r="E101" s="51"/>
      <c r="F101" s="46">
        <f t="shared" si="5"/>
        <v>172260</v>
      </c>
      <c r="G101" s="46"/>
      <c r="H101" s="46"/>
      <c r="I101" s="47"/>
    </row>
    <row r="102" spans="1:9" ht="11.25">
      <c r="A102" s="50">
        <v>333</v>
      </c>
      <c r="B102" s="51">
        <v>34262814</v>
      </c>
      <c r="C102" s="51"/>
      <c r="D102" s="53">
        <v>0.0209</v>
      </c>
      <c r="E102" s="51"/>
      <c r="F102" s="46">
        <f t="shared" si="5"/>
        <v>716093</v>
      </c>
      <c r="G102" s="46"/>
      <c r="H102" s="46"/>
      <c r="I102" s="47"/>
    </row>
    <row r="103" spans="1:9" ht="11.25">
      <c r="A103" s="50">
        <v>334</v>
      </c>
      <c r="B103" s="51">
        <v>6077560</v>
      </c>
      <c r="C103" s="51"/>
      <c r="D103" s="53">
        <v>0.0168</v>
      </c>
      <c r="E103" s="51"/>
      <c r="F103" s="46">
        <f t="shared" si="5"/>
        <v>102103</v>
      </c>
      <c r="G103" s="46"/>
      <c r="H103" s="46"/>
      <c r="I103" s="47"/>
    </row>
    <row r="104" spans="1:9" ht="11.25">
      <c r="A104" s="50">
        <v>335</v>
      </c>
      <c r="B104" s="51">
        <v>2390550</v>
      </c>
      <c r="C104" s="51"/>
      <c r="D104" s="53">
        <v>0.0167</v>
      </c>
      <c r="E104" s="51"/>
      <c r="F104" s="46">
        <f t="shared" si="5"/>
        <v>39922</v>
      </c>
      <c r="G104" s="46"/>
      <c r="H104" s="46"/>
      <c r="I104" s="47"/>
    </row>
    <row r="105" spans="1:9" ht="11.25">
      <c r="A105" s="50">
        <v>336</v>
      </c>
      <c r="B105" s="51">
        <v>77445.03</v>
      </c>
      <c r="C105" s="51"/>
      <c r="D105" s="64">
        <v>0.0163</v>
      </c>
      <c r="E105" s="51"/>
      <c r="F105" s="46">
        <f t="shared" si="5"/>
        <v>1262</v>
      </c>
      <c r="G105" s="46"/>
      <c r="H105" s="46"/>
      <c r="I105" s="47"/>
    </row>
    <row r="106" spans="1:9" ht="11.25">
      <c r="A106" s="50"/>
      <c r="B106" s="52">
        <f>SUM(B99:B105)</f>
        <v>111214540.03</v>
      </c>
      <c r="C106" s="51"/>
      <c r="D106" s="53"/>
      <c r="E106" s="51"/>
      <c r="F106" s="49">
        <f>SUM(F99:F105)</f>
        <v>1292127</v>
      </c>
      <c r="G106" s="46"/>
      <c r="H106" s="46"/>
      <c r="I106" s="47"/>
    </row>
    <row r="107" spans="1:9" ht="11.25">
      <c r="A107" s="50"/>
      <c r="B107" s="51"/>
      <c r="C107" s="51"/>
      <c r="D107" s="53"/>
      <c r="E107" s="51"/>
      <c r="F107" s="46"/>
      <c r="G107" s="46"/>
      <c r="H107" s="46"/>
      <c r="I107" s="47"/>
    </row>
    <row r="108" spans="1:9" ht="11.25">
      <c r="A108" s="36" t="s">
        <v>77</v>
      </c>
      <c r="B108" s="51"/>
      <c r="C108" s="51"/>
      <c r="D108" s="53"/>
      <c r="E108" s="51"/>
      <c r="F108" s="46"/>
      <c r="G108" s="46"/>
      <c r="H108" s="46"/>
      <c r="I108" s="47"/>
    </row>
    <row r="109" spans="1:9" ht="11.25">
      <c r="A109" s="50">
        <v>330</v>
      </c>
      <c r="B109" s="44">
        <v>7589124</v>
      </c>
      <c r="C109" s="51"/>
      <c r="D109" s="53"/>
      <c r="E109" s="51"/>
      <c r="F109" s="46"/>
      <c r="G109" s="46"/>
      <c r="H109" s="46"/>
      <c r="I109" s="47"/>
    </row>
    <row r="110" spans="1:9" ht="11.25">
      <c r="A110" s="50">
        <v>331</v>
      </c>
      <c r="B110" s="51">
        <v>24361620</v>
      </c>
      <c r="C110" s="51"/>
      <c r="D110" s="53">
        <v>0.0094</v>
      </c>
      <c r="E110" s="51"/>
      <c r="F110" s="46">
        <f aca="true" t="shared" si="6" ref="F110:F115">ROUND(B110*D110,0)</f>
        <v>228999</v>
      </c>
      <c r="G110" s="46"/>
      <c r="H110" s="46"/>
      <c r="I110" s="47"/>
    </row>
    <row r="111" spans="1:9" ht="11.25">
      <c r="A111" s="50">
        <v>332</v>
      </c>
      <c r="B111" s="51">
        <v>14294539</v>
      </c>
      <c r="C111" s="51"/>
      <c r="D111" s="53">
        <v>0.0056</v>
      </c>
      <c r="E111" s="51"/>
      <c r="F111" s="46">
        <f t="shared" si="6"/>
        <v>80049</v>
      </c>
      <c r="G111" s="46"/>
      <c r="H111" s="46"/>
      <c r="I111" s="47"/>
    </row>
    <row r="112" spans="1:9" ht="11.25">
      <c r="A112" s="50">
        <v>333</v>
      </c>
      <c r="B112" s="51">
        <v>59286460</v>
      </c>
      <c r="C112" s="51"/>
      <c r="D112" s="53">
        <v>0.0209</v>
      </c>
      <c r="E112" s="51"/>
      <c r="F112" s="46">
        <f t="shared" si="6"/>
        <v>1239087</v>
      </c>
      <c r="G112" s="46"/>
      <c r="H112" s="46"/>
      <c r="I112" s="47"/>
    </row>
    <row r="113" spans="1:9" ht="11.25">
      <c r="A113" s="50">
        <v>334</v>
      </c>
      <c r="B113" s="51">
        <v>10757363</v>
      </c>
      <c r="C113" s="51"/>
      <c r="D113" s="53">
        <v>0.0168</v>
      </c>
      <c r="E113" s="51"/>
      <c r="F113" s="46">
        <f t="shared" si="6"/>
        <v>180724</v>
      </c>
      <c r="G113" s="46"/>
      <c r="H113" s="46"/>
      <c r="I113" s="47"/>
    </row>
    <row r="114" spans="1:9" ht="11.25">
      <c r="A114" s="50">
        <v>335</v>
      </c>
      <c r="B114" s="51">
        <v>2983152</v>
      </c>
      <c r="C114" s="51"/>
      <c r="D114" s="53">
        <v>0.0167</v>
      </c>
      <c r="E114" s="51"/>
      <c r="F114" s="46">
        <f t="shared" si="6"/>
        <v>49819</v>
      </c>
      <c r="G114" s="46"/>
      <c r="H114" s="46"/>
      <c r="I114" s="47"/>
    </row>
    <row r="115" spans="1:9" ht="11.25">
      <c r="A115" s="50">
        <v>336</v>
      </c>
      <c r="B115" s="51">
        <v>114926.08</v>
      </c>
      <c r="C115" s="51"/>
      <c r="D115" s="64">
        <v>0.0163</v>
      </c>
      <c r="E115" s="51"/>
      <c r="F115" s="46">
        <f t="shared" si="6"/>
        <v>1873</v>
      </c>
      <c r="G115" s="46"/>
      <c r="H115" s="46"/>
      <c r="I115" s="47"/>
    </row>
    <row r="116" spans="1:9" ht="11.25">
      <c r="A116" s="50"/>
      <c r="B116" s="52">
        <f>SUM(B109:B115)</f>
        <v>119387184.08</v>
      </c>
      <c r="C116" s="51"/>
      <c r="D116" s="53"/>
      <c r="E116" s="51"/>
      <c r="F116" s="49">
        <f>SUM(F109:F115)</f>
        <v>1780551</v>
      </c>
      <c r="G116" s="46"/>
      <c r="H116" s="46"/>
      <c r="I116" s="47"/>
    </row>
    <row r="117" spans="1:9" ht="11.25">
      <c r="A117" s="50"/>
      <c r="B117" s="54"/>
      <c r="C117" s="51"/>
      <c r="D117" s="53"/>
      <c r="E117" s="51"/>
      <c r="F117" s="46"/>
      <c r="G117" s="46"/>
      <c r="H117" s="46"/>
      <c r="I117" s="47"/>
    </row>
    <row r="118" spans="1:9" ht="11.25">
      <c r="A118" s="56" t="s">
        <v>78</v>
      </c>
      <c r="B118" s="51"/>
      <c r="C118" s="51"/>
      <c r="D118" s="53"/>
      <c r="E118" s="51"/>
      <c r="F118" s="46"/>
      <c r="G118" s="46"/>
      <c r="H118" s="46"/>
      <c r="I118" s="47"/>
    </row>
    <row r="119" spans="1:9" ht="11.25">
      <c r="A119" s="50"/>
      <c r="B119" s="58">
        <f>+B106+B116</f>
        <v>230601724.11</v>
      </c>
      <c r="C119" s="51"/>
      <c r="D119" s="53"/>
      <c r="E119" s="51"/>
      <c r="F119" s="65">
        <f>+F106+F116</f>
        <v>3072678</v>
      </c>
      <c r="G119" s="46"/>
      <c r="H119" s="46"/>
      <c r="I119" s="47"/>
    </row>
    <row r="120" spans="1:9" ht="11.25">
      <c r="A120" s="43"/>
      <c r="B120" s="44"/>
      <c r="C120" s="44"/>
      <c r="D120" s="45"/>
      <c r="E120" s="44"/>
      <c r="F120" s="45"/>
      <c r="G120" s="45"/>
      <c r="H120" s="45"/>
      <c r="I120" s="47"/>
    </row>
    <row r="121" spans="1:9" ht="11.25">
      <c r="A121" s="50"/>
      <c r="B121" s="51"/>
      <c r="C121" s="51"/>
      <c r="D121" s="53"/>
      <c r="E121" s="51"/>
      <c r="F121" s="46"/>
      <c r="G121" s="46"/>
      <c r="H121" s="46"/>
      <c r="I121" s="47"/>
    </row>
    <row r="122" spans="1:9" ht="11.25">
      <c r="A122" s="56" t="s">
        <v>79</v>
      </c>
      <c r="B122" s="51"/>
      <c r="C122" s="51"/>
      <c r="D122" s="53"/>
      <c r="E122" s="51"/>
      <c r="F122" s="46"/>
      <c r="G122" s="46"/>
      <c r="H122" s="46"/>
      <c r="I122" s="47"/>
    </row>
    <row r="123" spans="1:9" ht="11.25">
      <c r="A123" s="36" t="s">
        <v>80</v>
      </c>
      <c r="B123" s="51"/>
      <c r="C123" s="51"/>
      <c r="D123" s="55"/>
      <c r="E123" s="51"/>
      <c r="F123" s="46"/>
      <c r="G123" s="46"/>
      <c r="H123" s="46"/>
      <c r="I123" s="47"/>
    </row>
    <row r="124" spans="1:9" ht="11.25">
      <c r="A124" s="50">
        <v>330</v>
      </c>
      <c r="B124" s="44">
        <v>263467</v>
      </c>
      <c r="C124" s="51"/>
      <c r="D124" s="55"/>
      <c r="E124" s="51"/>
      <c r="F124" s="46"/>
      <c r="G124" s="46"/>
      <c r="H124" s="46"/>
      <c r="I124" s="47"/>
    </row>
    <row r="125" spans="1:9" ht="11.25">
      <c r="A125" s="50">
        <v>331</v>
      </c>
      <c r="B125" s="51">
        <v>6011195</v>
      </c>
      <c r="C125" s="51"/>
      <c r="D125" s="53">
        <v>0.0094</v>
      </c>
      <c r="E125" s="51"/>
      <c r="F125" s="46">
        <f aca="true" t="shared" si="7" ref="F125:F130">ROUND(B125*D125,0)</f>
        <v>56505</v>
      </c>
      <c r="G125" s="46"/>
      <c r="H125" s="46"/>
      <c r="I125" s="47"/>
    </row>
    <row r="126" spans="1:9" ht="11.25">
      <c r="A126" s="50">
        <v>332</v>
      </c>
      <c r="B126" s="51">
        <v>28124837</v>
      </c>
      <c r="C126" s="51"/>
      <c r="D126" s="53">
        <v>0.0056</v>
      </c>
      <c r="E126" s="51"/>
      <c r="F126" s="46">
        <f t="shared" si="7"/>
        <v>157499</v>
      </c>
      <c r="G126" s="46"/>
      <c r="H126" s="46"/>
      <c r="I126" s="47"/>
    </row>
    <row r="127" spans="1:9" ht="11.25">
      <c r="A127" s="50">
        <v>333</v>
      </c>
      <c r="B127" s="51">
        <v>39342550</v>
      </c>
      <c r="C127" s="51"/>
      <c r="D127" s="53">
        <v>0.0209</v>
      </c>
      <c r="E127" s="51"/>
      <c r="F127" s="46">
        <f t="shared" si="7"/>
        <v>822259</v>
      </c>
      <c r="G127" s="46"/>
      <c r="H127" s="46"/>
      <c r="I127" s="47"/>
    </row>
    <row r="128" spans="1:9" ht="11.25">
      <c r="A128" s="50">
        <v>334</v>
      </c>
      <c r="B128" s="51">
        <v>3947912</v>
      </c>
      <c r="C128" s="51"/>
      <c r="D128" s="53">
        <v>0.0168</v>
      </c>
      <c r="E128" s="51"/>
      <c r="F128" s="46">
        <f t="shared" si="7"/>
        <v>66325</v>
      </c>
      <c r="G128" s="46"/>
      <c r="H128" s="46"/>
      <c r="I128" s="47"/>
    </row>
    <row r="129" spans="1:9" ht="11.25">
      <c r="A129" s="50">
        <v>335</v>
      </c>
      <c r="B129" s="51">
        <v>2426871</v>
      </c>
      <c r="C129" s="51"/>
      <c r="D129" s="53">
        <v>0.0167</v>
      </c>
      <c r="E129" s="51"/>
      <c r="F129" s="46">
        <f t="shared" si="7"/>
        <v>40529</v>
      </c>
      <c r="G129" s="46"/>
      <c r="H129" s="46"/>
      <c r="I129" s="47"/>
    </row>
    <row r="130" spans="1:9" ht="11.25">
      <c r="A130" s="50">
        <v>336</v>
      </c>
      <c r="B130" s="51">
        <v>45570</v>
      </c>
      <c r="C130" s="51"/>
      <c r="D130" s="64">
        <v>0.0163</v>
      </c>
      <c r="E130" s="51"/>
      <c r="F130" s="46">
        <f t="shared" si="7"/>
        <v>743</v>
      </c>
      <c r="G130" s="46"/>
      <c r="H130" s="46"/>
      <c r="I130" s="47"/>
    </row>
    <row r="131" spans="1:9" ht="11.25">
      <c r="A131" s="50"/>
      <c r="B131" s="52">
        <f>SUM(B124:B130)</f>
        <v>80162402</v>
      </c>
      <c r="C131" s="51"/>
      <c r="D131" s="55"/>
      <c r="E131" s="51"/>
      <c r="F131" s="49">
        <f>SUM(F124:F130)</f>
        <v>1143860</v>
      </c>
      <c r="G131" s="46"/>
      <c r="H131" s="46"/>
      <c r="I131" s="47"/>
    </row>
    <row r="132" spans="1:9" ht="11.25">
      <c r="A132" s="43"/>
      <c r="B132" s="44"/>
      <c r="C132" s="44"/>
      <c r="D132" s="45"/>
      <c r="E132" s="44"/>
      <c r="F132" s="45"/>
      <c r="G132" s="45"/>
      <c r="H132" s="45"/>
      <c r="I132" s="47"/>
    </row>
    <row r="133" spans="1:9" ht="11.25">
      <c r="A133" s="50"/>
      <c r="B133" s="54"/>
      <c r="C133" s="51"/>
      <c r="D133" s="55"/>
      <c r="E133" s="51"/>
      <c r="F133" s="46"/>
      <c r="G133" s="46"/>
      <c r="H133" s="46"/>
      <c r="I133" s="47"/>
    </row>
    <row r="134" spans="1:9" ht="11.25">
      <c r="A134" s="59" t="s">
        <v>81</v>
      </c>
      <c r="B134" s="54"/>
      <c r="C134" s="51"/>
      <c r="D134" s="55"/>
      <c r="E134" s="51"/>
      <c r="F134" s="46"/>
      <c r="G134" s="46"/>
      <c r="H134" s="46"/>
      <c r="I134" s="47"/>
    </row>
    <row r="135" spans="1:9" ht="11.25">
      <c r="A135" s="50"/>
      <c r="B135" s="58">
        <f>B131+B119</f>
        <v>310764126.11</v>
      </c>
      <c r="C135" s="51"/>
      <c r="D135" s="55"/>
      <c r="E135" s="51"/>
      <c r="F135" s="58">
        <f>F131+F119</f>
        <v>4216538</v>
      </c>
      <c r="G135" s="54"/>
      <c r="H135" s="54"/>
      <c r="I135" s="47"/>
    </row>
    <row r="136" spans="1:9" ht="11.25">
      <c r="A136" s="50"/>
      <c r="B136" s="54"/>
      <c r="C136" s="51"/>
      <c r="D136" s="55"/>
      <c r="E136" s="51"/>
      <c r="F136" s="54"/>
      <c r="G136" s="54"/>
      <c r="H136" s="54"/>
      <c r="I136" s="47"/>
    </row>
    <row r="137" spans="1:9" ht="11.25">
      <c r="A137" s="59" t="s">
        <v>82</v>
      </c>
      <c r="B137" s="54"/>
      <c r="C137" s="51"/>
      <c r="D137" s="55"/>
      <c r="E137" s="51"/>
      <c r="F137" s="54"/>
      <c r="G137" s="54"/>
      <c r="H137" s="54"/>
      <c r="I137" s="47"/>
    </row>
    <row r="138" spans="1:9" ht="11.25">
      <c r="A138" s="43"/>
      <c r="B138" s="44">
        <f>+B135-B99-B109-B124</f>
        <v>292977492.11</v>
      </c>
      <c r="C138" s="44"/>
      <c r="D138" s="45"/>
      <c r="E138" s="44"/>
      <c r="F138" s="44">
        <f>+F135-F99-F109-F124</f>
        <v>4216538</v>
      </c>
      <c r="G138" s="45"/>
      <c r="H138" s="45">
        <f>+F138/B138</f>
        <v>0.014392020252589498</v>
      </c>
      <c r="I138" s="47"/>
    </row>
    <row r="139" spans="1:9" ht="11.25">
      <c r="A139" s="50"/>
      <c r="B139" s="51"/>
      <c r="C139" s="51"/>
      <c r="D139" s="55"/>
      <c r="E139" s="51"/>
      <c r="F139" s="46"/>
      <c r="G139" s="46"/>
      <c r="H139" s="46"/>
      <c r="I139" s="47"/>
    </row>
    <row r="140" spans="1:9" ht="11.25">
      <c r="A140" s="56" t="s">
        <v>83</v>
      </c>
      <c r="B140" s="51"/>
      <c r="C140" s="51"/>
      <c r="D140" s="55"/>
      <c r="E140" s="51"/>
      <c r="F140" s="46"/>
      <c r="G140" s="46"/>
      <c r="H140" s="46"/>
      <c r="I140" s="47"/>
    </row>
    <row r="141" spans="1:9" ht="11.25">
      <c r="A141" s="50">
        <v>340</v>
      </c>
      <c r="B141" s="44">
        <v>6682317</v>
      </c>
      <c r="C141" s="51"/>
      <c r="D141" s="55"/>
      <c r="E141" s="51"/>
      <c r="F141" s="46"/>
      <c r="G141" s="46"/>
      <c r="H141" s="46"/>
      <c r="I141" s="47"/>
    </row>
    <row r="142" spans="1:9" ht="11.25">
      <c r="A142" s="50">
        <v>341</v>
      </c>
      <c r="B142" s="51">
        <v>26117918</v>
      </c>
      <c r="C142" s="51"/>
      <c r="D142" s="55">
        <v>0.0263</v>
      </c>
      <c r="E142" s="51"/>
      <c r="F142" s="46">
        <f>ROUND(B142*D142,0)</f>
        <v>686901</v>
      </c>
      <c r="G142" s="46"/>
      <c r="H142" s="46"/>
      <c r="I142" s="47"/>
    </row>
    <row r="143" spans="1:9" ht="11.25">
      <c r="A143" s="50">
        <v>342</v>
      </c>
      <c r="B143" s="51">
        <v>32383990</v>
      </c>
      <c r="C143" s="51"/>
      <c r="D143" s="55">
        <v>0.0263</v>
      </c>
      <c r="E143" s="51"/>
      <c r="F143" s="46">
        <f>ROUND(B143*D143,0)</f>
        <v>851699</v>
      </c>
      <c r="G143" s="46"/>
      <c r="H143" s="46"/>
      <c r="I143" s="47"/>
    </row>
    <row r="144" spans="1:9" ht="11.25">
      <c r="A144" s="50">
        <v>344</v>
      </c>
      <c r="B144" s="51">
        <v>1053198585</v>
      </c>
      <c r="C144" s="51"/>
      <c r="D144" s="55">
        <v>0.0263</v>
      </c>
      <c r="E144" s="51"/>
      <c r="F144" s="46">
        <f>ROUND(B144*D144,0)</f>
        <v>27699123</v>
      </c>
      <c r="G144" s="46"/>
      <c r="H144" s="46"/>
      <c r="I144" s="47"/>
    </row>
    <row r="145" spans="1:9" ht="11.25">
      <c r="A145" s="50">
        <v>345</v>
      </c>
      <c r="B145" s="51">
        <v>72177453</v>
      </c>
      <c r="C145" s="51"/>
      <c r="D145" s="55">
        <v>0.0263</v>
      </c>
      <c r="E145" s="51"/>
      <c r="F145" s="46">
        <f>ROUND(B145*D145,0)</f>
        <v>1898267</v>
      </c>
      <c r="G145" s="46"/>
      <c r="H145" s="46"/>
      <c r="I145" s="47"/>
    </row>
    <row r="146" spans="1:9" ht="11.25">
      <c r="A146" s="50">
        <v>346</v>
      </c>
      <c r="B146" s="51">
        <v>6512637</v>
      </c>
      <c r="C146" s="51"/>
      <c r="D146" s="64">
        <v>0.0263</v>
      </c>
      <c r="E146" s="51"/>
      <c r="F146" s="46">
        <f>ROUND(B146*D146,0)</f>
        <v>171282</v>
      </c>
      <c r="G146" s="46"/>
      <c r="H146" s="46"/>
      <c r="I146" s="47"/>
    </row>
    <row r="147" spans="1:9" ht="11.25">
      <c r="A147" s="50"/>
      <c r="B147" s="52">
        <f>SUM(B141:B146)</f>
        <v>1197072900</v>
      </c>
      <c r="C147" s="51"/>
      <c r="D147" s="55"/>
      <c r="E147" s="51"/>
      <c r="F147" s="49">
        <f>SUM(F141:F146)</f>
        <v>31307272</v>
      </c>
      <c r="G147" s="46"/>
      <c r="H147" s="46"/>
      <c r="I147" s="47"/>
    </row>
    <row r="148" spans="1:9" ht="11.25">
      <c r="A148" s="50"/>
      <c r="B148" s="54"/>
      <c r="C148" s="51"/>
      <c r="D148" s="55"/>
      <c r="E148" s="51"/>
      <c r="F148" s="46"/>
      <c r="G148" s="46"/>
      <c r="H148" s="46"/>
      <c r="I148" s="47"/>
    </row>
    <row r="149" spans="1:9" ht="11.25">
      <c r="A149" s="50" t="s">
        <v>84</v>
      </c>
      <c r="B149" s="54"/>
      <c r="C149" s="51"/>
      <c r="D149" s="55"/>
      <c r="E149" s="51"/>
      <c r="F149" s="46"/>
      <c r="G149" s="46"/>
      <c r="H149" s="46"/>
      <c r="I149" s="47"/>
    </row>
    <row r="150" spans="1:9" ht="11.25">
      <c r="A150" s="50"/>
      <c r="B150" s="54">
        <f>+B147-B141</f>
        <v>1190390583</v>
      </c>
      <c r="C150" s="51"/>
      <c r="D150" s="55"/>
      <c r="E150" s="51"/>
      <c r="F150" s="54">
        <f>+F147-F141</f>
        <v>31307272</v>
      </c>
      <c r="G150" s="46"/>
      <c r="H150" s="45">
        <f>+F150/B150</f>
        <v>0.02629999972034389</v>
      </c>
      <c r="I150" s="47"/>
    </row>
    <row r="151" spans="1:9" ht="11.25">
      <c r="A151" s="43"/>
      <c r="B151" s="44"/>
      <c r="C151" s="44"/>
      <c r="D151" s="45"/>
      <c r="E151" s="44"/>
      <c r="F151" s="45"/>
      <c r="G151" s="45"/>
      <c r="H151" s="45"/>
      <c r="I151" s="47"/>
    </row>
    <row r="152" spans="1:9" ht="11.25">
      <c r="A152" s="59" t="s">
        <v>85</v>
      </c>
      <c r="B152" s="54"/>
      <c r="C152" s="51"/>
      <c r="D152" s="55"/>
      <c r="E152" s="51"/>
      <c r="F152" s="46"/>
      <c r="G152" s="46"/>
      <c r="H152" s="46"/>
      <c r="I152" s="47"/>
    </row>
    <row r="153" spans="1:9" ht="11.25">
      <c r="A153" s="50"/>
      <c r="B153" s="58">
        <f>+B92+B77+B147+B135</f>
        <v>7389098727.11</v>
      </c>
      <c r="C153" s="51"/>
      <c r="D153" s="55"/>
      <c r="E153" s="51"/>
      <c r="F153" s="58">
        <f>+F92+F77+F147+F135</f>
        <v>158095176</v>
      </c>
      <c r="G153" s="54"/>
      <c r="H153" s="54"/>
      <c r="I153" s="47"/>
    </row>
    <row r="154" spans="1:9" ht="11.25">
      <c r="A154" s="43"/>
      <c r="B154" s="44"/>
      <c r="C154" s="44"/>
      <c r="D154" s="45"/>
      <c r="E154" s="44"/>
      <c r="F154" s="45"/>
      <c r="G154" s="45"/>
      <c r="H154" s="45"/>
      <c r="I154" s="47"/>
    </row>
    <row r="155" spans="1:9" ht="11.25">
      <c r="A155" s="66" t="s">
        <v>86</v>
      </c>
      <c r="B155" s="51"/>
      <c r="C155" s="51"/>
      <c r="D155" s="55"/>
      <c r="E155" s="51"/>
      <c r="F155" s="46"/>
      <c r="G155" s="46"/>
      <c r="H155" s="46"/>
      <c r="I155" s="47"/>
    </row>
    <row r="156" spans="1:9" ht="11.25">
      <c r="A156" s="50">
        <v>350</v>
      </c>
      <c r="B156" s="44">
        <v>38080376</v>
      </c>
      <c r="C156" s="51"/>
      <c r="D156" s="55"/>
      <c r="E156" s="51"/>
      <c r="F156" s="46"/>
      <c r="G156" s="46"/>
      <c r="H156" s="46"/>
      <c r="I156" s="47"/>
    </row>
    <row r="157" spans="1:9" ht="11.25">
      <c r="A157" s="50">
        <v>352</v>
      </c>
      <c r="B157" s="51">
        <v>6271363</v>
      </c>
      <c r="C157" s="51"/>
      <c r="D157" s="55">
        <v>0.0175</v>
      </c>
      <c r="E157" s="51"/>
      <c r="F157" s="46">
        <f aca="true" t="shared" si="8" ref="F157:F162">ROUND(B157*D157,0)</f>
        <v>109749</v>
      </c>
      <c r="G157" s="46"/>
      <c r="H157" s="46"/>
      <c r="I157" s="47"/>
    </row>
    <row r="158" spans="1:9" ht="11.25">
      <c r="A158" s="50">
        <v>353</v>
      </c>
      <c r="B158" s="51">
        <v>237126718</v>
      </c>
      <c r="C158" s="51"/>
      <c r="D158" s="55">
        <v>0.0182</v>
      </c>
      <c r="E158" s="51"/>
      <c r="F158" s="46">
        <f t="shared" si="8"/>
        <v>4315706</v>
      </c>
      <c r="G158" s="46"/>
      <c r="H158" s="46"/>
      <c r="I158" s="47"/>
    </row>
    <row r="159" spans="1:9" ht="11.25">
      <c r="A159" s="50">
        <v>354</v>
      </c>
      <c r="B159" s="51">
        <v>70394412</v>
      </c>
      <c r="C159" s="51"/>
      <c r="D159" s="55">
        <v>0.0169</v>
      </c>
      <c r="E159" s="51"/>
      <c r="F159" s="46">
        <f t="shared" si="8"/>
        <v>1189666</v>
      </c>
      <c r="G159" s="46"/>
      <c r="H159" s="46"/>
      <c r="I159" s="47"/>
    </row>
    <row r="160" spans="1:9" ht="11.25">
      <c r="A160" s="50">
        <v>355</v>
      </c>
      <c r="B160" s="51">
        <v>138889132</v>
      </c>
      <c r="C160" s="51"/>
      <c r="D160" s="55">
        <v>0.0365</v>
      </c>
      <c r="E160" s="51"/>
      <c r="F160" s="46">
        <f t="shared" si="8"/>
        <v>5069453</v>
      </c>
      <c r="G160" s="46"/>
      <c r="H160" s="46"/>
      <c r="I160" s="47"/>
    </row>
    <row r="161" spans="1:9" ht="11.25">
      <c r="A161" s="50">
        <v>356</v>
      </c>
      <c r="B161" s="51">
        <v>148219072</v>
      </c>
      <c r="C161" s="51"/>
      <c r="D161" s="55">
        <v>0.0227</v>
      </c>
      <c r="E161" s="51"/>
      <c r="F161" s="46">
        <f t="shared" si="8"/>
        <v>3364573</v>
      </c>
      <c r="G161" s="46"/>
      <c r="H161" s="46"/>
      <c r="I161" s="47"/>
    </row>
    <row r="162" spans="1:9" ht="11.25">
      <c r="A162" s="50">
        <v>359</v>
      </c>
      <c r="B162" s="51">
        <v>71788</v>
      </c>
      <c r="C162" s="51"/>
      <c r="D162" s="55">
        <v>0.02</v>
      </c>
      <c r="E162" s="51"/>
      <c r="F162" s="46">
        <f t="shared" si="8"/>
        <v>1436</v>
      </c>
      <c r="G162" s="46"/>
      <c r="H162" s="46"/>
      <c r="I162" s="47"/>
    </row>
    <row r="163" spans="1:9" ht="11.25">
      <c r="A163" s="50"/>
      <c r="B163" s="52">
        <f>SUM(B156:B162)</f>
        <v>639052861</v>
      </c>
      <c r="C163" s="51"/>
      <c r="D163" s="55"/>
      <c r="E163" s="51"/>
      <c r="F163" s="49">
        <f>SUM(F156:F162)</f>
        <v>14050583</v>
      </c>
      <c r="G163" s="46"/>
      <c r="H163" s="46"/>
      <c r="I163" s="47"/>
    </row>
    <row r="164" spans="1:9" ht="11.25">
      <c r="A164" s="50"/>
      <c r="B164" s="54"/>
      <c r="C164" s="51"/>
      <c r="D164" s="55"/>
      <c r="E164" s="51"/>
      <c r="F164" s="46"/>
      <c r="G164" s="46"/>
      <c r="H164" s="46"/>
      <c r="I164" s="47"/>
    </row>
    <row r="165" spans="1:9" ht="11.25">
      <c r="A165" s="63" t="s">
        <v>87</v>
      </c>
      <c r="B165" s="54"/>
      <c r="C165" s="51"/>
      <c r="D165" s="55"/>
      <c r="E165" s="51"/>
      <c r="F165" s="46"/>
      <c r="G165" s="46"/>
      <c r="H165" s="46"/>
      <c r="I165" s="47"/>
    </row>
    <row r="166" spans="1:9" ht="11.25">
      <c r="A166" s="50"/>
      <c r="B166" s="51">
        <f>+B163-B156</f>
        <v>600972485</v>
      </c>
      <c r="C166" s="51"/>
      <c r="D166" s="55"/>
      <c r="E166" s="51"/>
      <c r="F166" s="51">
        <f>+F163-F156</f>
        <v>14050583</v>
      </c>
      <c r="G166" s="46"/>
      <c r="H166" s="45">
        <f>+F166/B166</f>
        <v>0.023379744249023313</v>
      </c>
      <c r="I166" s="47"/>
    </row>
    <row r="167" spans="1:9" ht="11.25">
      <c r="A167" s="50"/>
      <c r="B167" s="51"/>
      <c r="C167" s="51"/>
      <c r="D167" s="55"/>
      <c r="E167" s="51"/>
      <c r="F167" s="46"/>
      <c r="G167" s="46"/>
      <c r="H167" s="46"/>
      <c r="I167" s="47"/>
    </row>
    <row r="168" spans="1:9" ht="11.25">
      <c r="A168" s="66" t="s">
        <v>88</v>
      </c>
      <c r="B168" s="51"/>
      <c r="C168" s="51"/>
      <c r="D168" s="55"/>
      <c r="E168" s="51"/>
      <c r="F168" s="46"/>
      <c r="G168" s="46"/>
      <c r="H168" s="46"/>
      <c r="I168" s="47"/>
    </row>
    <row r="169" spans="1:9" ht="11.25">
      <c r="A169" s="50">
        <v>360</v>
      </c>
      <c r="B169" s="44">
        <v>29324810</v>
      </c>
      <c r="C169" s="51"/>
      <c r="D169" s="55"/>
      <c r="E169" s="51"/>
      <c r="F169" s="46"/>
      <c r="G169" s="46"/>
      <c r="H169" s="46"/>
      <c r="I169" s="47"/>
    </row>
    <row r="170" spans="1:9" ht="11.25">
      <c r="A170" s="50">
        <v>361</v>
      </c>
      <c r="B170" s="51">
        <v>58381043</v>
      </c>
      <c r="C170" s="51"/>
      <c r="D170" s="55">
        <v>0.0175</v>
      </c>
      <c r="E170" s="51"/>
      <c r="F170" s="46">
        <f aca="true" t="shared" si="9" ref="F170:F182">ROUND(B170*D170,0)</f>
        <v>1021668</v>
      </c>
      <c r="G170" s="46"/>
      <c r="H170" s="46"/>
      <c r="I170" s="47"/>
    </row>
    <row r="171" spans="1:9" ht="11.25">
      <c r="A171" s="50">
        <v>362</v>
      </c>
      <c r="B171" s="51">
        <v>606325936</v>
      </c>
      <c r="C171" s="51"/>
      <c r="D171" s="55">
        <v>0.0182</v>
      </c>
      <c r="E171" s="51"/>
      <c r="F171" s="46">
        <f t="shared" si="9"/>
        <v>11035132</v>
      </c>
      <c r="G171" s="46"/>
      <c r="H171" s="46"/>
      <c r="I171" s="47"/>
    </row>
    <row r="172" spans="1:9" ht="11.25">
      <c r="A172" s="50">
        <v>364</v>
      </c>
      <c r="B172" s="51">
        <v>801478967</v>
      </c>
      <c r="C172" s="51"/>
      <c r="D172" s="55">
        <v>0.0547</v>
      </c>
      <c r="E172" s="51"/>
      <c r="F172" s="46">
        <f t="shared" si="9"/>
        <v>43840899</v>
      </c>
      <c r="G172" s="46"/>
      <c r="H172" s="46"/>
      <c r="I172" s="47"/>
    </row>
    <row r="173" spans="1:9" ht="11.25">
      <c r="A173" s="50">
        <v>365</v>
      </c>
      <c r="B173" s="51">
        <v>1053189680</v>
      </c>
      <c r="C173" s="51"/>
      <c r="D173" s="55">
        <v>0.0319</v>
      </c>
      <c r="E173" s="51"/>
      <c r="F173" s="46">
        <f t="shared" si="9"/>
        <v>33596751</v>
      </c>
      <c r="G173" s="46"/>
      <c r="H173" s="46"/>
      <c r="I173" s="47"/>
    </row>
    <row r="174" spans="1:9" ht="11.25">
      <c r="A174" s="50">
        <v>366</v>
      </c>
      <c r="B174" s="51">
        <v>232320968</v>
      </c>
      <c r="C174" s="51"/>
      <c r="D174" s="55">
        <v>0.0231</v>
      </c>
      <c r="E174" s="51"/>
      <c r="F174" s="46">
        <f t="shared" si="9"/>
        <v>5366614</v>
      </c>
      <c r="G174" s="46"/>
      <c r="H174" s="46"/>
      <c r="I174" s="47"/>
    </row>
    <row r="175" spans="1:9" ht="11.25">
      <c r="A175" s="50">
        <v>367</v>
      </c>
      <c r="B175" s="51">
        <v>538957670</v>
      </c>
      <c r="C175" s="51"/>
      <c r="D175" s="55">
        <v>0.0236</v>
      </c>
      <c r="E175" s="51"/>
      <c r="F175" s="46">
        <f t="shared" si="9"/>
        <v>12719401</v>
      </c>
      <c r="G175" s="46"/>
      <c r="H175" s="46"/>
      <c r="I175" s="47"/>
    </row>
    <row r="176" spans="1:9" ht="11.25">
      <c r="A176" s="50">
        <v>368</v>
      </c>
      <c r="B176" s="51">
        <v>413693679</v>
      </c>
      <c r="C176" s="51"/>
      <c r="D176" s="55">
        <v>0.024</v>
      </c>
      <c r="E176" s="51"/>
      <c r="F176" s="46">
        <f t="shared" si="9"/>
        <v>9928648</v>
      </c>
      <c r="G176" s="46"/>
      <c r="H176" s="46"/>
      <c r="I176" s="47"/>
    </row>
    <row r="177" spans="1:9" ht="11.25">
      <c r="A177" s="67">
        <v>369.01</v>
      </c>
      <c r="B177" s="68">
        <v>154413879</v>
      </c>
      <c r="C177" s="51"/>
      <c r="D177" s="55">
        <v>0.0806</v>
      </c>
      <c r="E177" s="51"/>
      <c r="F177" s="46">
        <f t="shared" si="9"/>
        <v>12445759</v>
      </c>
      <c r="G177" s="46"/>
      <c r="H177" s="46"/>
      <c r="I177" s="47"/>
    </row>
    <row r="178" spans="1:9" ht="11.25">
      <c r="A178" s="67">
        <v>369.02</v>
      </c>
      <c r="B178" s="68">
        <v>134764173</v>
      </c>
      <c r="C178" s="51"/>
      <c r="D178" s="55">
        <v>0.0399</v>
      </c>
      <c r="E178" s="51"/>
      <c r="F178" s="46">
        <f t="shared" si="9"/>
        <v>5377091</v>
      </c>
      <c r="G178" s="46"/>
      <c r="H178" s="46"/>
      <c r="I178" s="47"/>
    </row>
    <row r="179" spans="1:9" ht="11.25">
      <c r="A179" s="69">
        <v>369.091</v>
      </c>
      <c r="B179" s="68">
        <v>0</v>
      </c>
      <c r="C179" s="51"/>
      <c r="D179" s="55"/>
      <c r="E179" s="51"/>
      <c r="F179" s="46">
        <f t="shared" si="9"/>
        <v>0</v>
      </c>
      <c r="G179" s="46"/>
      <c r="H179" s="46"/>
      <c r="I179" s="47"/>
    </row>
    <row r="180" spans="1:9" ht="11.25">
      <c r="A180" s="50">
        <v>370</v>
      </c>
      <c r="B180" s="51">
        <v>105088324</v>
      </c>
      <c r="C180" s="51"/>
      <c r="D180" s="55">
        <v>0.0357</v>
      </c>
      <c r="E180" s="51"/>
      <c r="F180" s="46">
        <f t="shared" si="9"/>
        <v>3751653</v>
      </c>
      <c r="G180" s="46"/>
      <c r="H180" s="46"/>
      <c r="I180" s="47"/>
    </row>
    <row r="181" spans="1:9" ht="11.25">
      <c r="A181" s="50">
        <v>371</v>
      </c>
      <c r="B181" s="51">
        <v>164613</v>
      </c>
      <c r="C181" s="51"/>
      <c r="D181" s="55">
        <v>0.05</v>
      </c>
      <c r="E181" s="51"/>
      <c r="F181" s="46">
        <f t="shared" si="9"/>
        <v>8231</v>
      </c>
      <c r="G181" s="46"/>
      <c r="H181" s="46"/>
      <c r="I181" s="47"/>
    </row>
    <row r="182" spans="1:9" ht="11.25">
      <c r="A182" s="50">
        <v>373</v>
      </c>
      <c r="B182" s="51">
        <v>109570438</v>
      </c>
      <c r="C182" s="51"/>
      <c r="D182" s="55">
        <v>0.0439</v>
      </c>
      <c r="E182" s="51"/>
      <c r="F182" s="46">
        <f t="shared" si="9"/>
        <v>4810142</v>
      </c>
      <c r="G182" s="46"/>
      <c r="H182" s="46"/>
      <c r="I182" s="47"/>
    </row>
    <row r="183" spans="1:9" ht="11.25">
      <c r="A183" s="50"/>
      <c r="B183" s="61">
        <f>SUM(B169:B182)</f>
        <v>4237674180</v>
      </c>
      <c r="C183" s="51"/>
      <c r="D183" s="55"/>
      <c r="E183" s="51"/>
      <c r="F183" s="62">
        <f>SUM(F169:F182)</f>
        <v>143901989</v>
      </c>
      <c r="G183" s="46"/>
      <c r="H183" s="45"/>
      <c r="I183" s="47"/>
    </row>
    <row r="184" spans="1:9" ht="11.25">
      <c r="A184" s="50"/>
      <c r="B184" s="54"/>
      <c r="C184" s="51"/>
      <c r="D184" s="55"/>
      <c r="E184" s="51"/>
      <c r="F184" s="46"/>
      <c r="G184" s="46"/>
      <c r="H184" s="46"/>
      <c r="I184" s="47"/>
    </row>
    <row r="185" spans="1:9" ht="11.25">
      <c r="A185" s="63" t="s">
        <v>89</v>
      </c>
      <c r="B185" s="54"/>
      <c r="C185" s="51"/>
      <c r="D185" s="55"/>
      <c r="E185" s="51"/>
      <c r="F185" s="46"/>
      <c r="G185" s="46"/>
      <c r="H185" s="46"/>
      <c r="I185" s="47"/>
    </row>
    <row r="186" spans="1:9" ht="11.25">
      <c r="A186" s="50"/>
      <c r="B186" s="51">
        <f>+B183-B169</f>
        <v>4208349370</v>
      </c>
      <c r="C186" s="51"/>
      <c r="D186" s="55"/>
      <c r="E186" s="51"/>
      <c r="F186" s="51">
        <f>+F183-F169</f>
        <v>143901989</v>
      </c>
      <c r="G186" s="46"/>
      <c r="H186" s="45">
        <f>+F186/B186</f>
        <v>0.03419440173523426</v>
      </c>
      <c r="I186" s="47"/>
    </row>
    <row r="187" spans="1:9" ht="11.25">
      <c r="A187" s="50"/>
      <c r="B187" s="51"/>
      <c r="C187" s="51"/>
      <c r="D187" s="55"/>
      <c r="E187" s="51"/>
      <c r="F187" s="46"/>
      <c r="G187" s="46"/>
      <c r="H187" s="46"/>
      <c r="I187" s="47"/>
    </row>
    <row r="188" spans="1:9" ht="11.25">
      <c r="A188" s="66" t="s">
        <v>90</v>
      </c>
      <c r="B188" s="51"/>
      <c r="C188" s="51"/>
      <c r="D188" s="55"/>
      <c r="E188" s="51"/>
      <c r="F188" s="46"/>
      <c r="G188" s="46"/>
      <c r="H188" s="46"/>
      <c r="I188" s="47"/>
    </row>
    <row r="189" spans="1:9" ht="11.25">
      <c r="A189" s="50">
        <v>389</v>
      </c>
      <c r="B189" s="51">
        <v>12034793</v>
      </c>
      <c r="C189" s="51"/>
      <c r="D189" s="55"/>
      <c r="E189" s="51"/>
      <c r="F189" s="46"/>
      <c r="G189" s="46"/>
      <c r="H189" s="46"/>
      <c r="I189" s="47"/>
    </row>
    <row r="190" spans="1:9" ht="11.25">
      <c r="A190" s="50">
        <v>390</v>
      </c>
      <c r="B190" s="51">
        <v>203997509</v>
      </c>
      <c r="C190" s="51"/>
      <c r="D190" s="55">
        <v>0.0233</v>
      </c>
      <c r="E190" s="51"/>
      <c r="F190" s="46">
        <f aca="true" t="shared" si="10" ref="F190:F201">ROUND(B190*D190,0)</f>
        <v>4753142</v>
      </c>
      <c r="G190" s="46"/>
      <c r="H190" s="46"/>
      <c r="I190" s="47"/>
    </row>
    <row r="191" spans="1:9" ht="11.25">
      <c r="A191" s="50">
        <v>391</v>
      </c>
      <c r="B191" s="68">
        <v>49329875</v>
      </c>
      <c r="C191" s="51"/>
      <c r="D191" s="55">
        <v>0.0667</v>
      </c>
      <c r="E191" s="51"/>
      <c r="F191" s="46">
        <f t="shared" si="10"/>
        <v>3290303</v>
      </c>
      <c r="G191" s="46"/>
      <c r="H191" s="46"/>
      <c r="I191" s="47"/>
    </row>
    <row r="192" spans="1:9" ht="11.25">
      <c r="A192" s="50">
        <v>391.1</v>
      </c>
      <c r="B192" s="68">
        <v>434166</v>
      </c>
      <c r="C192" s="51"/>
      <c r="D192" s="55">
        <v>0</v>
      </c>
      <c r="E192" s="51"/>
      <c r="F192" s="46">
        <f t="shared" si="10"/>
        <v>0</v>
      </c>
      <c r="G192" s="46"/>
      <c r="H192" s="46"/>
      <c r="I192" s="47"/>
    </row>
    <row r="193" spans="1:9" ht="11.25">
      <c r="A193" s="50">
        <v>391.2</v>
      </c>
      <c r="B193" s="68">
        <v>14853462</v>
      </c>
      <c r="C193" s="51"/>
      <c r="D193" s="55">
        <v>0.2</v>
      </c>
      <c r="E193" s="51"/>
      <c r="F193" s="46">
        <f t="shared" si="10"/>
        <v>2970692</v>
      </c>
      <c r="G193" s="46"/>
      <c r="H193" s="46"/>
      <c r="I193" s="47"/>
    </row>
    <row r="194" spans="1:9" ht="11.25">
      <c r="A194" s="50">
        <v>392</v>
      </c>
      <c r="B194" s="51">
        <v>103089107</v>
      </c>
      <c r="C194" s="51"/>
      <c r="D194" s="55">
        <v>0.0823</v>
      </c>
      <c r="E194" s="51"/>
      <c r="F194" s="46">
        <f t="shared" si="10"/>
        <v>8484234</v>
      </c>
      <c r="G194" s="46"/>
      <c r="H194" s="46"/>
      <c r="I194" s="47"/>
    </row>
    <row r="195" spans="1:9" ht="11.25">
      <c r="A195" s="50">
        <v>393</v>
      </c>
      <c r="B195" s="51">
        <v>7843247</v>
      </c>
      <c r="C195" s="51"/>
      <c r="D195" s="55">
        <v>0.05</v>
      </c>
      <c r="E195" s="51"/>
      <c r="F195" s="46">
        <f t="shared" si="10"/>
        <v>392162</v>
      </c>
      <c r="G195" s="46"/>
      <c r="H195" s="46"/>
      <c r="I195" s="47"/>
    </row>
    <row r="196" spans="1:9" ht="11.25">
      <c r="A196" s="50">
        <v>394</v>
      </c>
      <c r="B196" s="51">
        <v>13500054</v>
      </c>
      <c r="C196" s="51"/>
      <c r="D196" s="55">
        <v>0.05</v>
      </c>
      <c r="E196" s="51"/>
      <c r="F196" s="46">
        <f t="shared" si="10"/>
        <v>675003</v>
      </c>
      <c r="G196" s="46"/>
      <c r="H196" s="46"/>
      <c r="I196" s="47"/>
    </row>
    <row r="197" spans="1:9" ht="11.25">
      <c r="A197" s="50">
        <v>395</v>
      </c>
      <c r="B197" s="51">
        <v>7840929</v>
      </c>
      <c r="C197" s="51"/>
      <c r="D197" s="55">
        <v>0.05</v>
      </c>
      <c r="E197" s="51"/>
      <c r="F197" s="46">
        <f t="shared" si="10"/>
        <v>392046</v>
      </c>
      <c r="G197" s="46"/>
      <c r="H197" s="46"/>
      <c r="I197" s="47"/>
    </row>
    <row r="198" spans="1:9" ht="11.25">
      <c r="A198" s="50">
        <v>396</v>
      </c>
      <c r="B198" s="51">
        <v>8551226</v>
      </c>
      <c r="C198" s="51"/>
      <c r="D198" s="55">
        <v>0.0567</v>
      </c>
      <c r="E198" s="51"/>
      <c r="F198" s="46">
        <f t="shared" si="10"/>
        <v>484855</v>
      </c>
      <c r="G198" s="46"/>
      <c r="H198" s="46"/>
      <c r="I198" s="47"/>
    </row>
    <row r="199" spans="1:9" ht="11.25">
      <c r="A199" s="50">
        <v>397</v>
      </c>
      <c r="B199" s="51">
        <v>136593298</v>
      </c>
      <c r="C199" s="51"/>
      <c r="D199" s="55">
        <v>0.0667</v>
      </c>
      <c r="E199" s="51"/>
      <c r="F199" s="46">
        <f t="shared" si="10"/>
        <v>9110773</v>
      </c>
      <c r="G199" s="46"/>
      <c r="H199" s="46"/>
      <c r="I199" s="47"/>
    </row>
    <row r="200" spans="1:9" ht="11.25">
      <c r="A200" s="50">
        <v>398</v>
      </c>
      <c r="B200" s="51">
        <v>780085</v>
      </c>
      <c r="C200" s="51"/>
      <c r="D200" s="55">
        <v>0.05</v>
      </c>
      <c r="E200" s="51"/>
      <c r="F200" s="46">
        <f t="shared" si="10"/>
        <v>39004</v>
      </c>
      <c r="G200" s="46"/>
      <c r="H200" s="46"/>
      <c r="I200" s="47"/>
    </row>
    <row r="201" spans="1:9" ht="11.25">
      <c r="A201" s="50">
        <v>399</v>
      </c>
      <c r="B201" s="51">
        <v>0</v>
      </c>
      <c r="C201" s="51"/>
      <c r="D201" s="55">
        <v>0</v>
      </c>
      <c r="E201" s="51"/>
      <c r="F201" s="46">
        <f t="shared" si="10"/>
        <v>0</v>
      </c>
      <c r="G201" s="46"/>
      <c r="H201" s="46"/>
      <c r="I201" s="47"/>
    </row>
    <row r="202" spans="1:9" ht="11.25">
      <c r="A202" s="50"/>
      <c r="B202" s="61">
        <f>SUM(B189:B201)</f>
        <v>558847751</v>
      </c>
      <c r="C202" s="51"/>
      <c r="D202" s="55"/>
      <c r="E202" s="51"/>
      <c r="F202" s="62">
        <f>SUM(F189:F201)</f>
        <v>30592214</v>
      </c>
      <c r="G202" s="46"/>
      <c r="H202" s="46"/>
      <c r="I202" s="70"/>
    </row>
    <row r="203" spans="1:9" ht="11.25">
      <c r="A203" s="50"/>
      <c r="B203" s="71"/>
      <c r="C203" s="51"/>
      <c r="D203" s="55"/>
      <c r="E203" s="51"/>
      <c r="F203" s="46"/>
      <c r="G203" s="46"/>
      <c r="H203" s="46"/>
      <c r="I203" s="70"/>
    </row>
    <row r="204" spans="1:9" ht="11.25">
      <c r="A204" s="59" t="s">
        <v>91</v>
      </c>
      <c r="B204" s="54"/>
      <c r="C204" s="51"/>
      <c r="D204" s="55"/>
      <c r="E204" s="51"/>
      <c r="F204" s="46"/>
      <c r="G204" s="46"/>
      <c r="H204" s="46"/>
      <c r="I204" s="70"/>
    </row>
    <row r="205" spans="1:9" ht="11.25">
      <c r="A205" s="50"/>
      <c r="B205" s="58">
        <f>B202-B189</f>
        <v>546812958</v>
      </c>
      <c r="C205" s="51"/>
      <c r="D205" s="55"/>
      <c r="E205" s="51"/>
      <c r="F205" s="58">
        <f>F202-F189</f>
        <v>30592214</v>
      </c>
      <c r="G205" s="54"/>
      <c r="H205" s="72">
        <f>+F205/B205</f>
        <v>0.055946395476604634</v>
      </c>
      <c r="I205" s="70"/>
    </row>
    <row r="206" spans="1:9" ht="11.25">
      <c r="A206" s="50"/>
      <c r="B206" s="51"/>
      <c r="C206" s="51"/>
      <c r="D206" s="55"/>
      <c r="E206" s="51"/>
      <c r="F206" s="73"/>
      <c r="G206" s="73"/>
      <c r="H206" s="78"/>
      <c r="I206" s="70"/>
    </row>
    <row r="207" spans="1:9" ht="11.25">
      <c r="A207" s="66" t="s">
        <v>92</v>
      </c>
      <c r="B207" s="51"/>
      <c r="C207" s="51"/>
      <c r="D207" s="55"/>
      <c r="E207" s="51"/>
      <c r="F207" s="73"/>
      <c r="G207" s="73"/>
      <c r="H207" s="73"/>
      <c r="I207" s="70"/>
    </row>
    <row r="208" spans="1:9" ht="12" thickBot="1">
      <c r="A208" s="50"/>
      <c r="B208" s="74">
        <f>+B77+B92+B119+B131+B147+B163+B183+B202</f>
        <v>12824673519.11</v>
      </c>
      <c r="C208" s="51"/>
      <c r="D208" s="55"/>
      <c r="E208" s="51"/>
      <c r="F208" s="74">
        <f>+F77+F92+F119+F131+F147+F163+F183+F202</f>
        <v>346639962</v>
      </c>
      <c r="G208" s="54"/>
      <c r="H208" s="54"/>
      <c r="I208" s="70"/>
    </row>
    <row r="209" spans="1:9" ht="12" thickTop="1">
      <c r="A209" s="50"/>
      <c r="B209" s="54"/>
      <c r="C209" s="51"/>
      <c r="D209" s="55"/>
      <c r="E209" s="51"/>
      <c r="F209" s="46"/>
      <c r="G209" s="46"/>
      <c r="H209" s="46"/>
      <c r="I209" s="70"/>
    </row>
    <row r="210" ht="11.25">
      <c r="A210" s="50"/>
    </row>
    <row r="212" ht="11.25">
      <c r="B212" s="75"/>
    </row>
    <row r="214" ht="11.25">
      <c r="A214" s="76"/>
    </row>
    <row r="216" ht="11.25">
      <c r="A216" s="76"/>
    </row>
    <row r="217" ht="11.25">
      <c r="A217" s="76"/>
    </row>
  </sheetData>
  <mergeCells count="2">
    <mergeCell ref="F5:I5"/>
    <mergeCell ref="A3:I3"/>
  </mergeCells>
  <printOptions horizontalCentered="1"/>
  <pageMargins left="0.5" right="0.5" top="0.75" bottom="0.75" header="0.5" footer="0.5"/>
  <pageSetup horizontalDpi="600" verticalDpi="600" orientation="portrait" scale="90" r:id="rId1"/>
  <headerFooter alignWithMargins="0">
    <oddFooter>&amp;L&amp;D&amp;R&amp;F</oddFooter>
  </headerFooter>
  <rowBreaks count="2" manualBreakCount="2">
    <brk id="64" max="17" man="1"/>
    <brk id="12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e17636</dc:creator>
  <cp:keywords/>
  <dc:description/>
  <cp:lastModifiedBy>e17636</cp:lastModifiedBy>
  <cp:lastPrinted>2009-07-17T12:41:47Z</cp:lastPrinted>
  <dcterms:created xsi:type="dcterms:W3CDTF">2009-04-21T14:20:51Z</dcterms:created>
  <dcterms:modified xsi:type="dcterms:W3CDTF">2009-07-23T13:29:47Z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