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076"/>
  </bookViews>
  <sheets>
    <sheet name="Parameters" sheetId="1" r:id="rId1"/>
    <sheet name="Sheet1" sheetId="2" r:id="rId2"/>
  </sheets>
  <definedNames>
    <definedName name="_xlnm.Print_Area" localSheetId="0">Parameters!$A$10:$R$65</definedName>
    <definedName name="_xlnm.Print_Titles" localSheetId="0">Parameters!$1:$9</definedName>
  </definedNames>
  <calcPr calcId="145621"/>
</workbook>
</file>

<file path=xl/calcChain.xml><?xml version="1.0" encoding="utf-8"?>
<calcChain xmlns="http://schemas.openxmlformats.org/spreadsheetml/2006/main">
  <c r="L21" i="1" l="1"/>
  <c r="L20" i="1"/>
  <c r="L34" i="1"/>
  <c r="L33" i="1"/>
  <c r="L29" i="1"/>
  <c r="L59" i="1"/>
  <c r="L58" i="1"/>
  <c r="L57" i="1"/>
  <c r="L56" i="1"/>
  <c r="L55" i="1"/>
  <c r="L43" i="1"/>
  <c r="L42" i="1"/>
  <c r="K60" i="1"/>
  <c r="L60" i="1" s="1"/>
  <c r="K59" i="1"/>
  <c r="K58" i="1"/>
  <c r="K57" i="1"/>
  <c r="K56" i="1"/>
  <c r="K55" i="1"/>
  <c r="K54" i="1"/>
  <c r="K53" i="1"/>
  <c r="L53" i="1" s="1"/>
  <c r="K52" i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K42" i="1"/>
  <c r="K41" i="1"/>
  <c r="K40" i="1"/>
  <c r="L40" i="1" s="1"/>
  <c r="K39" i="1"/>
  <c r="L39" i="1" s="1"/>
  <c r="K37" i="1"/>
  <c r="L37" i="1" s="1"/>
  <c r="K36" i="1"/>
  <c r="L36" i="1" s="1"/>
  <c r="K35" i="1"/>
  <c r="L35" i="1" s="1"/>
  <c r="K34" i="1"/>
  <c r="K33" i="1"/>
  <c r="K32" i="1"/>
  <c r="L32" i="1" s="1"/>
  <c r="K31" i="1"/>
  <c r="L31" i="1" s="1"/>
  <c r="K30" i="1"/>
  <c r="L30" i="1" s="1"/>
  <c r="K29" i="1"/>
  <c r="K28" i="1"/>
  <c r="L28" i="1" s="1"/>
  <c r="K27" i="1"/>
  <c r="L27" i="1" s="1"/>
  <c r="K26" i="1"/>
  <c r="L26" i="1" s="1"/>
  <c r="K25" i="1"/>
  <c r="L25" i="1" s="1"/>
  <c r="K18" i="1"/>
  <c r="L18" i="1" s="1"/>
  <c r="K17" i="1"/>
  <c r="L17" i="1" s="1"/>
  <c r="K16" i="1"/>
  <c r="L16" i="1" s="1"/>
  <c r="K15" i="1"/>
  <c r="L15" i="1" s="1"/>
  <c r="J61" i="1"/>
  <c r="I61" i="1"/>
  <c r="K61" i="1" l="1"/>
  <c r="P60" i="1"/>
  <c r="P57" i="1"/>
  <c r="P56" i="1"/>
  <c r="P55" i="1"/>
  <c r="P51" i="1"/>
  <c r="P50" i="1"/>
  <c r="P49" i="1"/>
  <c r="P47" i="1"/>
  <c r="P46" i="1"/>
  <c r="P45" i="1"/>
  <c r="P44" i="1"/>
  <c r="P43" i="1"/>
  <c r="P42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1" i="1"/>
  <c r="P20" i="1"/>
  <c r="P18" i="1"/>
  <c r="P17" i="1"/>
  <c r="P16" i="1"/>
  <c r="P15" i="1"/>
  <c r="G60" i="1" l="1"/>
  <c r="N60" i="1" s="1"/>
  <c r="R60" i="1" s="1"/>
  <c r="G59" i="1"/>
  <c r="N59" i="1" s="1"/>
  <c r="R59" i="1" s="1"/>
  <c r="G58" i="1"/>
  <c r="G57" i="1"/>
  <c r="N57" i="1" s="1"/>
  <c r="R57" i="1" s="1"/>
  <c r="G56" i="1"/>
  <c r="N56" i="1" s="1"/>
  <c r="R56" i="1" s="1"/>
  <c r="G55" i="1"/>
  <c r="G54" i="1"/>
  <c r="N54" i="1" s="1"/>
  <c r="R54" i="1" s="1"/>
  <c r="G53" i="1"/>
  <c r="N53" i="1" s="1"/>
  <c r="R53" i="1" s="1"/>
  <c r="G52" i="1"/>
  <c r="G51" i="1"/>
  <c r="N51" i="1" s="1"/>
  <c r="R51" i="1" s="1"/>
  <c r="G50" i="1"/>
  <c r="N50" i="1" s="1"/>
  <c r="R50" i="1" s="1"/>
  <c r="G49" i="1"/>
  <c r="N49" i="1" s="1"/>
  <c r="R49" i="1" s="1"/>
  <c r="G48" i="1"/>
  <c r="N48" i="1" s="1"/>
  <c r="R48" i="1" s="1"/>
  <c r="G47" i="1"/>
  <c r="N47" i="1" s="1"/>
  <c r="R47" i="1" s="1"/>
  <c r="G46" i="1"/>
  <c r="N46" i="1" s="1"/>
  <c r="R46" i="1" s="1"/>
  <c r="G45" i="1"/>
  <c r="N45" i="1" s="1"/>
  <c r="R45" i="1" s="1"/>
  <c r="G44" i="1"/>
  <c r="N44" i="1" s="1"/>
  <c r="R44" i="1" s="1"/>
  <c r="G43" i="1"/>
  <c r="N43" i="1" s="1"/>
  <c r="R43" i="1" s="1"/>
  <c r="G42" i="1"/>
  <c r="N42" i="1" s="1"/>
  <c r="R42" i="1" s="1"/>
  <c r="G41" i="1"/>
  <c r="N41" i="1" s="1"/>
  <c r="R41" i="1" s="1"/>
  <c r="G40" i="1"/>
  <c r="N40" i="1" s="1"/>
  <c r="R40" i="1" s="1"/>
  <c r="G39" i="1"/>
  <c r="N39" i="1" s="1"/>
  <c r="R39" i="1" s="1"/>
  <c r="G37" i="1"/>
  <c r="N37" i="1" s="1"/>
  <c r="R37" i="1" s="1"/>
  <c r="G36" i="1"/>
  <c r="N36" i="1" s="1"/>
  <c r="R36" i="1" s="1"/>
  <c r="G33" i="1"/>
  <c r="N33" i="1" s="1"/>
  <c r="R33" i="1" s="1"/>
  <c r="G32" i="1"/>
  <c r="N32" i="1" s="1"/>
  <c r="R32" i="1" s="1"/>
  <c r="G31" i="1"/>
  <c r="N31" i="1" s="1"/>
  <c r="R31" i="1" s="1"/>
  <c r="G30" i="1"/>
  <c r="N30" i="1" s="1"/>
  <c r="R30" i="1" s="1"/>
  <c r="G29" i="1"/>
  <c r="N29" i="1" s="1"/>
  <c r="R29" i="1" s="1"/>
  <c r="G28" i="1"/>
  <c r="N28" i="1" s="1"/>
  <c r="R28" i="1" s="1"/>
  <c r="G27" i="1"/>
  <c r="N27" i="1" s="1"/>
  <c r="R27" i="1" s="1"/>
  <c r="G25" i="1"/>
  <c r="N25" i="1" s="1"/>
  <c r="R25" i="1" s="1"/>
  <c r="G21" i="1"/>
  <c r="G20" i="1"/>
  <c r="N20" i="1" s="1"/>
  <c r="R20" i="1" s="1"/>
  <c r="G18" i="1"/>
  <c r="N18" i="1" s="1"/>
  <c r="R18" i="1" s="1"/>
  <c r="G17" i="1"/>
  <c r="G16" i="1"/>
  <c r="N16" i="1" s="1"/>
  <c r="R16" i="1" s="1"/>
  <c r="G15" i="1"/>
  <c r="N52" i="1" l="1"/>
  <c r="R52" i="1" s="1"/>
  <c r="N58" i="1"/>
  <c r="R58" i="1" s="1"/>
  <c r="N15" i="1"/>
  <c r="R15" i="1" s="1"/>
  <c r="N17" i="1"/>
  <c r="R17" i="1" s="1"/>
  <c r="N21" i="1"/>
  <c r="R21" i="1" s="1"/>
  <c r="N55" i="1"/>
  <c r="R55" i="1" s="1"/>
  <c r="E34" i="1"/>
  <c r="G34" i="1" s="1"/>
  <c r="N34" i="1" s="1"/>
  <c r="R34" i="1" s="1"/>
  <c r="E26" i="1"/>
  <c r="E35" i="1" l="1"/>
  <c r="G35" i="1" s="1"/>
  <c r="N35" i="1" s="1"/>
  <c r="R35" i="1" s="1"/>
  <c r="G26" i="1"/>
  <c r="N26" i="1" s="1"/>
  <c r="R26" i="1" s="1"/>
  <c r="R61" i="1" s="1"/>
  <c r="R65" i="1" l="1"/>
</calcChain>
</file>

<file path=xl/sharedStrings.xml><?xml version="1.0" encoding="utf-8"?>
<sst xmlns="http://schemas.openxmlformats.org/spreadsheetml/2006/main" count="349" uniqueCount="146">
  <si>
    <t xml:space="preserve">Average  </t>
  </si>
  <si>
    <t>Service</t>
  </si>
  <si>
    <t xml:space="preserve">Iowa </t>
  </si>
  <si>
    <t xml:space="preserve">Net Salv </t>
  </si>
  <si>
    <t>Description</t>
  </si>
  <si>
    <t>Life</t>
  </si>
  <si>
    <t>Curve</t>
  </si>
  <si>
    <t>Percentage</t>
  </si>
  <si>
    <t>Non-Depreciable</t>
  </si>
  <si>
    <t>S3</t>
  </si>
  <si>
    <t>SQ</t>
  </si>
  <si>
    <t>R2.5</t>
  </si>
  <si>
    <t>R3</t>
  </si>
  <si>
    <t>S2.5</t>
  </si>
  <si>
    <t>R2</t>
  </si>
  <si>
    <t>R1.5</t>
  </si>
  <si>
    <t>R4</t>
  </si>
  <si>
    <t>L0</t>
  </si>
  <si>
    <t>L1</t>
  </si>
  <si>
    <t>L05</t>
  </si>
  <si>
    <t>L3</t>
  </si>
  <si>
    <t>N/A</t>
  </si>
  <si>
    <t xml:space="preserve"> </t>
  </si>
  <si>
    <t>COMPANY REVISED</t>
  </si>
  <si>
    <t>L2.5</t>
  </si>
  <si>
    <t>LIBERTY MIDSTATES-MISSOURI</t>
  </si>
  <si>
    <t>PROPOSED DEPRECIATION PARAMETERS AND RATES</t>
  </si>
  <si>
    <t>MISSOURI GR-2018-0013</t>
  </si>
  <si>
    <t>Plant</t>
  </si>
  <si>
    <t>Book</t>
  </si>
  <si>
    <t>Reserve</t>
  </si>
  <si>
    <t>Theoretical</t>
  </si>
  <si>
    <t>T&amp;D-Structures &amp; Improvements</t>
  </si>
  <si>
    <t>T&amp;D-Other Structures</t>
  </si>
  <si>
    <t>T&amp;D-Mains-STL-PLST-CI-Mixed</t>
  </si>
  <si>
    <t>T&amp;D-Mains-STL</t>
  </si>
  <si>
    <t>T&amp;D-M&amp;R Station Equipment</t>
  </si>
  <si>
    <t>Communication Equipment</t>
  </si>
  <si>
    <t>Strucutures and Improvements</t>
  </si>
  <si>
    <t>Mains</t>
  </si>
  <si>
    <t>T&amp;D-Mains-PLST</t>
  </si>
  <si>
    <t>Measuring &amp; regulating stn eqt-General</t>
  </si>
  <si>
    <t>Measuring &amp; regulating stn eqt-City gate check stn</t>
  </si>
  <si>
    <t>Services</t>
  </si>
  <si>
    <t>Meters</t>
  </si>
  <si>
    <t>Meters Installations</t>
  </si>
  <si>
    <t>House regulators</t>
  </si>
  <si>
    <t>House Regulatory installations</t>
  </si>
  <si>
    <t>Industrial measuring &amp; regulating stn eqt</t>
  </si>
  <si>
    <t>Other Equipment</t>
  </si>
  <si>
    <t>General Structures &amp; Improvmnt</t>
  </si>
  <si>
    <t>GEN-Structure Frame</t>
  </si>
  <si>
    <t>GEN-Improvements</t>
  </si>
  <si>
    <t>GEN-Improvements Leased Premise</t>
  </si>
  <si>
    <t>Transportation Equipment</t>
  </si>
  <si>
    <t>Transportation Equip&lt;12,000 LB</t>
  </si>
  <si>
    <t>Power Operated Equipment</t>
  </si>
  <si>
    <t>GEN- Ditchers</t>
  </si>
  <si>
    <t>GEN-Backhoes</t>
  </si>
  <si>
    <t>GEN- Welders</t>
  </si>
  <si>
    <t>Office Furniture</t>
  </si>
  <si>
    <t>Stores Equipment</t>
  </si>
  <si>
    <t>Tools, Shop, and Garage Equipment</t>
  </si>
  <si>
    <t>Laboratory Equipment</t>
  </si>
  <si>
    <t>Communications Equipment</t>
  </si>
  <si>
    <t>GEN-Comm Eq. Mob Radios</t>
  </si>
  <si>
    <t>GEN-Comm Eq. Fixed Radios</t>
  </si>
  <si>
    <t>GEN-Comm Eq. Telemetering</t>
  </si>
  <si>
    <t>Misc. Equipment</t>
  </si>
  <si>
    <t>OTH-Oth Tang Prop - Network - H/W</t>
  </si>
  <si>
    <t>OTH-Oth Tang Prop - PC Hardware</t>
  </si>
  <si>
    <t>OTH-Oth Tang Prop - PC Software</t>
  </si>
  <si>
    <t>3660</t>
  </si>
  <si>
    <t>3661</t>
  </si>
  <si>
    <t>3670</t>
  </si>
  <si>
    <t>3671</t>
  </si>
  <si>
    <t>3672</t>
  </si>
  <si>
    <t>3690</t>
  </si>
  <si>
    <t>3700</t>
  </si>
  <si>
    <t>3740</t>
  </si>
  <si>
    <t>Land and Land Rights</t>
  </si>
  <si>
    <t>3741</t>
  </si>
  <si>
    <t>T&amp;D-Land</t>
  </si>
  <si>
    <t>3742</t>
  </si>
  <si>
    <t>T&amp;D-Land Rights</t>
  </si>
  <si>
    <t>3750</t>
  </si>
  <si>
    <t>3760</t>
  </si>
  <si>
    <t>3761</t>
  </si>
  <si>
    <t>3762</t>
  </si>
  <si>
    <t>3780</t>
  </si>
  <si>
    <t>3790</t>
  </si>
  <si>
    <t>3800</t>
  </si>
  <si>
    <t>3810</t>
  </si>
  <si>
    <t>3820</t>
  </si>
  <si>
    <t>3830</t>
  </si>
  <si>
    <t>3840</t>
  </si>
  <si>
    <t>3850</t>
  </si>
  <si>
    <t>3870</t>
  </si>
  <si>
    <t>3890</t>
  </si>
  <si>
    <t>3900</t>
  </si>
  <si>
    <t>3901</t>
  </si>
  <si>
    <t>3902</t>
  </si>
  <si>
    <t>3903</t>
  </si>
  <si>
    <t>3910</t>
  </si>
  <si>
    <t>Office Furniture &amp; Improvement</t>
  </si>
  <si>
    <t>3920</t>
  </si>
  <si>
    <t>3921</t>
  </si>
  <si>
    <t>3930</t>
  </si>
  <si>
    <t>3940</t>
  </si>
  <si>
    <t>3950</t>
  </si>
  <si>
    <t>3960</t>
  </si>
  <si>
    <t>3961</t>
  </si>
  <si>
    <t>3962</t>
  </si>
  <si>
    <t>3963</t>
  </si>
  <si>
    <t>3970</t>
  </si>
  <si>
    <t>3971</t>
  </si>
  <si>
    <t>3972</t>
  </si>
  <si>
    <t>3973</t>
  </si>
  <si>
    <t>3980</t>
  </si>
  <si>
    <t>3993</t>
  </si>
  <si>
    <t>3994</t>
  </si>
  <si>
    <t>3995</t>
  </si>
  <si>
    <t>Theo</t>
  </si>
  <si>
    <t>Difference</t>
  </si>
  <si>
    <t>% Difference</t>
  </si>
  <si>
    <t>Accrual</t>
  </si>
  <si>
    <t xml:space="preserve">Whole </t>
  </si>
  <si>
    <t xml:space="preserve">Life </t>
  </si>
  <si>
    <t>Total</t>
  </si>
  <si>
    <t>Proposed Recovery Reserve Difference in Yrs</t>
  </si>
  <si>
    <t>Proposed</t>
  </si>
  <si>
    <t>Accrual $</t>
  </si>
  <si>
    <t>Original Request</t>
  </si>
  <si>
    <t>Total Accrual</t>
  </si>
  <si>
    <t>Reserve Difference Based on Data at 9/30/2015</t>
  </si>
  <si>
    <t>Acct</t>
  </si>
  <si>
    <t>3010</t>
  </si>
  <si>
    <t>Intangible Plant-Organization</t>
  </si>
  <si>
    <t>3020</t>
  </si>
  <si>
    <t>Intangible Plant-Franchise/Consents</t>
  </si>
  <si>
    <t>3030</t>
  </si>
  <si>
    <t>Misc. Intangible Plant</t>
  </si>
  <si>
    <t>3650</t>
  </si>
  <si>
    <t>Land - Transmission</t>
  </si>
  <si>
    <t>3651</t>
  </si>
  <si>
    <t>Land &amp; Land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</si>
</sst>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#,##0.00;\(#,##0.00\)"/>
    <numFmt numFmtId="168" formatCode="&quot;$&quot;#,##0.00;\(&quot;$&quot;#,##0.00\)"/>
    <numFmt numFmtId="169" formatCode="###0.0%;\(###0.0%\)"/>
    <numFmt numFmtId="170" formatCode="#,##0.00000000000000_);\(#,##0.0000000000000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10"/>
      <name val="Arial MT"/>
    </font>
    <font>
      <sz val="11"/>
      <color indexed="8"/>
      <name val="Calibri"/>
      <family val="2"/>
    </font>
    <font>
      <b/>
      <sz val="12"/>
      <color indexed="0"/>
      <name val="Times New Roman"/>
      <family val="1"/>
    </font>
    <font>
      <b/>
      <i/>
      <sz val="12"/>
      <color indexed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67" fontId="5" fillId="0" borderId="0"/>
    <xf numFmtId="168" fontId="5" fillId="0" borderId="0"/>
    <xf numFmtId="169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7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8" fillId="0" borderId="0"/>
    <xf numFmtId="0" fontId="9" fillId="0" borderId="0"/>
  </cellStyleXfs>
  <cellXfs count="39">
    <xf numFmtId="0" fontId="0" fillId="0" borderId="0" xfId="0"/>
    <xf numFmtId="0" fontId="0" fillId="0" borderId="0" xfId="0" applyFill="1"/>
    <xf numFmtId="4" fontId="0" fillId="0" borderId="0" xfId="0" applyNumberFormat="1"/>
    <xf numFmtId="10" fontId="0" fillId="0" borderId="0" xfId="0" applyNumberFormat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Alignment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9" fontId="11" fillId="0" borderId="0" xfId="0" applyNumberFormat="1" applyFont="1" applyFill="1" applyBorder="1" applyAlignment="1">
      <alignment horizontal="center"/>
    </xf>
    <xf numFmtId="37" fontId="13" fillId="0" borderId="0" xfId="0" applyNumberFormat="1" applyFont="1" applyBorder="1" applyAlignment="1">
      <alignment horizontal="right" vertical="center" wrapText="1"/>
    </xf>
    <xf numFmtId="10" fontId="11" fillId="0" borderId="0" xfId="0" applyNumberFormat="1" applyFont="1" applyFill="1"/>
    <xf numFmtId="37" fontId="11" fillId="0" borderId="0" xfId="0" applyNumberFormat="1" applyFont="1" applyFill="1" applyAlignment="1">
      <alignment wrapText="1"/>
    </xf>
    <xf numFmtId="37" fontId="13" fillId="0" borderId="0" xfId="0" applyNumberFormat="1" applyFont="1" applyBorder="1" applyAlignment="1">
      <alignment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70" fontId="11" fillId="0" borderId="0" xfId="0" applyNumberFormat="1" applyFont="1" applyFill="1" applyAlignment="1">
      <alignment wrapText="1"/>
    </xf>
    <xf numFmtId="37" fontId="13" fillId="0" borderId="0" xfId="0" applyNumberFormat="1" applyFont="1" applyBorder="1" applyAlignment="1">
      <alignment horizontal="center" vertical="center" wrapText="1"/>
    </xf>
    <xf numFmtId="9" fontId="11" fillId="0" borderId="0" xfId="0" applyNumberFormat="1" applyFont="1" applyFill="1" applyAlignment="1">
      <alignment horizontal="center"/>
    </xf>
    <xf numFmtId="10" fontId="11" fillId="0" borderId="0" xfId="0" applyNumberFormat="1" applyFont="1" applyBorder="1" applyAlignment="1">
      <alignment wrapText="1"/>
    </xf>
    <xf numFmtId="10" fontId="12" fillId="0" borderId="0" xfId="0" applyNumberFormat="1" applyFont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wrapText="1"/>
    </xf>
    <xf numFmtId="37" fontId="11" fillId="0" borderId="0" xfId="0" applyNumberFormat="1" applyFont="1" applyFill="1" applyBorder="1" applyAlignment="1">
      <alignment wrapText="1"/>
    </xf>
    <xf numFmtId="0" fontId="14" fillId="0" borderId="0" xfId="0" applyFont="1" applyFill="1" applyAlignment="1">
      <alignment horizontal="center"/>
    </xf>
    <xf numFmtId="37" fontId="11" fillId="0" borderId="0" xfId="0" applyNumberFormat="1" applyFont="1" applyFill="1"/>
    <xf numFmtId="37" fontId="11" fillId="0" borderId="0" xfId="0" applyNumberFormat="1" applyFont="1" applyFill="1" applyBorder="1"/>
  </cellXfs>
  <cellStyles count="50">
    <cellStyle name="Comma [0] 2" xfId="1"/>
    <cellStyle name="Comma 10" xfId="2"/>
    <cellStyle name="Comma 2" xfId="3"/>
    <cellStyle name="Comma 2 2" xfId="4"/>
    <cellStyle name="Comma 2 3" xfId="5"/>
    <cellStyle name="Comma 3" xfId="6"/>
    <cellStyle name="Comma 3 2" xfId="7"/>
    <cellStyle name="Comma 4" xfId="8"/>
    <cellStyle name="Comma 4 2" xfId="9"/>
    <cellStyle name="Comma 4 3" xfId="10"/>
    <cellStyle name="Comma 5" xfId="11"/>
    <cellStyle name="Comma 5 2" xfId="12"/>
    <cellStyle name="Comma 6" xfId="13"/>
    <cellStyle name="Comma 7" xfId="14"/>
    <cellStyle name="Comma 8" xfId="15"/>
    <cellStyle name="Comma 9" xfId="16"/>
    <cellStyle name="Currency 2" xfId="17"/>
    <cellStyle name="Currency 3" xfId="18"/>
    <cellStyle name="Currency 4" xfId="19"/>
    <cellStyle name="Currency 5" xfId="20"/>
    <cellStyle name="Currency 6" xfId="21"/>
    <cellStyle name="Currency 7" xfId="22"/>
    <cellStyle name="Currency0" xfId="23"/>
    <cellStyle name="FRxAmtStyle" xfId="24"/>
    <cellStyle name="FRxCurrStyle" xfId="25"/>
    <cellStyle name="FRxPcntStyle" xfId="26"/>
    <cellStyle name="Normal" xfId="0" builtinId="0"/>
    <cellStyle name="Normal 2" xfId="27"/>
    <cellStyle name="Normal 2 2" xfId="28"/>
    <cellStyle name="Normal 2 2 2" xfId="29"/>
    <cellStyle name="Normal 2 3" xfId="30"/>
    <cellStyle name="Normal 2 4" xfId="31"/>
    <cellStyle name="Normal 2_03.11 LPSCO" xfId="32"/>
    <cellStyle name="Normal 3" xfId="33"/>
    <cellStyle name="Normal 3 2" xfId="34"/>
    <cellStyle name="Normal 4" xfId="35"/>
    <cellStyle name="Normal 5" xfId="36"/>
    <cellStyle name="Normal 6" xfId="37"/>
    <cellStyle name="Normal 6 2" xfId="38"/>
    <cellStyle name="Normal 6_Unbilled Residential Revenue" xfId="39"/>
    <cellStyle name="Normal 7" xfId="40"/>
    <cellStyle name="Normal 8" xfId="41"/>
    <cellStyle name="Normal 9" xfId="42"/>
    <cellStyle name="Note 2" xfId="43"/>
    <cellStyle name="Percent 2" xfId="44"/>
    <cellStyle name="Percent 2 2" xfId="45"/>
    <cellStyle name="Percent 3" xfId="46"/>
    <cellStyle name="STYLE1" xfId="47"/>
    <cellStyle name="STYLE2" xfId="48"/>
    <cellStyle name="STYLE3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workbookViewId="0">
      <selection activeCell="B6" sqref="B6"/>
    </sheetView>
  </sheetViews>
  <sheetFormatPr defaultColWidth="9.109375" defaultRowHeight="13.8"/>
  <cols>
    <col min="1" max="1" width="5" style="5" bestFit="1" customWidth="1"/>
    <col min="2" max="2" width="37.88671875" style="5" customWidth="1"/>
    <col min="3" max="3" width="8.33203125" style="5" bestFit="1" customWidth="1"/>
    <col min="4" max="4" width="5.5546875" style="5" bestFit="1" customWidth="1"/>
    <col min="5" max="5" width="9.88671875" style="5" bestFit="1" customWidth="1"/>
    <col min="6" max="6" width="1.33203125" style="6" customWidth="1"/>
    <col min="7" max="7" width="6.77734375" style="5" bestFit="1" customWidth="1"/>
    <col min="8" max="8" width="10.33203125" style="5" bestFit="1" customWidth="1"/>
    <col min="9" max="9" width="11" style="5" bestFit="1" customWidth="1"/>
    <col min="10" max="10" width="10.44140625" style="5" bestFit="1" customWidth="1"/>
    <col min="11" max="11" width="11.109375" style="6" bestFit="1" customWidth="1"/>
    <col min="12" max="12" width="9.21875" style="6" bestFit="1" customWidth="1"/>
    <col min="13" max="13" width="1.33203125" style="6" customWidth="1"/>
    <col min="14" max="14" width="9.6640625" style="6" bestFit="1" customWidth="1"/>
    <col min="15" max="15" width="1.33203125" style="6" customWidth="1"/>
    <col min="16" max="16" width="9.77734375" style="5" bestFit="1" customWidth="1"/>
    <col min="17" max="17" width="1.33203125" style="6" customWidth="1"/>
    <col min="18" max="18" width="9.5546875" style="5" bestFit="1" customWidth="1"/>
    <col min="19" max="16384" width="9.109375" style="5"/>
  </cols>
  <sheetData>
    <row r="1" spans="1:18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4" t="s">
        <v>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B4" s="5" t="s">
        <v>22</v>
      </c>
    </row>
    <row r="5" spans="1:18">
      <c r="C5" s="4" t="s">
        <v>23</v>
      </c>
      <c r="D5" s="4"/>
      <c r="E5" s="4"/>
      <c r="P5" s="5" t="s">
        <v>22</v>
      </c>
    </row>
    <row r="6" spans="1:18">
      <c r="C6" s="7" t="s">
        <v>0</v>
      </c>
      <c r="D6" s="8"/>
      <c r="E6" s="8"/>
      <c r="F6" s="5"/>
      <c r="G6" s="7" t="s">
        <v>126</v>
      </c>
      <c r="H6" s="9" t="s">
        <v>134</v>
      </c>
      <c r="I6" s="10"/>
      <c r="J6" s="10"/>
      <c r="K6" s="10"/>
      <c r="L6" s="10"/>
      <c r="N6" s="9" t="s">
        <v>133</v>
      </c>
      <c r="O6" s="10"/>
      <c r="P6" s="10"/>
      <c r="Q6" s="10"/>
      <c r="R6" s="10"/>
    </row>
    <row r="7" spans="1:18">
      <c r="C7" s="7"/>
      <c r="D7" s="8"/>
      <c r="E7" s="8"/>
      <c r="F7" s="11"/>
      <c r="G7" s="7"/>
      <c r="H7" s="12"/>
      <c r="I7" s="13"/>
      <c r="J7" s="13"/>
      <c r="K7" s="13"/>
      <c r="L7" s="13"/>
      <c r="M7" s="11"/>
      <c r="N7" s="11" t="s">
        <v>126</v>
      </c>
      <c r="O7" s="11"/>
      <c r="P7" s="7" t="s">
        <v>30</v>
      </c>
      <c r="Q7" s="11"/>
      <c r="R7" s="7" t="s">
        <v>128</v>
      </c>
    </row>
    <row r="8" spans="1:18">
      <c r="A8" s="14"/>
      <c r="B8" s="14"/>
      <c r="C8" s="11" t="s">
        <v>1</v>
      </c>
      <c r="D8" s="11" t="s">
        <v>2</v>
      </c>
      <c r="E8" s="11" t="s">
        <v>3</v>
      </c>
      <c r="F8" s="11"/>
      <c r="G8" s="7" t="s">
        <v>127</v>
      </c>
      <c r="I8" s="11" t="s">
        <v>29</v>
      </c>
      <c r="J8" s="11" t="s">
        <v>31</v>
      </c>
      <c r="K8" s="11" t="s">
        <v>30</v>
      </c>
      <c r="L8" s="11" t="s">
        <v>30</v>
      </c>
      <c r="M8" s="11"/>
      <c r="N8" s="11" t="s">
        <v>127</v>
      </c>
      <c r="O8" s="11"/>
      <c r="P8" s="7" t="s">
        <v>123</v>
      </c>
      <c r="Q8" s="11"/>
      <c r="R8" s="7" t="s">
        <v>130</v>
      </c>
    </row>
    <row r="9" spans="1:18" ht="39.6">
      <c r="A9" s="15" t="s">
        <v>135</v>
      </c>
      <c r="B9" s="15" t="s">
        <v>4</v>
      </c>
      <c r="C9" s="16" t="s">
        <v>5</v>
      </c>
      <c r="D9" s="16" t="s">
        <v>6</v>
      </c>
      <c r="E9" s="16" t="s">
        <v>7</v>
      </c>
      <c r="F9" s="17"/>
      <c r="G9" s="7" t="s">
        <v>125</v>
      </c>
      <c r="H9" s="11" t="s">
        <v>28</v>
      </c>
      <c r="I9" s="11" t="s">
        <v>30</v>
      </c>
      <c r="J9" s="11" t="s">
        <v>30</v>
      </c>
      <c r="K9" s="17" t="s">
        <v>123</v>
      </c>
      <c r="L9" s="17" t="s">
        <v>124</v>
      </c>
      <c r="M9" s="17"/>
      <c r="N9" s="17" t="s">
        <v>131</v>
      </c>
      <c r="O9" s="17"/>
      <c r="P9" s="17" t="s">
        <v>131</v>
      </c>
      <c r="Q9" s="17"/>
      <c r="R9" s="17" t="s">
        <v>131</v>
      </c>
    </row>
    <row r="10" spans="1:18">
      <c r="A10" s="5" t="s">
        <v>136</v>
      </c>
      <c r="B10" s="5" t="s">
        <v>137</v>
      </c>
      <c r="C10" s="18" t="s">
        <v>8</v>
      </c>
      <c r="D10" s="18"/>
      <c r="E10" s="18"/>
      <c r="F10" s="17"/>
      <c r="K10" s="19"/>
      <c r="L10" s="17"/>
      <c r="M10" s="17"/>
      <c r="N10" s="17"/>
      <c r="O10" s="17"/>
      <c r="Q10" s="17"/>
    </row>
    <row r="11" spans="1:18">
      <c r="A11" s="5" t="s">
        <v>138</v>
      </c>
      <c r="B11" s="5" t="s">
        <v>139</v>
      </c>
      <c r="C11" s="18" t="s">
        <v>8</v>
      </c>
      <c r="D11" s="18"/>
      <c r="E11" s="18"/>
      <c r="F11" s="20"/>
      <c r="K11" s="21"/>
      <c r="L11" s="20"/>
      <c r="M11" s="20"/>
      <c r="N11" s="20"/>
      <c r="O11" s="20"/>
      <c r="Q11" s="20"/>
    </row>
    <row r="12" spans="1:18">
      <c r="A12" s="5" t="s">
        <v>140</v>
      </c>
      <c r="B12" s="5" t="s">
        <v>141</v>
      </c>
      <c r="C12" s="18" t="s">
        <v>8</v>
      </c>
      <c r="D12" s="18"/>
      <c r="E12" s="18"/>
      <c r="F12" s="20"/>
      <c r="K12" s="21"/>
      <c r="L12" s="20"/>
      <c r="M12" s="20"/>
      <c r="N12" s="20"/>
      <c r="O12" s="20"/>
      <c r="Q12" s="20"/>
    </row>
    <row r="13" spans="1:18">
      <c r="A13" s="5" t="s">
        <v>142</v>
      </c>
      <c r="B13" s="5" t="s">
        <v>143</v>
      </c>
      <c r="C13" s="18" t="s">
        <v>8</v>
      </c>
      <c r="D13" s="18"/>
      <c r="E13" s="18"/>
      <c r="F13" s="20"/>
      <c r="K13" s="21"/>
      <c r="L13" s="20"/>
      <c r="M13" s="20"/>
      <c r="N13" s="20"/>
      <c r="O13" s="20"/>
      <c r="Q13" s="20"/>
    </row>
    <row r="14" spans="1:18">
      <c r="A14" s="5" t="s">
        <v>144</v>
      </c>
      <c r="B14" s="5" t="s">
        <v>145</v>
      </c>
      <c r="C14" s="18" t="s">
        <v>8</v>
      </c>
      <c r="D14" s="18"/>
      <c r="E14" s="18"/>
      <c r="F14" s="20"/>
      <c r="K14" s="21"/>
      <c r="L14" s="20"/>
      <c r="M14" s="20"/>
      <c r="N14" s="20"/>
      <c r="O14" s="20"/>
      <c r="Q14" s="20"/>
    </row>
    <row r="15" spans="1:18">
      <c r="A15" s="5" t="s">
        <v>72</v>
      </c>
      <c r="B15" s="5" t="s">
        <v>32</v>
      </c>
      <c r="C15" s="22">
        <v>50</v>
      </c>
      <c r="D15" s="22" t="s">
        <v>9</v>
      </c>
      <c r="E15" s="23">
        <v>-0.05</v>
      </c>
      <c r="F15" s="24"/>
      <c r="G15" s="25">
        <f>+(1-E15)/C15</f>
        <v>2.1000000000000001E-2</v>
      </c>
      <c r="H15" s="26">
        <v>3379.86</v>
      </c>
      <c r="I15" s="26">
        <v>2661.75</v>
      </c>
      <c r="J15" s="26">
        <v>2038.88</v>
      </c>
      <c r="K15" s="27">
        <f>+I15-J15</f>
        <v>622.86999999999989</v>
      </c>
      <c r="L15" s="28">
        <f t="shared" ref="L15:L18" si="0">+K15/I15</f>
        <v>0.23400770170000934</v>
      </c>
      <c r="M15" s="24"/>
      <c r="N15" s="24">
        <f>+G15*H15</f>
        <v>70.977060000000009</v>
      </c>
      <c r="O15" s="24"/>
      <c r="P15" s="24">
        <f>-K15/P$64</f>
        <v>-62.286999999999992</v>
      </c>
      <c r="Q15" s="24"/>
      <c r="R15" s="24">
        <f>+N15+P15</f>
        <v>8.6900600000000168</v>
      </c>
    </row>
    <row r="16" spans="1:18">
      <c r="A16" s="5" t="s">
        <v>73</v>
      </c>
      <c r="B16" s="5" t="s">
        <v>33</v>
      </c>
      <c r="C16" s="22">
        <v>50</v>
      </c>
      <c r="D16" s="22" t="s">
        <v>9</v>
      </c>
      <c r="E16" s="23">
        <v>-0.05</v>
      </c>
      <c r="F16" s="24"/>
      <c r="G16" s="25">
        <f>+(1-E16)/C16</f>
        <v>2.1000000000000001E-2</v>
      </c>
      <c r="H16" s="26">
        <v>61081.38</v>
      </c>
      <c r="I16" s="26">
        <v>5152.24</v>
      </c>
      <c r="J16" s="26">
        <v>4489.4799999999996</v>
      </c>
      <c r="K16" s="27">
        <f t="shared" ref="K16:K18" si="1">+I16-J16</f>
        <v>662.76000000000022</v>
      </c>
      <c r="L16" s="28">
        <f t="shared" si="0"/>
        <v>0.12863531201962647</v>
      </c>
      <c r="M16" s="24"/>
      <c r="N16" s="24">
        <f>+G16*H16</f>
        <v>1282.7089800000001</v>
      </c>
      <c r="O16" s="24"/>
      <c r="P16" s="24">
        <f>-K16/P$64</f>
        <v>-66.276000000000025</v>
      </c>
      <c r="Q16" s="24"/>
      <c r="R16" s="24">
        <f t="shared" ref="R16:R60" si="2">+N16+P16</f>
        <v>1216.43298</v>
      </c>
    </row>
    <row r="17" spans="1:18">
      <c r="A17" s="5" t="s">
        <v>74</v>
      </c>
      <c r="B17" s="5" t="s">
        <v>34</v>
      </c>
      <c r="C17" s="22">
        <v>25</v>
      </c>
      <c r="D17" s="22" t="s">
        <v>10</v>
      </c>
      <c r="E17" s="23">
        <v>0</v>
      </c>
      <c r="F17" s="24"/>
      <c r="G17" s="25">
        <f>+(1-E17)/C17</f>
        <v>0.04</v>
      </c>
      <c r="H17" s="26">
        <v>84488.89</v>
      </c>
      <c r="I17" s="26">
        <v>39600.92</v>
      </c>
      <c r="J17" s="26">
        <v>66187.56</v>
      </c>
      <c r="K17" s="27">
        <f t="shared" si="1"/>
        <v>-26586.639999999999</v>
      </c>
      <c r="L17" s="28">
        <f t="shared" si="0"/>
        <v>-0.67136420062968238</v>
      </c>
      <c r="M17" s="24"/>
      <c r="N17" s="24">
        <f>+G17*H17</f>
        <v>3379.5556000000001</v>
      </c>
      <c r="O17" s="24"/>
      <c r="P17" s="24">
        <f>-K17/P$64</f>
        <v>2658.6639999999998</v>
      </c>
      <c r="Q17" s="24"/>
      <c r="R17" s="24">
        <f t="shared" si="2"/>
        <v>6038.2196000000004</v>
      </c>
    </row>
    <row r="18" spans="1:18">
      <c r="A18" s="5" t="s">
        <v>75</v>
      </c>
      <c r="B18" s="5" t="s">
        <v>35</v>
      </c>
      <c r="C18" s="22">
        <v>70</v>
      </c>
      <c r="D18" s="22" t="s">
        <v>15</v>
      </c>
      <c r="E18" s="23">
        <v>-0.2</v>
      </c>
      <c r="F18" s="24"/>
      <c r="G18" s="25">
        <f>+(1-E18)/C18</f>
        <v>1.7142857142857144E-2</v>
      </c>
      <c r="H18" s="26">
        <v>9576094.3800000008</v>
      </c>
      <c r="I18" s="26">
        <v>5851019.9800000004</v>
      </c>
      <c r="J18" s="26">
        <v>3779166.44</v>
      </c>
      <c r="K18" s="27">
        <f t="shared" si="1"/>
        <v>2071853.5400000005</v>
      </c>
      <c r="L18" s="28">
        <f t="shared" si="0"/>
        <v>0.35410125876890275</v>
      </c>
      <c r="M18" s="24"/>
      <c r="N18" s="24">
        <f>+G18*H18</f>
        <v>164161.61794285718</v>
      </c>
      <c r="O18" s="24"/>
      <c r="P18" s="24">
        <f>-K18/P$64</f>
        <v>-207185.35400000005</v>
      </c>
      <c r="Q18" s="24"/>
      <c r="R18" s="24">
        <f t="shared" si="2"/>
        <v>-43023.736057142873</v>
      </c>
    </row>
    <row r="19" spans="1:18">
      <c r="A19" s="5" t="s">
        <v>76</v>
      </c>
      <c r="B19" s="5" t="s">
        <v>40</v>
      </c>
      <c r="C19" s="22" t="s">
        <v>21</v>
      </c>
      <c r="D19" s="22" t="s">
        <v>21</v>
      </c>
      <c r="E19" s="23" t="s">
        <v>21</v>
      </c>
      <c r="F19" s="24"/>
      <c r="G19" s="25" t="s">
        <v>22</v>
      </c>
      <c r="H19" s="26"/>
      <c r="I19" s="26"/>
      <c r="J19" s="26"/>
      <c r="K19" s="27"/>
      <c r="L19" s="28"/>
      <c r="M19" s="24"/>
      <c r="N19" s="24" t="s">
        <v>22</v>
      </c>
      <c r="O19" s="24"/>
      <c r="P19" s="24" t="s">
        <v>22</v>
      </c>
      <c r="Q19" s="24"/>
      <c r="R19" s="24" t="s">
        <v>22</v>
      </c>
    </row>
    <row r="20" spans="1:18">
      <c r="A20" s="5" t="s">
        <v>77</v>
      </c>
      <c r="B20" s="5" t="s">
        <v>36</v>
      </c>
      <c r="C20" s="22">
        <v>44</v>
      </c>
      <c r="D20" s="22" t="s">
        <v>11</v>
      </c>
      <c r="E20" s="23">
        <v>-0.1</v>
      </c>
      <c r="F20" s="24"/>
      <c r="G20" s="25">
        <f>+(1-E20)/C20</f>
        <v>2.5000000000000001E-2</v>
      </c>
      <c r="H20" s="26">
        <v>559893.74</v>
      </c>
      <c r="I20" s="26">
        <v>319018.36</v>
      </c>
      <c r="J20" s="26">
        <v>254923.03</v>
      </c>
      <c r="K20" s="27">
        <v>64095.33</v>
      </c>
      <c r="L20" s="28">
        <f t="shared" ref="L20:L21" si="3">+K20/I20</f>
        <v>0.20091423578254244</v>
      </c>
      <c r="M20" s="24"/>
      <c r="N20" s="24">
        <f>+G20*H20</f>
        <v>13997.343500000001</v>
      </c>
      <c r="O20" s="24"/>
      <c r="P20" s="24">
        <f>-K20/P$64</f>
        <v>-6409.5330000000004</v>
      </c>
      <c r="Q20" s="24"/>
      <c r="R20" s="24">
        <f t="shared" si="2"/>
        <v>7587.8105000000005</v>
      </c>
    </row>
    <row r="21" spans="1:18">
      <c r="A21" s="5" t="s">
        <v>78</v>
      </c>
      <c r="B21" s="5" t="s">
        <v>37</v>
      </c>
      <c r="C21" s="22">
        <v>25</v>
      </c>
      <c r="D21" s="22" t="s">
        <v>13</v>
      </c>
      <c r="E21" s="23">
        <v>0</v>
      </c>
      <c r="F21" s="24"/>
      <c r="G21" s="25">
        <f>+(1-E21)/C21</f>
        <v>0.04</v>
      </c>
      <c r="H21" s="26">
        <v>5037.9399999999996</v>
      </c>
      <c r="I21" s="26">
        <v>1487.96</v>
      </c>
      <c r="J21" s="26">
        <v>3471.27</v>
      </c>
      <c r="K21" s="27">
        <v>-1983.31</v>
      </c>
      <c r="L21" s="28">
        <f t="shared" si="3"/>
        <v>-1.3329054544477001</v>
      </c>
      <c r="M21" s="24"/>
      <c r="N21" s="24">
        <f>+G21*H21</f>
        <v>201.51759999999999</v>
      </c>
      <c r="O21" s="24"/>
      <c r="P21" s="24">
        <f>-K21/P$64</f>
        <v>198.33099999999999</v>
      </c>
      <c r="Q21" s="24"/>
      <c r="R21" s="24">
        <f t="shared" si="2"/>
        <v>399.84859999999998</v>
      </c>
    </row>
    <row r="22" spans="1:18">
      <c r="A22" s="5" t="s">
        <v>79</v>
      </c>
      <c r="B22" s="5" t="s">
        <v>80</v>
      </c>
      <c r="C22" s="18" t="s">
        <v>8</v>
      </c>
      <c r="D22" s="18"/>
      <c r="E22" s="18"/>
      <c r="F22" s="28"/>
      <c r="G22" s="25" t="s">
        <v>22</v>
      </c>
      <c r="H22" s="26"/>
      <c r="I22" s="26"/>
      <c r="J22" s="26"/>
      <c r="K22" s="27"/>
      <c r="L22" s="28"/>
      <c r="M22" s="28"/>
      <c r="N22" s="28"/>
      <c r="O22" s="28"/>
      <c r="P22" s="26"/>
      <c r="Q22" s="28"/>
      <c r="R22" s="29"/>
    </row>
    <row r="23" spans="1:18">
      <c r="A23" s="5" t="s">
        <v>81</v>
      </c>
      <c r="B23" s="5" t="s">
        <v>82</v>
      </c>
      <c r="C23" s="18" t="s">
        <v>8</v>
      </c>
      <c r="D23" s="18"/>
      <c r="E23" s="18"/>
      <c r="F23" s="28"/>
      <c r="G23" s="25" t="s">
        <v>22</v>
      </c>
      <c r="H23" s="26"/>
      <c r="I23" s="26"/>
      <c r="J23" s="26"/>
      <c r="K23" s="27"/>
      <c r="L23" s="28"/>
      <c r="M23" s="28"/>
      <c r="N23" s="28"/>
      <c r="O23" s="28"/>
      <c r="P23" s="26"/>
      <c r="Q23" s="28"/>
      <c r="R23" s="29"/>
    </row>
    <row r="24" spans="1:18">
      <c r="A24" s="5" t="s">
        <v>83</v>
      </c>
      <c r="B24" s="5" t="s">
        <v>84</v>
      </c>
      <c r="C24" s="18" t="s">
        <v>8</v>
      </c>
      <c r="D24" s="18"/>
      <c r="E24" s="18"/>
      <c r="F24" s="28"/>
      <c r="G24" s="25" t="s">
        <v>22</v>
      </c>
      <c r="H24" s="26"/>
      <c r="I24" s="26"/>
      <c r="J24" s="26"/>
      <c r="K24" s="27"/>
      <c r="L24" s="28"/>
      <c r="M24" s="28"/>
      <c r="N24" s="28"/>
      <c r="O24" s="28"/>
      <c r="P24" s="26"/>
      <c r="Q24" s="28"/>
      <c r="R24" s="29"/>
    </row>
    <row r="25" spans="1:18">
      <c r="A25" s="5" t="s">
        <v>85</v>
      </c>
      <c r="B25" s="5" t="s">
        <v>38</v>
      </c>
      <c r="C25" s="22">
        <v>47</v>
      </c>
      <c r="D25" s="22" t="s">
        <v>14</v>
      </c>
      <c r="E25" s="23">
        <v>0</v>
      </c>
      <c r="F25" s="28"/>
      <c r="G25" s="25">
        <f t="shared" ref="G25:G37" si="4">+(1-E25)/C25</f>
        <v>2.1276595744680851E-2</v>
      </c>
      <c r="H25" s="26">
        <v>79892.55</v>
      </c>
      <c r="I25" s="26">
        <v>57573.02</v>
      </c>
      <c r="J25" s="26">
        <v>34580.81</v>
      </c>
      <c r="K25" s="27">
        <f t="shared" ref="K25:K37" si="5">+I25-J25</f>
        <v>22992.21</v>
      </c>
      <c r="L25" s="28">
        <f t="shared" ref="L25:L37" si="6">+K25/I25</f>
        <v>0.39935737260265314</v>
      </c>
      <c r="M25" s="28"/>
      <c r="N25" s="30">
        <f>+G25*H25</f>
        <v>1699.8414893617021</v>
      </c>
      <c r="O25" s="28"/>
      <c r="P25" s="26">
        <f t="shared" ref="P25:P37" si="7">-K25/P$64</f>
        <v>-2299.221</v>
      </c>
      <c r="Q25" s="28"/>
      <c r="R25" s="26">
        <f t="shared" si="2"/>
        <v>-599.37951063829792</v>
      </c>
    </row>
    <row r="26" spans="1:18">
      <c r="A26" s="5" t="s">
        <v>86</v>
      </c>
      <c r="B26" s="5" t="s">
        <v>39</v>
      </c>
      <c r="C26" s="22">
        <v>25</v>
      </c>
      <c r="D26" s="22" t="s">
        <v>10</v>
      </c>
      <c r="E26" s="23">
        <f t="shared" ref="E26:E35" si="8">E17</f>
        <v>0</v>
      </c>
      <c r="F26" s="28"/>
      <c r="G26" s="25">
        <f t="shared" si="4"/>
        <v>0.04</v>
      </c>
      <c r="H26" s="26">
        <v>2276824.58</v>
      </c>
      <c r="I26" s="26">
        <v>597753.21</v>
      </c>
      <c r="J26" s="26">
        <v>1783636.43</v>
      </c>
      <c r="K26" s="27">
        <f t="shared" si="5"/>
        <v>-1185883.22</v>
      </c>
      <c r="L26" s="28">
        <f t="shared" si="6"/>
        <v>-1.9839010483942028</v>
      </c>
      <c r="M26" s="28"/>
      <c r="N26" s="30">
        <f>+G26*H26</f>
        <v>91072.983200000002</v>
      </c>
      <c r="O26" s="28"/>
      <c r="P26" s="26">
        <f t="shared" si="7"/>
        <v>118588.322</v>
      </c>
      <c r="Q26" s="28"/>
      <c r="R26" s="26">
        <f t="shared" si="2"/>
        <v>209661.3052</v>
      </c>
    </row>
    <row r="27" spans="1:18">
      <c r="A27" s="5" t="s">
        <v>87</v>
      </c>
      <c r="B27" s="5" t="s">
        <v>35</v>
      </c>
      <c r="C27" s="22">
        <v>63</v>
      </c>
      <c r="D27" s="22" t="s">
        <v>11</v>
      </c>
      <c r="E27" s="31">
        <v>-0.33</v>
      </c>
      <c r="F27" s="28"/>
      <c r="G27" s="25">
        <f t="shared" si="4"/>
        <v>2.1111111111111112E-2</v>
      </c>
      <c r="H27" s="26">
        <v>18864181.609999999</v>
      </c>
      <c r="I27" s="26">
        <v>7203420.04</v>
      </c>
      <c r="J27" s="26">
        <v>10199656.529999999</v>
      </c>
      <c r="K27" s="27">
        <f t="shared" si="5"/>
        <v>-2996236.4899999993</v>
      </c>
      <c r="L27" s="28">
        <f t="shared" si="6"/>
        <v>-0.41594638010308216</v>
      </c>
      <c r="M27" s="28"/>
      <c r="N27" s="30">
        <f>+G27*H27</f>
        <v>398243.83398888889</v>
      </c>
      <c r="O27" s="28"/>
      <c r="P27" s="26">
        <f t="shared" si="7"/>
        <v>299623.64899999992</v>
      </c>
      <c r="Q27" s="28"/>
      <c r="R27" s="26">
        <f t="shared" si="2"/>
        <v>697867.48298888886</v>
      </c>
    </row>
    <row r="28" spans="1:18">
      <c r="A28" s="5" t="s">
        <v>88</v>
      </c>
      <c r="B28" s="5" t="s">
        <v>40</v>
      </c>
      <c r="C28" s="22">
        <v>65</v>
      </c>
      <c r="D28" s="22" t="s">
        <v>11</v>
      </c>
      <c r="E28" s="31">
        <v>-0.33</v>
      </c>
      <c r="F28" s="32"/>
      <c r="G28" s="25">
        <f t="shared" si="4"/>
        <v>2.0461538461538462E-2</v>
      </c>
      <c r="H28" s="26">
        <v>28931224.77</v>
      </c>
      <c r="I28" s="26">
        <v>8317325.2800000003</v>
      </c>
      <c r="J28" s="26">
        <v>11582308.92</v>
      </c>
      <c r="K28" s="27">
        <f t="shared" si="5"/>
        <v>-3264983.6399999997</v>
      </c>
      <c r="L28" s="28">
        <f t="shared" si="6"/>
        <v>-0.39255211622551806</v>
      </c>
      <c r="M28" s="32"/>
      <c r="N28" s="30">
        <f>+G28*H28</f>
        <v>591977.3683707692</v>
      </c>
      <c r="O28" s="32"/>
      <c r="P28" s="26">
        <f t="shared" si="7"/>
        <v>326498.36399999994</v>
      </c>
      <c r="Q28" s="32"/>
      <c r="R28" s="26">
        <f t="shared" si="2"/>
        <v>918475.73237076914</v>
      </c>
    </row>
    <row r="29" spans="1:18">
      <c r="A29" s="5" t="s">
        <v>89</v>
      </c>
      <c r="B29" s="5" t="s">
        <v>41</v>
      </c>
      <c r="C29" s="22">
        <v>48</v>
      </c>
      <c r="D29" s="22" t="s">
        <v>16</v>
      </c>
      <c r="E29" s="31">
        <v>-0.15</v>
      </c>
      <c r="F29" s="33"/>
      <c r="G29" s="25">
        <f t="shared" si="4"/>
        <v>2.3958333333333331E-2</v>
      </c>
      <c r="H29" s="26">
        <v>1620088.23</v>
      </c>
      <c r="I29" s="26">
        <v>463076.3</v>
      </c>
      <c r="J29" s="26">
        <v>976515.37</v>
      </c>
      <c r="K29" s="27">
        <f t="shared" si="5"/>
        <v>-513439.07</v>
      </c>
      <c r="L29" s="28">
        <f t="shared" si="6"/>
        <v>-1.1087569586264727</v>
      </c>
      <c r="M29" s="33"/>
      <c r="N29" s="30">
        <f>+G29*H29</f>
        <v>38814.613843749998</v>
      </c>
      <c r="O29" s="33"/>
      <c r="P29" s="26">
        <f t="shared" si="7"/>
        <v>51343.906999999999</v>
      </c>
      <c r="Q29" s="33"/>
      <c r="R29" s="26">
        <f t="shared" si="2"/>
        <v>90158.520843749997</v>
      </c>
    </row>
    <row r="30" spans="1:18">
      <c r="A30" s="5" t="s">
        <v>90</v>
      </c>
      <c r="B30" s="5" t="s">
        <v>42</v>
      </c>
      <c r="C30" s="22">
        <v>45</v>
      </c>
      <c r="D30" s="22" t="s">
        <v>9</v>
      </c>
      <c r="E30" s="31">
        <v>-0.25</v>
      </c>
      <c r="F30" s="33"/>
      <c r="G30" s="25">
        <f t="shared" si="4"/>
        <v>2.7777777777777776E-2</v>
      </c>
      <c r="H30" s="26">
        <v>1747018.92</v>
      </c>
      <c r="I30" s="26">
        <v>644349.12</v>
      </c>
      <c r="J30" s="26">
        <v>1036176.89</v>
      </c>
      <c r="K30" s="27">
        <f t="shared" si="5"/>
        <v>-391827.77</v>
      </c>
      <c r="L30" s="28">
        <f t="shared" si="6"/>
        <v>-0.60809855688171033</v>
      </c>
      <c r="M30" s="33"/>
      <c r="N30" s="30">
        <f>+G30*H30</f>
        <v>48528.30333333333</v>
      </c>
      <c r="O30" s="33"/>
      <c r="P30" s="26">
        <f t="shared" si="7"/>
        <v>39182.777000000002</v>
      </c>
      <c r="Q30" s="33"/>
      <c r="R30" s="26">
        <f t="shared" si="2"/>
        <v>87711.080333333332</v>
      </c>
    </row>
    <row r="31" spans="1:18">
      <c r="A31" s="5" t="s">
        <v>91</v>
      </c>
      <c r="B31" s="5" t="s">
        <v>43</v>
      </c>
      <c r="C31" s="22">
        <v>33</v>
      </c>
      <c r="D31" s="22" t="s">
        <v>17</v>
      </c>
      <c r="E31" s="31">
        <v>-0.5</v>
      </c>
      <c r="F31" s="28"/>
      <c r="G31" s="25">
        <f t="shared" si="4"/>
        <v>4.5454545454545456E-2</v>
      </c>
      <c r="H31" s="26">
        <v>28017763.140000001</v>
      </c>
      <c r="I31" s="26">
        <v>6649714.7999999998</v>
      </c>
      <c r="J31" s="26">
        <v>14399001.560000001</v>
      </c>
      <c r="K31" s="27">
        <f t="shared" si="5"/>
        <v>-7749286.7600000007</v>
      </c>
      <c r="L31" s="28">
        <f t="shared" si="6"/>
        <v>-1.1653562585872106</v>
      </c>
      <c r="M31" s="28"/>
      <c r="N31" s="30">
        <f>+G31*H31</f>
        <v>1273534.6881818182</v>
      </c>
      <c r="O31" s="28"/>
      <c r="P31" s="26">
        <f t="shared" si="7"/>
        <v>774928.67600000009</v>
      </c>
      <c r="Q31" s="28"/>
      <c r="R31" s="26">
        <f t="shared" si="2"/>
        <v>2048463.3641818184</v>
      </c>
    </row>
    <row r="32" spans="1:18">
      <c r="A32" s="5" t="s">
        <v>92</v>
      </c>
      <c r="B32" s="5" t="s">
        <v>44</v>
      </c>
      <c r="C32" s="22">
        <v>31</v>
      </c>
      <c r="D32" s="22" t="s">
        <v>18</v>
      </c>
      <c r="E32" s="23">
        <v>-0.35</v>
      </c>
      <c r="F32" s="28"/>
      <c r="G32" s="25">
        <f t="shared" si="4"/>
        <v>4.3548387096774194E-2</v>
      </c>
      <c r="H32" s="26">
        <v>8344254.9800000004</v>
      </c>
      <c r="I32" s="26">
        <v>1888575.95</v>
      </c>
      <c r="J32" s="26">
        <v>3524869.74</v>
      </c>
      <c r="K32" s="27">
        <f t="shared" si="5"/>
        <v>-1636293.7900000003</v>
      </c>
      <c r="L32" s="28">
        <f t="shared" si="6"/>
        <v>-0.86641672525799152</v>
      </c>
      <c r="M32" s="28"/>
      <c r="N32" s="30">
        <f>+G32*H32</f>
        <v>363378.84590322583</v>
      </c>
      <c r="O32" s="28"/>
      <c r="P32" s="26">
        <f t="shared" si="7"/>
        <v>163629.37900000002</v>
      </c>
      <c r="Q32" s="28"/>
      <c r="R32" s="26">
        <f t="shared" si="2"/>
        <v>527008.2249032259</v>
      </c>
    </row>
    <row r="33" spans="1:18">
      <c r="A33" s="5" t="s">
        <v>93</v>
      </c>
      <c r="B33" s="5" t="s">
        <v>45</v>
      </c>
      <c r="C33" s="22">
        <v>27</v>
      </c>
      <c r="D33" s="22" t="s">
        <v>17</v>
      </c>
      <c r="E33" s="23">
        <v>-0.35</v>
      </c>
      <c r="F33" s="32"/>
      <c r="G33" s="25">
        <f t="shared" si="4"/>
        <v>0.05</v>
      </c>
      <c r="H33" s="26">
        <v>10864190.27</v>
      </c>
      <c r="I33" s="26">
        <v>2321749.96</v>
      </c>
      <c r="J33" s="26">
        <v>3284554.33</v>
      </c>
      <c r="K33" s="27">
        <f t="shared" si="5"/>
        <v>-962804.37000000011</v>
      </c>
      <c r="L33" s="28">
        <f t="shared" si="6"/>
        <v>-0.4146890865026655</v>
      </c>
      <c r="M33" s="32"/>
      <c r="N33" s="30">
        <f>+G33*H33</f>
        <v>543209.5135</v>
      </c>
      <c r="O33" s="32"/>
      <c r="P33" s="26">
        <f t="shared" si="7"/>
        <v>96280.437000000005</v>
      </c>
      <c r="Q33" s="32"/>
      <c r="R33" s="26">
        <f t="shared" si="2"/>
        <v>639489.95050000004</v>
      </c>
    </row>
    <row r="34" spans="1:18">
      <c r="A34" s="5" t="s">
        <v>94</v>
      </c>
      <c r="B34" s="5" t="s">
        <v>46</v>
      </c>
      <c r="C34" s="22">
        <v>27</v>
      </c>
      <c r="D34" s="22" t="s">
        <v>17</v>
      </c>
      <c r="E34" s="23">
        <f t="shared" si="8"/>
        <v>0</v>
      </c>
      <c r="F34" s="34"/>
      <c r="G34" s="25">
        <f t="shared" si="4"/>
        <v>3.7037037037037035E-2</v>
      </c>
      <c r="H34" s="26">
        <v>2268925.38</v>
      </c>
      <c r="I34" s="26">
        <v>1243408.18</v>
      </c>
      <c r="J34" s="26">
        <v>809695.84</v>
      </c>
      <c r="K34" s="27">
        <f t="shared" si="5"/>
        <v>433712.33999999997</v>
      </c>
      <c r="L34" s="28">
        <f t="shared" si="6"/>
        <v>0.3488093025091728</v>
      </c>
      <c r="M34" s="34"/>
      <c r="N34" s="30">
        <f>+G34*H34</f>
        <v>84034.273333333331</v>
      </c>
      <c r="O34" s="34"/>
      <c r="P34" s="26">
        <f t="shared" si="7"/>
        <v>-43371.233999999997</v>
      </c>
      <c r="Q34" s="34"/>
      <c r="R34" s="26">
        <f t="shared" si="2"/>
        <v>40663.039333333334</v>
      </c>
    </row>
    <row r="35" spans="1:18">
      <c r="A35" s="5" t="s">
        <v>95</v>
      </c>
      <c r="B35" s="5" t="s">
        <v>47</v>
      </c>
      <c r="C35" s="22">
        <v>27</v>
      </c>
      <c r="D35" s="22" t="s">
        <v>17</v>
      </c>
      <c r="E35" s="23">
        <f t="shared" si="8"/>
        <v>0</v>
      </c>
      <c r="F35" s="34"/>
      <c r="G35" s="25">
        <f t="shared" si="4"/>
        <v>3.7037037037037035E-2</v>
      </c>
      <c r="H35" s="26">
        <v>731832.78</v>
      </c>
      <c r="I35" s="26">
        <v>455046.43</v>
      </c>
      <c r="J35" s="26">
        <v>226476.22</v>
      </c>
      <c r="K35" s="27">
        <f t="shared" si="5"/>
        <v>228570.21</v>
      </c>
      <c r="L35" s="28">
        <f t="shared" si="6"/>
        <v>0.50230085312393291</v>
      </c>
      <c r="M35" s="34"/>
      <c r="N35" s="30">
        <f>+G35*H35</f>
        <v>27104.917777777777</v>
      </c>
      <c r="O35" s="34"/>
      <c r="P35" s="26">
        <f t="shared" si="7"/>
        <v>-22857.021000000001</v>
      </c>
      <c r="Q35" s="34"/>
      <c r="R35" s="26">
        <f t="shared" si="2"/>
        <v>4247.8967777777762</v>
      </c>
    </row>
    <row r="36" spans="1:18">
      <c r="A36" s="5" t="s">
        <v>96</v>
      </c>
      <c r="B36" s="5" t="s">
        <v>48</v>
      </c>
      <c r="C36" s="22">
        <v>45</v>
      </c>
      <c r="D36" s="22" t="s">
        <v>12</v>
      </c>
      <c r="E36" s="23">
        <v>-0.1</v>
      </c>
      <c r="F36" s="34"/>
      <c r="G36" s="25">
        <f t="shared" si="4"/>
        <v>2.4444444444444446E-2</v>
      </c>
      <c r="H36" s="26">
        <v>520775.6</v>
      </c>
      <c r="I36" s="26">
        <v>192155.82</v>
      </c>
      <c r="J36" s="26">
        <v>215952.7</v>
      </c>
      <c r="K36" s="27">
        <f t="shared" si="5"/>
        <v>-23796.880000000005</v>
      </c>
      <c r="L36" s="28">
        <f t="shared" si="6"/>
        <v>-0.12384157815256391</v>
      </c>
      <c r="M36" s="34"/>
      <c r="N36" s="30">
        <f>+G36*H36</f>
        <v>12730.070222222223</v>
      </c>
      <c r="O36" s="34"/>
      <c r="P36" s="26">
        <f t="shared" si="7"/>
        <v>2379.6880000000006</v>
      </c>
      <c r="Q36" s="34"/>
      <c r="R36" s="26">
        <f t="shared" si="2"/>
        <v>15109.758222222223</v>
      </c>
    </row>
    <row r="37" spans="1:18">
      <c r="A37" s="5" t="s">
        <v>97</v>
      </c>
      <c r="B37" s="5" t="s">
        <v>49</v>
      </c>
      <c r="C37" s="22">
        <v>22</v>
      </c>
      <c r="D37" s="22" t="s">
        <v>14</v>
      </c>
      <c r="E37" s="23">
        <v>0</v>
      </c>
      <c r="F37" s="34"/>
      <c r="G37" s="25">
        <f t="shared" si="4"/>
        <v>4.5454545454545456E-2</v>
      </c>
      <c r="H37" s="26">
        <v>5947.35</v>
      </c>
      <c r="I37" s="26">
        <v>5947.35</v>
      </c>
      <c r="J37" s="26">
        <v>838.15</v>
      </c>
      <c r="K37" s="27">
        <f t="shared" si="5"/>
        <v>5109.2000000000007</v>
      </c>
      <c r="L37" s="28">
        <f t="shared" si="6"/>
        <v>0.85907168739018225</v>
      </c>
      <c r="M37" s="34"/>
      <c r="N37" s="30">
        <f>+G37*H37</f>
        <v>270.33409090909095</v>
      </c>
      <c r="O37" s="34"/>
      <c r="P37" s="26">
        <f t="shared" si="7"/>
        <v>-510.92000000000007</v>
      </c>
      <c r="Q37" s="34"/>
      <c r="R37" s="26">
        <f t="shared" si="2"/>
        <v>-240.58590909090913</v>
      </c>
    </row>
    <row r="38" spans="1:18">
      <c r="A38" s="5" t="s">
        <v>98</v>
      </c>
      <c r="B38" s="5" t="s">
        <v>80</v>
      </c>
      <c r="C38" s="18" t="s">
        <v>8</v>
      </c>
      <c r="D38" s="18"/>
      <c r="E38" s="18"/>
      <c r="F38" s="34"/>
      <c r="G38" s="25" t="s">
        <v>22</v>
      </c>
      <c r="H38" s="26"/>
      <c r="I38" s="26"/>
      <c r="J38" s="26"/>
      <c r="K38" s="35"/>
      <c r="L38" s="28"/>
      <c r="M38" s="34"/>
      <c r="N38" s="30" t="s">
        <v>22</v>
      </c>
      <c r="O38" s="34"/>
      <c r="P38" s="26" t="s">
        <v>22</v>
      </c>
      <c r="Q38" s="34"/>
      <c r="R38" s="26" t="s">
        <v>22</v>
      </c>
    </row>
    <row r="39" spans="1:18">
      <c r="A39" s="5" t="s">
        <v>99</v>
      </c>
      <c r="B39" s="5" t="s">
        <v>50</v>
      </c>
      <c r="C39" s="22">
        <v>33</v>
      </c>
      <c r="D39" s="22" t="s">
        <v>19</v>
      </c>
      <c r="E39" s="23">
        <v>0</v>
      </c>
      <c r="F39" s="34"/>
      <c r="G39" s="25">
        <f t="shared" ref="G39:G60" si="9">+(1-E39)/C39</f>
        <v>3.0303030303030304E-2</v>
      </c>
      <c r="H39" s="26">
        <v>1907422.63</v>
      </c>
      <c r="I39" s="26">
        <v>652382.55000000005</v>
      </c>
      <c r="J39" s="26">
        <v>655178.32999999996</v>
      </c>
      <c r="K39" s="27">
        <f t="shared" ref="K39:K60" si="10">+I39-J39</f>
        <v>-2795.7799999999115</v>
      </c>
      <c r="L39" s="28">
        <f t="shared" ref="L39:L59" si="11">+K39/I39</f>
        <v>-4.2854916950183777E-3</v>
      </c>
      <c r="M39" s="34"/>
      <c r="N39" s="30">
        <f>+G39*H39</f>
        <v>57800.685757575753</v>
      </c>
      <c r="O39" s="34"/>
      <c r="P39" s="26"/>
      <c r="Q39" s="34"/>
      <c r="R39" s="26">
        <f t="shared" si="2"/>
        <v>57800.685757575753</v>
      </c>
    </row>
    <row r="40" spans="1:18">
      <c r="A40" s="5" t="s">
        <v>100</v>
      </c>
      <c r="B40" s="5" t="s">
        <v>51</v>
      </c>
      <c r="C40" s="8">
        <v>33</v>
      </c>
      <c r="D40" s="8" t="s">
        <v>19</v>
      </c>
      <c r="E40" s="23">
        <v>0</v>
      </c>
      <c r="F40" s="34"/>
      <c r="G40" s="25">
        <f t="shared" si="9"/>
        <v>3.0303030303030304E-2</v>
      </c>
      <c r="H40" s="26">
        <v>21504.12</v>
      </c>
      <c r="I40" s="26">
        <v>10624.44</v>
      </c>
      <c r="J40" s="26">
        <v>9825.7800000000007</v>
      </c>
      <c r="K40" s="27">
        <f t="shared" si="10"/>
        <v>798.65999999999985</v>
      </c>
      <c r="L40" s="28">
        <f t="shared" si="11"/>
        <v>7.5171962004585632E-2</v>
      </c>
      <c r="M40" s="34"/>
      <c r="N40" s="30">
        <f>+G40*H40</f>
        <v>651.64</v>
      </c>
      <c r="O40" s="34"/>
      <c r="P40" s="26"/>
      <c r="Q40" s="34"/>
      <c r="R40" s="26">
        <f t="shared" si="2"/>
        <v>651.64</v>
      </c>
    </row>
    <row r="41" spans="1:18">
      <c r="A41" s="5" t="s">
        <v>101</v>
      </c>
      <c r="B41" s="5" t="s">
        <v>52</v>
      </c>
      <c r="C41" s="8">
        <v>33</v>
      </c>
      <c r="D41" s="8" t="s">
        <v>19</v>
      </c>
      <c r="E41" s="23">
        <v>0</v>
      </c>
      <c r="F41" s="34"/>
      <c r="G41" s="25">
        <f t="shared" si="9"/>
        <v>3.0303030303030304E-2</v>
      </c>
      <c r="H41" s="26">
        <v>0</v>
      </c>
      <c r="I41" s="26">
        <v>0</v>
      </c>
      <c r="J41" s="26"/>
      <c r="K41" s="27">
        <f t="shared" si="10"/>
        <v>0</v>
      </c>
      <c r="L41" s="28"/>
      <c r="M41" s="34"/>
      <c r="N41" s="30">
        <f>+G41*H41</f>
        <v>0</v>
      </c>
      <c r="O41" s="34"/>
      <c r="P41" s="26"/>
      <c r="Q41" s="34"/>
      <c r="R41" s="26">
        <f t="shared" si="2"/>
        <v>0</v>
      </c>
    </row>
    <row r="42" spans="1:18">
      <c r="A42" s="5" t="s">
        <v>102</v>
      </c>
      <c r="B42" s="5" t="s">
        <v>53</v>
      </c>
      <c r="C42" s="8">
        <v>33</v>
      </c>
      <c r="D42" s="8" t="s">
        <v>19</v>
      </c>
      <c r="E42" s="23">
        <v>0</v>
      </c>
      <c r="F42" s="34"/>
      <c r="G42" s="25">
        <f t="shared" si="9"/>
        <v>3.0303030303030304E-2</v>
      </c>
      <c r="H42" s="26">
        <v>51707.76</v>
      </c>
      <c r="I42" s="26">
        <v>30058.06</v>
      </c>
      <c r="J42" s="26">
        <v>13423.29</v>
      </c>
      <c r="K42" s="27">
        <f t="shared" si="10"/>
        <v>16634.77</v>
      </c>
      <c r="L42" s="28">
        <f t="shared" si="11"/>
        <v>0.55342127868531765</v>
      </c>
      <c r="M42" s="34"/>
      <c r="N42" s="30">
        <f>+G42*H42</f>
        <v>1566.9018181818183</v>
      </c>
      <c r="O42" s="34"/>
      <c r="P42" s="26">
        <f t="shared" ref="P42:P47" si="12">-K42/P$64</f>
        <v>-1663.4770000000001</v>
      </c>
      <c r="Q42" s="34"/>
      <c r="R42" s="26">
        <f t="shared" si="2"/>
        <v>-96.575181818181818</v>
      </c>
    </row>
    <row r="43" spans="1:18">
      <c r="A43" s="5" t="s">
        <v>103</v>
      </c>
      <c r="B43" s="5" t="s">
        <v>104</v>
      </c>
      <c r="C43" s="8">
        <v>20</v>
      </c>
      <c r="D43" s="8" t="s">
        <v>20</v>
      </c>
      <c r="E43" s="23">
        <v>0</v>
      </c>
      <c r="F43" s="34"/>
      <c r="G43" s="25">
        <f t="shared" si="9"/>
        <v>0.05</v>
      </c>
      <c r="H43" s="26">
        <v>739576.11</v>
      </c>
      <c r="I43" s="26">
        <v>101152.83</v>
      </c>
      <c r="J43" s="26">
        <v>143791.56</v>
      </c>
      <c r="K43" s="27">
        <f t="shared" si="10"/>
        <v>-42638.729999999996</v>
      </c>
      <c r="L43" s="28">
        <f t="shared" si="11"/>
        <v>-0.42152780105114207</v>
      </c>
      <c r="M43" s="34"/>
      <c r="N43" s="30">
        <f>+G43*H43</f>
        <v>36978.805500000002</v>
      </c>
      <c r="O43" s="34"/>
      <c r="P43" s="26">
        <f t="shared" si="12"/>
        <v>4263.8729999999996</v>
      </c>
      <c r="Q43" s="34"/>
      <c r="R43" s="26">
        <f t="shared" si="2"/>
        <v>41242.678500000002</v>
      </c>
    </row>
    <row r="44" spans="1:18">
      <c r="A44" s="5" t="s">
        <v>105</v>
      </c>
      <c r="B44" s="5" t="s">
        <v>54</v>
      </c>
      <c r="C44" s="8">
        <v>8</v>
      </c>
      <c r="D44" s="8" t="s">
        <v>20</v>
      </c>
      <c r="E44" s="23">
        <v>0.06</v>
      </c>
      <c r="F44" s="34"/>
      <c r="G44" s="25">
        <f t="shared" si="9"/>
        <v>0.11749999999999999</v>
      </c>
      <c r="H44" s="26">
        <v>267292.67</v>
      </c>
      <c r="I44" s="26">
        <v>218476.89</v>
      </c>
      <c r="J44" s="26">
        <v>134976.01999999999</v>
      </c>
      <c r="K44" s="27">
        <f t="shared" si="10"/>
        <v>83500.870000000024</v>
      </c>
      <c r="L44" s="28">
        <f t="shared" si="11"/>
        <v>0.38219543494966457</v>
      </c>
      <c r="M44" s="34"/>
      <c r="N44" s="30">
        <f>+G44*H44</f>
        <v>31406.888724999997</v>
      </c>
      <c r="O44" s="34"/>
      <c r="P44" s="26">
        <f t="shared" si="12"/>
        <v>-8350.0870000000032</v>
      </c>
      <c r="Q44" s="34"/>
      <c r="R44" s="26">
        <f t="shared" si="2"/>
        <v>23056.801724999994</v>
      </c>
    </row>
    <row r="45" spans="1:18">
      <c r="A45" s="5" t="s">
        <v>106</v>
      </c>
      <c r="B45" s="5" t="s">
        <v>55</v>
      </c>
      <c r="C45" s="8">
        <v>8</v>
      </c>
      <c r="D45" s="8" t="s">
        <v>20</v>
      </c>
      <c r="E45" s="23">
        <v>0.06</v>
      </c>
      <c r="F45" s="34"/>
      <c r="G45" s="25">
        <f t="shared" si="9"/>
        <v>0.11749999999999999</v>
      </c>
      <c r="H45" s="26">
        <v>2263476.48</v>
      </c>
      <c r="I45" s="26">
        <v>229464.35</v>
      </c>
      <c r="J45" s="26">
        <v>295755.21000000002</v>
      </c>
      <c r="K45" s="27">
        <f t="shared" si="10"/>
        <v>-66290.860000000015</v>
      </c>
      <c r="L45" s="28">
        <f t="shared" si="11"/>
        <v>-0.28889393929819607</v>
      </c>
      <c r="M45" s="34"/>
      <c r="N45" s="30">
        <f>+G45*H45</f>
        <v>265958.48639999999</v>
      </c>
      <c r="O45" s="34"/>
      <c r="P45" s="26">
        <f t="shared" si="12"/>
        <v>6629.0860000000011</v>
      </c>
      <c r="Q45" s="34"/>
      <c r="R45" s="26">
        <f t="shared" si="2"/>
        <v>272587.5724</v>
      </c>
    </row>
    <row r="46" spans="1:18">
      <c r="A46" s="5" t="s">
        <v>107</v>
      </c>
      <c r="B46" s="5" t="s">
        <v>61</v>
      </c>
      <c r="C46" s="8">
        <v>22</v>
      </c>
      <c r="D46" s="8" t="s">
        <v>20</v>
      </c>
      <c r="E46" s="23">
        <v>0</v>
      </c>
      <c r="F46" s="34"/>
      <c r="G46" s="25">
        <f t="shared" si="9"/>
        <v>4.5454545454545456E-2</v>
      </c>
      <c r="H46" s="26">
        <v>9224.68</v>
      </c>
      <c r="I46" s="26">
        <v>9153.3799999999992</v>
      </c>
      <c r="J46" s="26">
        <v>7001.93</v>
      </c>
      <c r="K46" s="27">
        <f t="shared" si="10"/>
        <v>2151.4499999999989</v>
      </c>
      <c r="L46" s="28">
        <f t="shared" si="11"/>
        <v>0.23504432242515869</v>
      </c>
      <c r="M46" s="34"/>
      <c r="N46" s="30">
        <f>+G46*H46</f>
        <v>419.30363636363637</v>
      </c>
      <c r="O46" s="34"/>
      <c r="P46" s="26">
        <f t="shared" si="12"/>
        <v>-215.1449999999999</v>
      </c>
      <c r="Q46" s="34"/>
      <c r="R46" s="26">
        <f t="shared" si="2"/>
        <v>204.15863636363648</v>
      </c>
    </row>
    <row r="47" spans="1:18">
      <c r="A47" s="5" t="s">
        <v>108</v>
      </c>
      <c r="B47" s="5" t="s">
        <v>62</v>
      </c>
      <c r="C47" s="8">
        <v>17</v>
      </c>
      <c r="D47" s="8" t="s">
        <v>17</v>
      </c>
      <c r="E47" s="23">
        <v>0</v>
      </c>
      <c r="F47" s="34"/>
      <c r="G47" s="25">
        <f t="shared" si="9"/>
        <v>5.8823529411764705E-2</v>
      </c>
      <c r="H47" s="26">
        <v>1434112.66</v>
      </c>
      <c r="I47" s="26">
        <v>225273.37</v>
      </c>
      <c r="J47" s="26">
        <v>326040.45</v>
      </c>
      <c r="K47" s="27">
        <f t="shared" si="10"/>
        <v>-100767.08000000002</v>
      </c>
      <c r="L47" s="28">
        <f t="shared" si="11"/>
        <v>-0.44731021691556361</v>
      </c>
      <c r="M47" s="34"/>
      <c r="N47" s="30">
        <f>+G47*H47</f>
        <v>84359.568235294108</v>
      </c>
      <c r="O47" s="34"/>
      <c r="P47" s="26">
        <f t="shared" si="12"/>
        <v>10076.708000000002</v>
      </c>
      <c r="Q47" s="34"/>
      <c r="R47" s="26">
        <f t="shared" si="2"/>
        <v>94436.276235294106</v>
      </c>
    </row>
    <row r="48" spans="1:18">
      <c r="A48" s="5" t="s">
        <v>109</v>
      </c>
      <c r="B48" s="5" t="s">
        <v>63</v>
      </c>
      <c r="C48" s="8">
        <v>25</v>
      </c>
      <c r="D48" s="8" t="s">
        <v>20</v>
      </c>
      <c r="E48" s="23">
        <v>0</v>
      </c>
      <c r="F48" s="34"/>
      <c r="G48" s="25">
        <f t="shared" si="9"/>
        <v>0.04</v>
      </c>
      <c r="H48" s="26">
        <v>1631.03</v>
      </c>
      <c r="I48" s="26">
        <v>1446.71</v>
      </c>
      <c r="J48" s="26">
        <v>1331.05</v>
      </c>
      <c r="K48" s="27">
        <f t="shared" si="10"/>
        <v>115.66000000000008</v>
      </c>
      <c r="L48" s="28">
        <f t="shared" si="11"/>
        <v>7.9946914032529029E-2</v>
      </c>
      <c r="M48" s="34"/>
      <c r="N48" s="30">
        <f>+G48*H48</f>
        <v>65.241200000000006</v>
      </c>
      <c r="O48" s="34"/>
      <c r="P48" s="26"/>
      <c r="Q48" s="34"/>
      <c r="R48" s="26">
        <f t="shared" si="2"/>
        <v>65.241200000000006</v>
      </c>
    </row>
    <row r="49" spans="1:18">
      <c r="A49" s="5" t="s">
        <v>110</v>
      </c>
      <c r="B49" s="5" t="s">
        <v>56</v>
      </c>
      <c r="C49" s="8">
        <v>11</v>
      </c>
      <c r="D49" s="8" t="s">
        <v>17</v>
      </c>
      <c r="E49" s="23">
        <v>0.18</v>
      </c>
      <c r="F49" s="34"/>
      <c r="G49" s="25">
        <f t="shared" si="9"/>
        <v>7.4545454545454554E-2</v>
      </c>
      <c r="H49" s="26">
        <v>656440.87</v>
      </c>
      <c r="I49" s="26">
        <v>182883.86</v>
      </c>
      <c r="J49" s="26">
        <v>109338.2</v>
      </c>
      <c r="K49" s="27">
        <f t="shared" si="10"/>
        <v>73545.659999999989</v>
      </c>
      <c r="L49" s="28">
        <f t="shared" si="11"/>
        <v>0.40214407110611072</v>
      </c>
      <c r="M49" s="34"/>
      <c r="N49" s="30">
        <f>+G49*H49</f>
        <v>48934.68303636364</v>
      </c>
      <c r="O49" s="34"/>
      <c r="P49" s="26">
        <f>-K49/P$64</f>
        <v>-7354.5659999999989</v>
      </c>
      <c r="Q49" s="34"/>
      <c r="R49" s="26">
        <f t="shared" si="2"/>
        <v>41580.117036363641</v>
      </c>
    </row>
    <row r="50" spans="1:18">
      <c r="A50" s="5" t="s">
        <v>111</v>
      </c>
      <c r="B50" s="5" t="s">
        <v>57</v>
      </c>
      <c r="C50" s="8">
        <v>11</v>
      </c>
      <c r="D50" s="8" t="s">
        <v>17</v>
      </c>
      <c r="E50" s="23">
        <v>0.18</v>
      </c>
      <c r="F50" s="34"/>
      <c r="G50" s="25">
        <f t="shared" si="9"/>
        <v>7.4545454545454554E-2</v>
      </c>
      <c r="H50" s="26">
        <v>194392.85</v>
      </c>
      <c r="I50" s="26">
        <v>167047.88</v>
      </c>
      <c r="J50" s="26">
        <v>96529.38</v>
      </c>
      <c r="K50" s="27">
        <f t="shared" si="10"/>
        <v>70518.5</v>
      </c>
      <c r="L50" s="28">
        <f t="shared" si="11"/>
        <v>0.42214543518900088</v>
      </c>
      <c r="M50" s="34"/>
      <c r="N50" s="30">
        <f>+G50*H50</f>
        <v>14491.103363636366</v>
      </c>
      <c r="O50" s="34"/>
      <c r="P50" s="26">
        <f>-K50/P$64</f>
        <v>-7051.85</v>
      </c>
      <c r="Q50" s="34"/>
      <c r="R50" s="26">
        <f t="shared" si="2"/>
        <v>7439.253363636366</v>
      </c>
    </row>
    <row r="51" spans="1:18">
      <c r="A51" s="5" t="s">
        <v>112</v>
      </c>
      <c r="B51" s="5" t="s">
        <v>58</v>
      </c>
      <c r="C51" s="8">
        <v>11</v>
      </c>
      <c r="D51" s="8" t="s">
        <v>17</v>
      </c>
      <c r="E51" s="23">
        <v>0.18</v>
      </c>
      <c r="F51" s="34"/>
      <c r="G51" s="25">
        <f t="shared" si="9"/>
        <v>7.4545454545454554E-2</v>
      </c>
      <c r="H51" s="26">
        <v>256543.57</v>
      </c>
      <c r="I51" s="26">
        <v>108256.84</v>
      </c>
      <c r="J51" s="26">
        <v>59763.5</v>
      </c>
      <c r="K51" s="27">
        <f t="shared" si="10"/>
        <v>48493.34</v>
      </c>
      <c r="L51" s="28">
        <f t="shared" si="11"/>
        <v>0.44794712278688348</v>
      </c>
      <c r="M51" s="34"/>
      <c r="N51" s="30">
        <f>+G51*H51</f>
        <v>19124.157036363638</v>
      </c>
      <c r="O51" s="34"/>
      <c r="P51" s="26">
        <f>-K51/P$64</f>
        <v>-4849.3339999999998</v>
      </c>
      <c r="Q51" s="34"/>
      <c r="R51" s="26">
        <f t="shared" si="2"/>
        <v>14274.823036363639</v>
      </c>
    </row>
    <row r="52" spans="1:18">
      <c r="A52" s="5" t="s">
        <v>113</v>
      </c>
      <c r="B52" s="5" t="s">
        <v>59</v>
      </c>
      <c r="C52" s="8">
        <v>11</v>
      </c>
      <c r="D52" s="8" t="s">
        <v>17</v>
      </c>
      <c r="E52" s="23">
        <v>0.18</v>
      </c>
      <c r="F52" s="34"/>
      <c r="G52" s="25">
        <f t="shared" si="9"/>
        <v>7.4545454545454554E-2</v>
      </c>
      <c r="H52" s="26">
        <v>0</v>
      </c>
      <c r="I52" s="26">
        <v>0</v>
      </c>
      <c r="J52" s="26"/>
      <c r="K52" s="27">
        <f t="shared" si="10"/>
        <v>0</v>
      </c>
      <c r="L52" s="28" t="s">
        <v>22</v>
      </c>
      <c r="M52" s="34"/>
      <c r="N52" s="30">
        <f>+G52*H52</f>
        <v>0</v>
      </c>
      <c r="O52" s="34"/>
      <c r="P52" s="26"/>
      <c r="Q52" s="34"/>
      <c r="R52" s="26">
        <f t="shared" si="2"/>
        <v>0</v>
      </c>
    </row>
    <row r="53" spans="1:18">
      <c r="A53" s="5" t="s">
        <v>114</v>
      </c>
      <c r="B53" s="5" t="s">
        <v>64</v>
      </c>
      <c r="C53" s="8">
        <v>16</v>
      </c>
      <c r="D53" s="8" t="s">
        <v>24</v>
      </c>
      <c r="E53" s="23">
        <v>0</v>
      </c>
      <c r="F53" s="34"/>
      <c r="G53" s="25">
        <f t="shared" si="9"/>
        <v>6.25E-2</v>
      </c>
      <c r="H53" s="26">
        <v>37950.46</v>
      </c>
      <c r="I53" s="26">
        <v>14405.23</v>
      </c>
      <c r="J53" s="26">
        <v>13674.32</v>
      </c>
      <c r="K53" s="27">
        <f t="shared" si="10"/>
        <v>730.90999999999985</v>
      </c>
      <c r="L53" s="28">
        <f t="shared" si="11"/>
        <v>5.0739210689450975E-2</v>
      </c>
      <c r="M53" s="34"/>
      <c r="N53" s="30">
        <f>+G53*H53</f>
        <v>2371.9037499999999</v>
      </c>
      <c r="O53" s="34"/>
      <c r="P53" s="26"/>
      <c r="Q53" s="34"/>
      <c r="R53" s="26">
        <f t="shared" si="2"/>
        <v>2371.9037499999999</v>
      </c>
    </row>
    <row r="54" spans="1:18">
      <c r="A54" s="5" t="s">
        <v>115</v>
      </c>
      <c r="B54" s="5" t="s">
        <v>65</v>
      </c>
      <c r="C54" s="8">
        <v>16</v>
      </c>
      <c r="D54" s="8" t="s">
        <v>24</v>
      </c>
      <c r="E54" s="23">
        <v>0</v>
      </c>
      <c r="F54" s="34"/>
      <c r="G54" s="25">
        <f t="shared" si="9"/>
        <v>6.25E-2</v>
      </c>
      <c r="H54" s="26">
        <v>0</v>
      </c>
      <c r="I54" s="26">
        <v>0</v>
      </c>
      <c r="J54" s="26"/>
      <c r="K54" s="27">
        <f t="shared" si="10"/>
        <v>0</v>
      </c>
      <c r="L54" s="28" t="s">
        <v>22</v>
      </c>
      <c r="M54" s="34"/>
      <c r="N54" s="30">
        <f>+G54*H54</f>
        <v>0</v>
      </c>
      <c r="O54" s="34"/>
      <c r="P54" s="26"/>
      <c r="Q54" s="34"/>
      <c r="R54" s="26">
        <f t="shared" si="2"/>
        <v>0</v>
      </c>
    </row>
    <row r="55" spans="1:18">
      <c r="A55" s="5" t="s">
        <v>116</v>
      </c>
      <c r="B55" s="5" t="s">
        <v>66</v>
      </c>
      <c r="C55" s="8">
        <v>16</v>
      </c>
      <c r="D55" s="8" t="s">
        <v>24</v>
      </c>
      <c r="E55" s="23">
        <v>0</v>
      </c>
      <c r="F55" s="34"/>
      <c r="G55" s="25">
        <f t="shared" si="9"/>
        <v>6.25E-2</v>
      </c>
      <c r="H55" s="26">
        <v>13940.12</v>
      </c>
      <c r="I55" s="26">
        <v>6216.85</v>
      </c>
      <c r="J55" s="26">
        <v>4375.8</v>
      </c>
      <c r="K55" s="27">
        <f t="shared" si="10"/>
        <v>1841.0500000000002</v>
      </c>
      <c r="L55" s="28">
        <f t="shared" si="11"/>
        <v>0.29613871976965828</v>
      </c>
      <c r="M55" s="34"/>
      <c r="N55" s="30">
        <f>+G55*H55</f>
        <v>871.25750000000005</v>
      </c>
      <c r="O55" s="34"/>
      <c r="P55" s="26">
        <f>-K55/P$64</f>
        <v>-184.10500000000002</v>
      </c>
      <c r="Q55" s="34"/>
      <c r="R55" s="26">
        <f t="shared" si="2"/>
        <v>687.15250000000003</v>
      </c>
    </row>
    <row r="56" spans="1:18">
      <c r="A56" s="5" t="s">
        <v>117</v>
      </c>
      <c r="B56" s="5" t="s">
        <v>67</v>
      </c>
      <c r="C56" s="8">
        <v>16</v>
      </c>
      <c r="D56" s="8" t="s">
        <v>24</v>
      </c>
      <c r="E56" s="23">
        <v>0</v>
      </c>
      <c r="F56" s="34"/>
      <c r="G56" s="25">
        <f t="shared" si="9"/>
        <v>6.25E-2</v>
      </c>
      <c r="H56" s="26">
        <v>3691.64</v>
      </c>
      <c r="I56" s="26">
        <v>1060.8699999999999</v>
      </c>
      <c r="J56" s="26">
        <v>2756.02</v>
      </c>
      <c r="K56" s="27">
        <f t="shared" si="10"/>
        <v>-1695.15</v>
      </c>
      <c r="L56" s="28">
        <f t="shared" si="11"/>
        <v>-1.5978866402103935</v>
      </c>
      <c r="M56" s="34"/>
      <c r="N56" s="30">
        <f>+G56*H56</f>
        <v>230.72749999999999</v>
      </c>
      <c r="O56" s="34"/>
      <c r="P56" s="26">
        <f>-K56/P$64</f>
        <v>169.51500000000001</v>
      </c>
      <c r="Q56" s="34"/>
      <c r="R56" s="26">
        <f t="shared" si="2"/>
        <v>400.24250000000001</v>
      </c>
    </row>
    <row r="57" spans="1:18">
      <c r="A57" s="5" t="s">
        <v>118</v>
      </c>
      <c r="B57" s="5" t="s">
        <v>68</v>
      </c>
      <c r="C57" s="8">
        <v>17</v>
      </c>
      <c r="D57" s="8" t="s">
        <v>15</v>
      </c>
      <c r="E57" s="23">
        <v>0</v>
      </c>
      <c r="F57" s="34"/>
      <c r="G57" s="25">
        <f t="shared" si="9"/>
        <v>5.8823529411764705E-2</v>
      </c>
      <c r="H57" s="26">
        <v>925550.01000000013</v>
      </c>
      <c r="I57" s="26">
        <v>197885.51</v>
      </c>
      <c r="J57" s="26">
        <v>283747.42000375473</v>
      </c>
      <c r="K57" s="27">
        <f t="shared" si="10"/>
        <v>-85861.910003754718</v>
      </c>
      <c r="L57" s="28">
        <f t="shared" si="11"/>
        <v>-0.43389690333443171</v>
      </c>
      <c r="M57" s="34"/>
      <c r="N57" s="30">
        <f>+G57*H57</f>
        <v>54444.118235294125</v>
      </c>
      <c r="O57" s="34"/>
      <c r="P57" s="26">
        <f>-K57/P$64</f>
        <v>8586.191000375471</v>
      </c>
      <c r="Q57" s="34"/>
      <c r="R57" s="26">
        <f t="shared" si="2"/>
        <v>63030.3092356696</v>
      </c>
    </row>
    <row r="58" spans="1:18">
      <c r="A58" s="5" t="s">
        <v>119</v>
      </c>
      <c r="B58" s="5" t="s">
        <v>69</v>
      </c>
      <c r="C58" s="8">
        <v>8</v>
      </c>
      <c r="D58" s="8" t="s">
        <v>10</v>
      </c>
      <c r="E58" s="23">
        <v>0</v>
      </c>
      <c r="F58" s="34"/>
      <c r="G58" s="25">
        <f t="shared" si="9"/>
        <v>0.125</v>
      </c>
      <c r="H58" s="26">
        <v>4260.12</v>
      </c>
      <c r="I58" s="26">
        <v>1387.45</v>
      </c>
      <c r="J58" s="26">
        <v>1331.2874999999999</v>
      </c>
      <c r="K58" s="27">
        <f t="shared" si="10"/>
        <v>56.162500000000136</v>
      </c>
      <c r="L58" s="28">
        <f t="shared" si="11"/>
        <v>4.0478936177880384E-2</v>
      </c>
      <c r="M58" s="34"/>
      <c r="N58" s="30">
        <f>+G58*H58</f>
        <v>532.51499999999999</v>
      </c>
      <c r="O58" s="34"/>
      <c r="P58" s="26"/>
      <c r="Q58" s="34"/>
      <c r="R58" s="26">
        <f t="shared" si="2"/>
        <v>532.51499999999999</v>
      </c>
    </row>
    <row r="59" spans="1:18">
      <c r="A59" s="5" t="s">
        <v>120</v>
      </c>
      <c r="B59" s="5" t="s">
        <v>70</v>
      </c>
      <c r="C59" s="8">
        <v>7</v>
      </c>
      <c r="D59" s="8" t="s">
        <v>10</v>
      </c>
      <c r="E59" s="23">
        <v>0</v>
      </c>
      <c r="F59" s="34"/>
      <c r="G59" s="25">
        <f t="shared" si="9"/>
        <v>0.14285714285714285</v>
      </c>
      <c r="H59" s="26">
        <v>68681.240000000005</v>
      </c>
      <c r="I59" s="26">
        <v>14449.6</v>
      </c>
      <c r="J59" s="26">
        <v>14896.184285714287</v>
      </c>
      <c r="K59" s="27">
        <f t="shared" si="10"/>
        <v>-446.58428571428703</v>
      </c>
      <c r="L59" s="28">
        <f t="shared" si="11"/>
        <v>-3.090634243953376E-2</v>
      </c>
      <c r="M59" s="34"/>
      <c r="N59" s="30">
        <f>+G59*H59</f>
        <v>9811.6057142857153</v>
      </c>
      <c r="O59" s="34"/>
      <c r="P59" s="26"/>
      <c r="Q59" s="34"/>
      <c r="R59" s="26">
        <f t="shared" si="2"/>
        <v>9811.6057142857153</v>
      </c>
    </row>
    <row r="60" spans="1:18">
      <c r="A60" s="5" t="s">
        <v>121</v>
      </c>
      <c r="B60" s="5" t="s">
        <v>71</v>
      </c>
      <c r="C60" s="36">
        <v>5</v>
      </c>
      <c r="D60" s="8" t="s">
        <v>10</v>
      </c>
      <c r="E60" s="23">
        <v>0</v>
      </c>
      <c r="F60" s="34"/>
      <c r="G60" s="25">
        <f t="shared" si="9"/>
        <v>0.2</v>
      </c>
      <c r="H60" s="26">
        <v>20773.330000000002</v>
      </c>
      <c r="I60" s="26">
        <v>2802.48</v>
      </c>
      <c r="J60" s="26">
        <v>6231.9990000000016</v>
      </c>
      <c r="K60" s="27">
        <f t="shared" si="10"/>
        <v>-3429.5190000000016</v>
      </c>
      <c r="L60" s="28">
        <f>+K60/I60</f>
        <v>-1.2237443264537129</v>
      </c>
      <c r="M60" s="34"/>
      <c r="N60" s="30">
        <f>+G60*H60</f>
        <v>4154.6660000000002</v>
      </c>
      <c r="O60" s="34"/>
      <c r="P60" s="26">
        <f>-K60/P$64</f>
        <v>342.95190000000014</v>
      </c>
      <c r="Q60" s="34"/>
      <c r="R60" s="26">
        <f t="shared" si="2"/>
        <v>4497.6179000000002</v>
      </c>
    </row>
    <row r="61" spans="1:18">
      <c r="B61" s="5" t="s">
        <v>128</v>
      </c>
      <c r="I61" s="37">
        <f>SUM(I13:I60)</f>
        <v>38433465.82</v>
      </c>
      <c r="J61" s="37">
        <f>SUM(J13:J60)</f>
        <v>54364507.880789489</v>
      </c>
      <c r="K61" s="37">
        <f>SUM(K13:K60)</f>
        <v>-15931042.060789471</v>
      </c>
      <c r="R61" s="26">
        <f>SUM(R15:R60)</f>
        <v>5884817.6752269799</v>
      </c>
    </row>
    <row r="63" spans="1:18">
      <c r="B63" s="5" t="s">
        <v>129</v>
      </c>
    </row>
    <row r="64" spans="1:18">
      <c r="B64" s="5" t="s">
        <v>132</v>
      </c>
      <c r="K64" s="38"/>
      <c r="P64" s="6">
        <v>10</v>
      </c>
      <c r="R64" s="26">
        <v>4800206.55</v>
      </c>
    </row>
    <row r="65" spans="2:18">
      <c r="B65" s="5" t="s">
        <v>123</v>
      </c>
      <c r="R65" s="37">
        <f>+R61-R64</f>
        <v>1084611.1252269801</v>
      </c>
    </row>
  </sheetData>
  <mergeCells count="15">
    <mergeCell ref="C5:E5"/>
    <mergeCell ref="C22:E22"/>
    <mergeCell ref="C23:E23"/>
    <mergeCell ref="A1:R1"/>
    <mergeCell ref="A2:R2"/>
    <mergeCell ref="A3:R3"/>
    <mergeCell ref="H6:L6"/>
    <mergeCell ref="N6:R6"/>
    <mergeCell ref="C38:E38"/>
    <mergeCell ref="C10:E10"/>
    <mergeCell ref="C11:E11"/>
    <mergeCell ref="C12:E12"/>
    <mergeCell ref="C13:E13"/>
    <mergeCell ref="C14:E14"/>
    <mergeCell ref="C24:E24"/>
  </mergeCells>
  <pageMargins left="0.7" right="0.7" top="0.75" bottom="0.75" header="0.3" footer="0.3"/>
  <pageSetup scale="76" fitToHeight="2" orientation="landscape" r:id="rId1"/>
  <headerFooter>
    <oddHeader xml:space="preserve">&amp;RAppendix A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E13" sqref="E13"/>
    </sheetView>
  </sheetViews>
  <sheetFormatPr defaultRowHeight="14.4"/>
  <cols>
    <col min="6" max="8" width="0" hidden="1" customWidth="1"/>
    <col min="10" max="10" width="22" customWidth="1"/>
    <col min="11" max="11" width="14.88671875" customWidth="1"/>
    <col min="12" max="12" width="20.33203125" customWidth="1"/>
    <col min="13" max="13" width="14" customWidth="1"/>
    <col min="14" max="14" width="13.109375" customWidth="1"/>
    <col min="16" max="16" width="14" customWidth="1"/>
  </cols>
  <sheetData>
    <row r="1" spans="1:18">
      <c r="L1" t="s">
        <v>28</v>
      </c>
      <c r="M1" t="s">
        <v>29</v>
      </c>
      <c r="N1" t="s">
        <v>122</v>
      </c>
      <c r="P1" t="s">
        <v>123</v>
      </c>
      <c r="R1" t="s">
        <v>124</v>
      </c>
    </row>
    <row r="4" spans="1:18">
      <c r="A4" s="1" t="s">
        <v>72</v>
      </c>
      <c r="B4" s="1" t="s">
        <v>32</v>
      </c>
      <c r="I4">
        <v>3660</v>
      </c>
      <c r="J4" t="s">
        <v>32</v>
      </c>
      <c r="L4" s="2">
        <v>3379.86</v>
      </c>
      <c r="M4" s="2">
        <v>2661.75</v>
      </c>
      <c r="N4" s="2">
        <v>2038.88</v>
      </c>
      <c r="P4">
        <v>622.87</v>
      </c>
      <c r="R4" s="3">
        <v>0.23400000000000001</v>
      </c>
    </row>
    <row r="5" spans="1:18">
      <c r="A5" s="1" t="s">
        <v>73</v>
      </c>
      <c r="B5" s="1" t="s">
        <v>33</v>
      </c>
      <c r="I5">
        <v>3661</v>
      </c>
      <c r="J5" t="s">
        <v>33</v>
      </c>
      <c r="L5" s="2">
        <v>61081.38</v>
      </c>
      <c r="M5" s="2">
        <v>5152.24</v>
      </c>
      <c r="N5" s="2">
        <v>4489.4799999999996</v>
      </c>
      <c r="P5">
        <v>662.76</v>
      </c>
      <c r="R5" s="3">
        <v>0.12859999999999999</v>
      </c>
    </row>
    <row r="6" spans="1:18">
      <c r="A6" s="1" t="s">
        <v>74</v>
      </c>
      <c r="B6" s="1" t="s">
        <v>34</v>
      </c>
      <c r="I6">
        <v>3670</v>
      </c>
      <c r="J6" t="s">
        <v>34</v>
      </c>
      <c r="L6" s="2">
        <v>84488.89</v>
      </c>
      <c r="M6" s="2">
        <v>39600.92</v>
      </c>
      <c r="N6" s="2">
        <v>66187.56</v>
      </c>
      <c r="P6" s="2">
        <v>-26586.639999999999</v>
      </c>
      <c r="R6" s="3">
        <v>-0.6714</v>
      </c>
    </row>
    <row r="7" spans="1:18">
      <c r="A7" s="1" t="s">
        <v>75</v>
      </c>
      <c r="B7" s="1" t="s">
        <v>35</v>
      </c>
      <c r="I7">
        <v>3671</v>
      </c>
      <c r="J7" t="s">
        <v>35</v>
      </c>
      <c r="L7" s="2">
        <v>9576094.3800000008</v>
      </c>
      <c r="M7" s="2">
        <v>5851019.9800000004</v>
      </c>
      <c r="N7" s="2">
        <v>3779166.44</v>
      </c>
      <c r="P7" s="2">
        <v>2071853.54</v>
      </c>
      <c r="R7" s="3">
        <v>0.35410000000000003</v>
      </c>
    </row>
    <row r="8" spans="1:18">
      <c r="A8" s="1" t="s">
        <v>76</v>
      </c>
      <c r="B8" s="1" t="s">
        <v>40</v>
      </c>
    </row>
    <row r="9" spans="1:18">
      <c r="A9" s="1" t="s">
        <v>77</v>
      </c>
      <c r="B9" s="1" t="s">
        <v>36</v>
      </c>
      <c r="I9">
        <v>3690</v>
      </c>
      <c r="J9" t="s">
        <v>36</v>
      </c>
      <c r="L9" s="2">
        <v>559893.74</v>
      </c>
      <c r="M9" s="2">
        <v>319018.36</v>
      </c>
      <c r="N9" s="2">
        <v>254923.03</v>
      </c>
      <c r="P9" s="2">
        <v>64095.33</v>
      </c>
      <c r="R9" s="3">
        <v>0.2009</v>
      </c>
    </row>
    <row r="10" spans="1:18">
      <c r="A10" s="1" t="s">
        <v>78</v>
      </c>
      <c r="B10" s="1" t="s">
        <v>37</v>
      </c>
      <c r="I10">
        <v>3700</v>
      </c>
      <c r="J10" t="s">
        <v>37</v>
      </c>
      <c r="L10" s="2">
        <v>5037.9399999999996</v>
      </c>
      <c r="M10" s="2">
        <v>1487.96</v>
      </c>
      <c r="N10" s="2">
        <v>3471.27</v>
      </c>
      <c r="P10" s="2">
        <v>-1983.31</v>
      </c>
      <c r="R10" s="3">
        <v>-1.3329</v>
      </c>
    </row>
    <row r="11" spans="1:18">
      <c r="A11" s="1" t="s">
        <v>79</v>
      </c>
      <c r="B11" s="1" t="s">
        <v>80</v>
      </c>
    </row>
    <row r="12" spans="1:18">
      <c r="A12" s="1" t="s">
        <v>81</v>
      </c>
      <c r="B12" s="1" t="s">
        <v>82</v>
      </c>
    </row>
    <row r="13" spans="1:18">
      <c r="A13" s="1" t="s">
        <v>83</v>
      </c>
      <c r="B13" s="1" t="s">
        <v>84</v>
      </c>
    </row>
    <row r="14" spans="1:18">
      <c r="A14" s="1" t="s">
        <v>85</v>
      </c>
      <c r="B14" s="1" t="s">
        <v>38</v>
      </c>
      <c r="I14">
        <v>3750</v>
      </c>
      <c r="J14" t="s">
        <v>38</v>
      </c>
      <c r="L14" s="2">
        <v>79892.55</v>
      </c>
      <c r="M14" s="2">
        <v>57573.02</v>
      </c>
      <c r="N14" s="2">
        <v>34580.81</v>
      </c>
      <c r="P14" s="2">
        <v>22992.21</v>
      </c>
      <c r="R14" s="3">
        <v>0.39939999999999998</v>
      </c>
    </row>
    <row r="15" spans="1:18">
      <c r="A15" s="1" t="s">
        <v>86</v>
      </c>
      <c r="B15" s="1" t="s">
        <v>39</v>
      </c>
      <c r="I15">
        <v>3760</v>
      </c>
      <c r="J15" t="s">
        <v>39</v>
      </c>
      <c r="L15" s="2">
        <v>2276824.58</v>
      </c>
      <c r="M15" s="2">
        <v>597753.21</v>
      </c>
      <c r="N15" s="2">
        <v>1783636.43</v>
      </c>
      <c r="P15" s="2">
        <v>-1185883.22</v>
      </c>
      <c r="R15" s="3">
        <v>-1.9839</v>
      </c>
    </row>
    <row r="16" spans="1:18">
      <c r="A16" s="1" t="s">
        <v>87</v>
      </c>
      <c r="B16" s="1" t="s">
        <v>35</v>
      </c>
      <c r="I16">
        <v>3761</v>
      </c>
      <c r="J16" t="s">
        <v>35</v>
      </c>
      <c r="L16" s="2">
        <v>18864181.609999999</v>
      </c>
      <c r="M16" s="2">
        <v>7203420.04</v>
      </c>
      <c r="N16" s="2">
        <v>10199656.529999999</v>
      </c>
      <c r="P16" s="2">
        <v>-2996236.49</v>
      </c>
      <c r="R16" s="3">
        <v>-0.41589999999999999</v>
      </c>
    </row>
    <row r="17" spans="1:18">
      <c r="A17" s="1" t="s">
        <v>88</v>
      </c>
      <c r="B17" s="1" t="s">
        <v>40</v>
      </c>
      <c r="I17">
        <v>3762</v>
      </c>
      <c r="J17" t="s">
        <v>40</v>
      </c>
      <c r="L17" s="2">
        <v>28931224.77</v>
      </c>
      <c r="M17" s="2">
        <v>8317325.2800000003</v>
      </c>
      <c r="N17" s="2">
        <v>11582308.92</v>
      </c>
      <c r="P17" s="2">
        <v>-3264983.64</v>
      </c>
      <c r="R17" s="3">
        <v>-0.3926</v>
      </c>
    </row>
    <row r="18" spans="1:18">
      <c r="A18" s="1" t="s">
        <v>89</v>
      </c>
      <c r="B18" s="1" t="s">
        <v>41</v>
      </c>
      <c r="I18">
        <v>3780</v>
      </c>
      <c r="J18" t="s">
        <v>41</v>
      </c>
      <c r="L18" s="2">
        <v>1620088.23</v>
      </c>
      <c r="M18" s="2">
        <v>463076.3</v>
      </c>
      <c r="N18" s="2">
        <v>976515.37</v>
      </c>
      <c r="P18" s="2">
        <v>-513439.07</v>
      </c>
      <c r="R18" s="3">
        <v>-1.1088</v>
      </c>
    </row>
    <row r="19" spans="1:18">
      <c r="A19" s="1" t="s">
        <v>90</v>
      </c>
      <c r="B19" s="1" t="s">
        <v>42</v>
      </c>
      <c r="I19">
        <v>3790</v>
      </c>
      <c r="J19" t="s">
        <v>42</v>
      </c>
      <c r="L19" s="2">
        <v>1747018.92</v>
      </c>
      <c r="M19" s="2">
        <v>644349.12</v>
      </c>
      <c r="N19" s="2">
        <v>1036176.89</v>
      </c>
      <c r="P19" s="2">
        <v>-391827.77</v>
      </c>
      <c r="R19" s="3">
        <v>-0.60809999999999997</v>
      </c>
    </row>
    <row r="20" spans="1:18">
      <c r="A20" s="1" t="s">
        <v>91</v>
      </c>
      <c r="B20" s="1" t="s">
        <v>43</v>
      </c>
      <c r="I20">
        <v>3800</v>
      </c>
      <c r="J20" t="s">
        <v>43</v>
      </c>
      <c r="L20" s="2">
        <v>28017763.140000001</v>
      </c>
      <c r="M20" s="2">
        <v>6649714.7999999998</v>
      </c>
      <c r="N20" s="2">
        <v>14399001.560000001</v>
      </c>
      <c r="P20" s="2">
        <v>-7749286.7599999998</v>
      </c>
      <c r="Q20" t="s">
        <v>22</v>
      </c>
      <c r="R20" s="3">
        <v>-1.1654</v>
      </c>
    </row>
    <row r="21" spans="1:18">
      <c r="A21" s="1" t="s">
        <v>92</v>
      </c>
      <c r="B21" s="1" t="s">
        <v>44</v>
      </c>
      <c r="I21">
        <v>3810</v>
      </c>
      <c r="J21" t="s">
        <v>44</v>
      </c>
      <c r="L21" s="2">
        <v>8344254.9800000004</v>
      </c>
      <c r="M21" s="2">
        <v>1888575.95</v>
      </c>
      <c r="N21" s="2">
        <v>3524869.74</v>
      </c>
      <c r="P21" s="2">
        <v>-1636293.79</v>
      </c>
      <c r="R21" s="3">
        <v>-0.86639999999999995</v>
      </c>
    </row>
    <row r="22" spans="1:18">
      <c r="A22" s="1" t="s">
        <v>93</v>
      </c>
      <c r="B22" s="1" t="s">
        <v>45</v>
      </c>
      <c r="I22">
        <v>3820</v>
      </c>
      <c r="J22" t="s">
        <v>45</v>
      </c>
      <c r="L22" s="2">
        <v>10864190.27</v>
      </c>
      <c r="M22" s="2">
        <v>2321749.96</v>
      </c>
      <c r="N22" s="2">
        <v>3284554.33</v>
      </c>
      <c r="P22" s="2">
        <v>-962804.37</v>
      </c>
      <c r="R22" s="3">
        <v>-0.41470000000000001</v>
      </c>
    </row>
    <row r="23" spans="1:18">
      <c r="A23" s="1" t="s">
        <v>94</v>
      </c>
      <c r="B23" s="1" t="s">
        <v>46</v>
      </c>
      <c r="I23">
        <v>3830</v>
      </c>
      <c r="J23" t="s">
        <v>46</v>
      </c>
      <c r="L23" s="2">
        <v>2268925.38</v>
      </c>
      <c r="M23" s="2">
        <v>1243408.18</v>
      </c>
      <c r="N23" s="2">
        <v>809695.84</v>
      </c>
      <c r="P23" s="2">
        <v>433712.34</v>
      </c>
      <c r="R23" s="3">
        <v>0.3488</v>
      </c>
    </row>
    <row r="24" spans="1:18">
      <c r="A24" s="1" t="s">
        <v>95</v>
      </c>
      <c r="B24" s="1" t="s">
        <v>47</v>
      </c>
      <c r="I24">
        <v>3840</v>
      </c>
      <c r="J24" t="s">
        <v>47</v>
      </c>
      <c r="L24" s="2">
        <v>731832.78</v>
      </c>
      <c r="M24" s="2">
        <v>455046.43</v>
      </c>
      <c r="N24" s="2">
        <v>226476.22</v>
      </c>
      <c r="P24" s="2">
        <v>228570.21</v>
      </c>
      <c r="R24" s="3">
        <v>0.50229999999999997</v>
      </c>
    </row>
    <row r="25" spans="1:18">
      <c r="A25" s="1" t="s">
        <v>96</v>
      </c>
      <c r="B25" s="1" t="s">
        <v>48</v>
      </c>
      <c r="I25">
        <v>3850</v>
      </c>
      <c r="J25" t="s">
        <v>48</v>
      </c>
      <c r="L25" s="2">
        <v>520775.6</v>
      </c>
      <c r="M25" s="2">
        <v>192155.82</v>
      </c>
      <c r="N25" s="2">
        <v>215952.7</v>
      </c>
      <c r="P25" s="2">
        <v>-23796.880000000001</v>
      </c>
      <c r="R25" s="3">
        <v>-0.12379999999999999</v>
      </c>
    </row>
    <row r="26" spans="1:18">
      <c r="A26" s="1" t="s">
        <v>97</v>
      </c>
      <c r="B26" s="1" t="s">
        <v>49</v>
      </c>
      <c r="I26">
        <v>3870</v>
      </c>
      <c r="J26" t="s">
        <v>49</v>
      </c>
      <c r="L26" s="2">
        <v>5947.35</v>
      </c>
      <c r="M26" s="2">
        <v>5947.35</v>
      </c>
      <c r="N26">
        <v>838.15</v>
      </c>
      <c r="P26" s="2">
        <v>5109.2</v>
      </c>
      <c r="R26" s="3">
        <v>0.85909999999999997</v>
      </c>
    </row>
    <row r="27" spans="1:18">
      <c r="A27" s="1" t="s">
        <v>98</v>
      </c>
      <c r="B27" s="1" t="s">
        <v>80</v>
      </c>
    </row>
    <row r="28" spans="1:18">
      <c r="A28" s="1" t="s">
        <v>99</v>
      </c>
      <c r="B28" s="1" t="s">
        <v>50</v>
      </c>
      <c r="I28">
        <v>3900</v>
      </c>
      <c r="J28" t="s">
        <v>50</v>
      </c>
      <c r="L28" s="2">
        <v>1907422.63</v>
      </c>
      <c r="M28" s="2">
        <v>652382.55000000005</v>
      </c>
      <c r="N28" s="2">
        <v>655178.32999999996</v>
      </c>
      <c r="P28" s="2">
        <v>-2795.78</v>
      </c>
      <c r="R28" s="3">
        <v>-4.3E-3</v>
      </c>
    </row>
    <row r="29" spans="1:18">
      <c r="A29" s="1" t="s">
        <v>100</v>
      </c>
      <c r="B29" s="1" t="s">
        <v>51</v>
      </c>
      <c r="I29">
        <v>3901</v>
      </c>
      <c r="J29" t="s">
        <v>51</v>
      </c>
      <c r="L29" s="2">
        <v>21504.12</v>
      </c>
      <c r="M29" s="2">
        <v>10624.44</v>
      </c>
      <c r="N29" s="2">
        <v>9825.7800000000007</v>
      </c>
      <c r="P29">
        <v>798.66</v>
      </c>
      <c r="R29" s="3">
        <v>7.5200000000000003E-2</v>
      </c>
    </row>
    <row r="30" spans="1:18">
      <c r="A30" s="1" t="s">
        <v>101</v>
      </c>
      <c r="B30" s="1" t="s">
        <v>52</v>
      </c>
      <c r="I30">
        <v>3902</v>
      </c>
      <c r="J30" t="s">
        <v>52</v>
      </c>
      <c r="L30">
        <v>0</v>
      </c>
      <c r="M30">
        <v>0</v>
      </c>
      <c r="P30">
        <v>0</v>
      </c>
      <c r="R30" s="3">
        <v>0</v>
      </c>
    </row>
    <row r="31" spans="1:18">
      <c r="A31" s="1" t="s">
        <v>102</v>
      </c>
      <c r="B31" s="1" t="s">
        <v>53</v>
      </c>
      <c r="I31">
        <v>3903</v>
      </c>
      <c r="J31" t="s">
        <v>53</v>
      </c>
      <c r="L31" s="2">
        <v>51707.76</v>
      </c>
      <c r="M31" s="2">
        <v>30058.06</v>
      </c>
      <c r="N31" s="2">
        <v>13423.29</v>
      </c>
      <c r="P31" s="2">
        <v>16634.77</v>
      </c>
      <c r="R31" s="3">
        <v>0.5534</v>
      </c>
    </row>
    <row r="32" spans="1:18">
      <c r="A32" s="1" t="s">
        <v>103</v>
      </c>
      <c r="B32" s="1" t="s">
        <v>104</v>
      </c>
      <c r="I32">
        <v>3910</v>
      </c>
      <c r="J32" t="s">
        <v>60</v>
      </c>
      <c r="L32" s="2">
        <v>739576.11</v>
      </c>
      <c r="M32" s="2">
        <v>101152.83</v>
      </c>
      <c r="N32" s="2">
        <v>143791.56</v>
      </c>
      <c r="P32" s="2">
        <v>-42638.73</v>
      </c>
      <c r="R32" s="3">
        <v>-0.42149999999999999</v>
      </c>
    </row>
    <row r="33" spans="1:18">
      <c r="A33" s="1" t="s">
        <v>105</v>
      </c>
      <c r="B33" s="1" t="s">
        <v>54</v>
      </c>
      <c r="I33">
        <v>3920</v>
      </c>
      <c r="J33" t="s">
        <v>54</v>
      </c>
      <c r="L33" s="2">
        <v>267292.67</v>
      </c>
      <c r="M33" s="2">
        <v>218476.89</v>
      </c>
      <c r="N33" s="2">
        <v>134976.01999999999</v>
      </c>
      <c r="P33" s="2">
        <v>83500.87</v>
      </c>
      <c r="R33" s="3">
        <v>0.38219999999999998</v>
      </c>
    </row>
    <row r="34" spans="1:18">
      <c r="A34" s="1" t="s">
        <v>106</v>
      </c>
      <c r="B34" s="1" t="s">
        <v>55</v>
      </c>
      <c r="I34">
        <v>3921</v>
      </c>
      <c r="J34" t="s">
        <v>55</v>
      </c>
      <c r="L34" s="2">
        <v>2263476.48</v>
      </c>
      <c r="M34" s="2">
        <v>229464.35</v>
      </c>
      <c r="N34" s="2">
        <v>295755.21000000002</v>
      </c>
      <c r="P34" s="2">
        <v>-66290.86</v>
      </c>
      <c r="R34" s="3">
        <v>-0.28889999999999999</v>
      </c>
    </row>
    <row r="35" spans="1:18">
      <c r="A35" s="1" t="s">
        <v>107</v>
      </c>
      <c r="B35" s="1" t="s">
        <v>61</v>
      </c>
      <c r="I35">
        <v>3930</v>
      </c>
      <c r="J35" t="s">
        <v>61</v>
      </c>
      <c r="L35" s="2">
        <v>9224.68</v>
      </c>
      <c r="M35" s="2">
        <v>9153.3799999999992</v>
      </c>
      <c r="N35" s="2">
        <v>7001.93</v>
      </c>
      <c r="P35" s="2">
        <v>2151.4499999999998</v>
      </c>
      <c r="R35" s="3">
        <v>0.23499999999999999</v>
      </c>
    </row>
    <row r="36" spans="1:18">
      <c r="A36" s="1" t="s">
        <v>108</v>
      </c>
      <c r="B36" s="1" t="s">
        <v>62</v>
      </c>
      <c r="I36">
        <v>3940</v>
      </c>
      <c r="J36" t="s">
        <v>62</v>
      </c>
      <c r="L36" s="2">
        <v>1434112.66</v>
      </c>
      <c r="M36" s="2">
        <v>225273.37</v>
      </c>
      <c r="N36" s="2">
        <v>326040.45</v>
      </c>
      <c r="P36" s="2">
        <v>-100767.08</v>
      </c>
      <c r="R36" s="3">
        <v>-0.44729999999999998</v>
      </c>
    </row>
    <row r="37" spans="1:18">
      <c r="A37" s="1" t="s">
        <v>109</v>
      </c>
      <c r="B37" s="1" t="s">
        <v>63</v>
      </c>
      <c r="I37">
        <v>3950</v>
      </c>
      <c r="J37" t="s">
        <v>63</v>
      </c>
      <c r="L37" s="2">
        <v>1631.03</v>
      </c>
      <c r="M37" s="2">
        <v>1446.71</v>
      </c>
      <c r="N37" s="2">
        <v>1331.05</v>
      </c>
      <c r="P37">
        <v>115.66</v>
      </c>
      <c r="R37" s="3">
        <v>7.9899999999999999E-2</v>
      </c>
    </row>
    <row r="38" spans="1:18">
      <c r="A38" s="1" t="s">
        <v>110</v>
      </c>
      <c r="B38" s="1" t="s">
        <v>56</v>
      </c>
      <c r="I38">
        <v>3960</v>
      </c>
      <c r="J38" t="s">
        <v>56</v>
      </c>
      <c r="L38" s="2">
        <v>656440.87</v>
      </c>
      <c r="M38" s="2">
        <v>182883.86</v>
      </c>
      <c r="N38" s="2">
        <v>109338.2</v>
      </c>
      <c r="P38" s="2">
        <v>73545.66</v>
      </c>
      <c r="R38" s="3">
        <v>0.40210000000000001</v>
      </c>
    </row>
    <row r="39" spans="1:18">
      <c r="A39" s="1" t="s">
        <v>111</v>
      </c>
      <c r="B39" s="1" t="s">
        <v>57</v>
      </c>
      <c r="I39">
        <v>3961</v>
      </c>
      <c r="J39" t="s">
        <v>57</v>
      </c>
      <c r="L39" s="2">
        <v>194392.85</v>
      </c>
      <c r="M39" s="2">
        <v>167047.88</v>
      </c>
      <c r="N39" s="2">
        <v>96529.38</v>
      </c>
      <c r="P39" s="2">
        <v>70518.5</v>
      </c>
      <c r="R39" s="3">
        <v>0.42209999999999998</v>
      </c>
    </row>
    <row r="40" spans="1:18">
      <c r="A40" s="1" t="s">
        <v>112</v>
      </c>
      <c r="B40" s="1" t="s">
        <v>58</v>
      </c>
      <c r="I40">
        <v>3962</v>
      </c>
      <c r="J40" t="s">
        <v>58</v>
      </c>
      <c r="L40" s="2">
        <v>256543.57</v>
      </c>
      <c r="M40" s="2">
        <v>108256.84</v>
      </c>
      <c r="N40" s="2">
        <v>59763.5</v>
      </c>
      <c r="P40" s="2">
        <v>48493.34</v>
      </c>
      <c r="R40" s="3">
        <v>0.44790000000000002</v>
      </c>
    </row>
    <row r="41" spans="1:18">
      <c r="A41" s="1" t="s">
        <v>113</v>
      </c>
      <c r="B41" s="1" t="s">
        <v>59</v>
      </c>
      <c r="I41">
        <v>3963</v>
      </c>
      <c r="J41" t="s">
        <v>59</v>
      </c>
      <c r="L41">
        <v>0</v>
      </c>
      <c r="M41">
        <v>0</v>
      </c>
      <c r="P41">
        <v>0</v>
      </c>
    </row>
    <row r="42" spans="1:18">
      <c r="A42" s="1" t="s">
        <v>114</v>
      </c>
      <c r="B42" s="1" t="s">
        <v>64</v>
      </c>
      <c r="I42">
        <v>3970</v>
      </c>
      <c r="J42" t="s">
        <v>64</v>
      </c>
      <c r="L42" s="2">
        <v>37950.46</v>
      </c>
      <c r="M42" s="2">
        <v>14405.23</v>
      </c>
      <c r="N42" s="2">
        <v>13674.32</v>
      </c>
      <c r="P42">
        <v>730.91</v>
      </c>
      <c r="R42" s="3">
        <v>5.0700000000000002E-2</v>
      </c>
    </row>
    <row r="43" spans="1:18">
      <c r="A43" s="1" t="s">
        <v>115</v>
      </c>
      <c r="B43" s="1" t="s">
        <v>65</v>
      </c>
      <c r="I43">
        <v>3971</v>
      </c>
      <c r="J43" t="s">
        <v>65</v>
      </c>
      <c r="L43">
        <v>0</v>
      </c>
      <c r="M43">
        <v>0</v>
      </c>
      <c r="P43">
        <v>0</v>
      </c>
    </row>
    <row r="44" spans="1:18">
      <c r="A44" s="1" t="s">
        <v>116</v>
      </c>
      <c r="B44" s="1" t="s">
        <v>66</v>
      </c>
      <c r="I44">
        <v>3972</v>
      </c>
      <c r="J44" t="s">
        <v>66</v>
      </c>
      <c r="L44" s="2">
        <v>13940.12</v>
      </c>
      <c r="M44" s="2">
        <v>6216.85</v>
      </c>
      <c r="N44" s="2">
        <v>4375.8</v>
      </c>
      <c r="P44" s="2">
        <v>1841.05</v>
      </c>
      <c r="R44" s="3">
        <v>0.29609999999999997</v>
      </c>
    </row>
    <row r="45" spans="1:18">
      <c r="A45" s="1" t="s">
        <v>117</v>
      </c>
      <c r="B45" s="1" t="s">
        <v>67</v>
      </c>
      <c r="I45">
        <v>3973</v>
      </c>
      <c r="J45" t="s">
        <v>67</v>
      </c>
      <c r="L45" s="2">
        <v>3691.64</v>
      </c>
      <c r="M45" s="2">
        <v>1060.8699999999999</v>
      </c>
      <c r="N45" s="2">
        <v>2756.02</v>
      </c>
      <c r="P45" s="2">
        <v>-1695.15</v>
      </c>
      <c r="R45" s="3">
        <v>-1.5979000000000001</v>
      </c>
    </row>
    <row r="46" spans="1:18">
      <c r="A46" s="1" t="s">
        <v>118</v>
      </c>
      <c r="B46" s="1" t="s">
        <v>68</v>
      </c>
      <c r="I46">
        <v>3980</v>
      </c>
      <c r="J46" t="s">
        <v>68</v>
      </c>
      <c r="L46" s="2">
        <v>925550.01</v>
      </c>
      <c r="M46" s="2">
        <v>197885.51</v>
      </c>
      <c r="N46" s="2">
        <v>362484.85</v>
      </c>
      <c r="P46" s="2">
        <v>-164599.34</v>
      </c>
      <c r="R46" s="3">
        <v>-0.83179999999999998</v>
      </c>
    </row>
    <row r="47" spans="1:18">
      <c r="A47" s="1" t="s">
        <v>119</v>
      </c>
      <c r="B47" s="1" t="s">
        <v>69</v>
      </c>
      <c r="I47">
        <v>3993</v>
      </c>
      <c r="J47" t="s">
        <v>69</v>
      </c>
      <c r="L47" s="2">
        <v>4260.12</v>
      </c>
      <c r="M47" s="2">
        <v>1387.45</v>
      </c>
      <c r="N47" s="2">
        <v>1331.29</v>
      </c>
      <c r="P47">
        <v>56.16</v>
      </c>
      <c r="R47" s="3">
        <v>4.0500000000000001E-2</v>
      </c>
    </row>
    <row r="48" spans="1:18">
      <c r="A48" s="1" t="s">
        <v>120</v>
      </c>
      <c r="B48" s="1" t="s">
        <v>70</v>
      </c>
      <c r="I48">
        <v>3994</v>
      </c>
      <c r="J48" t="s">
        <v>70</v>
      </c>
      <c r="L48" s="2">
        <v>68681.240000000005</v>
      </c>
      <c r="M48" s="2">
        <v>14449.6</v>
      </c>
      <c r="N48" s="2">
        <v>14896.18</v>
      </c>
      <c r="P48">
        <v>-446.58</v>
      </c>
      <c r="R48" s="3">
        <v>-3.09E-2</v>
      </c>
    </row>
    <row r="49" spans="1:18">
      <c r="A49" s="1" t="s">
        <v>121</v>
      </c>
      <c r="B49" s="1" t="s">
        <v>71</v>
      </c>
      <c r="I49">
        <v>3995</v>
      </c>
      <c r="J49" t="s">
        <v>71</v>
      </c>
      <c r="L49" s="2">
        <v>20773.330000000002</v>
      </c>
      <c r="M49" s="2">
        <v>2802.48</v>
      </c>
      <c r="N49" s="2">
        <v>6232</v>
      </c>
      <c r="P49" s="2">
        <v>-3429.52</v>
      </c>
      <c r="R49" s="3">
        <v>-1.2237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Parameters</vt:lpstr>
      <vt:lpstr>Sheet1</vt:lpstr>
      <vt:lpstr>Parameters!Print_Area</vt:lpstr>
      <vt:lpstr>Parameters!Print_Titles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Stewart</dc:creator>
  <cp:lastModifiedBy>Teresa Stewart</cp:lastModifiedBy>
  <cp:lastPrinted>2018-04-11T22:55:16Z</cp:lastPrinted>
  <dcterms:created xsi:type="dcterms:W3CDTF">2015-12-14T21:55:18Z</dcterms:created>
  <dcterms:modified xsi:type="dcterms:W3CDTF">2018-04-11T22:55:39Z</dcterms:modified>
</cp:coreProperties>
</file>