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Work\MANTLE\Testimony\ER-2023-0210 Evergy West\Direct\"/>
    </mc:Choice>
  </mc:AlternateContent>
  <bookViews>
    <workbookView xWindow="0" yWindow="0" windowWidth="23040" windowHeight="8715"/>
  </bookViews>
  <sheets>
    <sheet name="Sheet1" sheetId="1" r:id="rId1"/>
  </sheets>
  <calcPr calcId="162913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9" i="1"/>
  <c r="C9" i="1"/>
  <c r="B18" i="1" l="1"/>
  <c r="F9" i="1"/>
  <c r="C18" i="1" s="1"/>
  <c r="F17" i="1" l="1"/>
  <c r="D18" i="1" s="1"/>
  <c r="G18" i="1" l="1"/>
  <c r="H18" i="1" s="1"/>
  <c r="K20" i="1" l="1"/>
  <c r="J20" i="1"/>
  <c r="N19" i="1"/>
  <c r="N20" i="1" s="1"/>
  <c r="N22" i="1" s="1"/>
  <c r="M19" i="1"/>
  <c r="J19" i="1"/>
  <c r="J22" i="1" s="1"/>
  <c r="L19" i="1"/>
  <c r="S19" i="1"/>
  <c r="K19" i="1"/>
  <c r="K22" i="1" s="1"/>
  <c r="R19" i="1"/>
  <c r="R20" i="1" s="1"/>
  <c r="R22" i="1" s="1"/>
  <c r="Q19" i="1"/>
  <c r="Q20" i="1" s="1"/>
  <c r="M20" i="1"/>
  <c r="P19" i="1"/>
  <c r="P20" i="1" s="1"/>
  <c r="P22" i="1" s="1"/>
  <c r="L20" i="1"/>
  <c r="O19" i="1"/>
  <c r="G10" i="1"/>
  <c r="H10" i="1" s="1"/>
  <c r="G3" i="1"/>
  <c r="H3" i="1" s="1"/>
  <c r="F5" i="1" s="1"/>
  <c r="B10" i="1" s="1"/>
  <c r="M22" i="1" l="1"/>
  <c r="S20" i="1"/>
  <c r="S22" i="1" s="1"/>
  <c r="F13" i="1"/>
  <c r="L22" i="1"/>
  <c r="Q22" i="1"/>
  <c r="O20" i="1"/>
  <c r="O22" i="1" s="1"/>
  <c r="K11" i="1"/>
  <c r="S11" i="1"/>
  <c r="S12" i="1" s="1"/>
  <c r="AA11" i="1"/>
  <c r="AA12" i="1" s="1"/>
  <c r="L11" i="1"/>
  <c r="AB11" i="1"/>
  <c r="U11" i="1"/>
  <c r="U12" i="1" s="1"/>
  <c r="J12" i="1"/>
  <c r="M12" i="1"/>
  <c r="X11" i="1"/>
  <c r="X12" i="1" s="1"/>
  <c r="K12" i="1"/>
  <c r="Z11" i="1"/>
  <c r="Z12" i="1" s="1"/>
  <c r="T11" i="1"/>
  <c r="T12" i="1" s="1"/>
  <c r="T14" i="1" s="1"/>
  <c r="AB12" i="1"/>
  <c r="P11" i="1"/>
  <c r="P12" i="1" s="1"/>
  <c r="M11" i="1"/>
  <c r="N11" i="1"/>
  <c r="N12" i="1" s="1"/>
  <c r="V11" i="1"/>
  <c r="J11" i="1"/>
  <c r="O11" i="1"/>
  <c r="O12" i="1" s="1"/>
  <c r="W11" i="1"/>
  <c r="W12" i="1" s="1"/>
  <c r="W14" i="1" s="1"/>
  <c r="Q11" i="1"/>
  <c r="Q12" i="1" s="1"/>
  <c r="AC11" i="1"/>
  <c r="AC12" i="1" s="1"/>
  <c r="L12" i="1"/>
  <c r="Y11" i="1"/>
  <c r="Y12" i="1" s="1"/>
  <c r="R11" i="1"/>
  <c r="R12" i="1" s="1"/>
  <c r="S4" i="1"/>
  <c r="S5" i="1" s="1"/>
  <c r="AA4" i="1"/>
  <c r="AA5" i="1" s="1"/>
  <c r="M5" i="1"/>
  <c r="T4" i="1"/>
  <c r="T5" i="1" s="1"/>
  <c r="AB4" i="1"/>
  <c r="AB5" i="1" s="1"/>
  <c r="J4" i="1"/>
  <c r="N5" i="1"/>
  <c r="U4" i="1"/>
  <c r="U5" i="1" s="1"/>
  <c r="AC4" i="1"/>
  <c r="AC5" i="1" s="1"/>
  <c r="J5" i="1"/>
  <c r="N4" i="1"/>
  <c r="V4" i="1"/>
  <c r="V5" i="1" s="1"/>
  <c r="K4" i="1"/>
  <c r="O4" i="1"/>
  <c r="O5" i="1" s="1"/>
  <c r="W4" i="1"/>
  <c r="W5" i="1" s="1"/>
  <c r="L4" i="1"/>
  <c r="P4" i="1"/>
  <c r="P5" i="1" s="1"/>
  <c r="X4" i="1"/>
  <c r="X5" i="1" s="1"/>
  <c r="M4" i="1"/>
  <c r="Q4" i="1"/>
  <c r="Q5" i="1" s="1"/>
  <c r="Y4" i="1"/>
  <c r="Y5" i="1" s="1"/>
  <c r="K5" i="1"/>
  <c r="R4" i="1"/>
  <c r="R5" i="1" s="1"/>
  <c r="Z4" i="1"/>
  <c r="Z5" i="1" s="1"/>
  <c r="L5" i="1"/>
  <c r="T19" i="1"/>
  <c r="AB14" i="1"/>
  <c r="D10" i="1" l="1"/>
  <c r="C10" i="1"/>
  <c r="AA14" i="1"/>
  <c r="V12" i="1"/>
  <c r="V14" i="1" s="1"/>
  <c r="X14" i="1"/>
  <c r="U14" i="1"/>
  <c r="AC14" i="1"/>
  <c r="T22" i="1"/>
  <c r="T20" i="1"/>
  <c r="AD11" i="1"/>
  <c r="Z14" i="1"/>
  <c r="Y14" i="1"/>
  <c r="M7" i="1"/>
  <c r="O7" i="1"/>
  <c r="T7" i="1"/>
  <c r="Q7" i="1"/>
  <c r="P7" i="1"/>
  <c r="W7" i="1"/>
  <c r="N7" i="1"/>
  <c r="Y7" i="1"/>
  <c r="S7" i="1"/>
  <c r="AB7" i="1"/>
  <c r="AA7" i="1"/>
  <c r="R7" i="1"/>
  <c r="U7" i="1"/>
  <c r="L7" i="1"/>
  <c r="X7" i="1"/>
  <c r="V7" i="1"/>
  <c r="K7" i="1"/>
  <c r="J7" i="1"/>
  <c r="AD4" i="1"/>
  <c r="Z7" i="1"/>
  <c r="AC7" i="1"/>
  <c r="L14" i="1"/>
  <c r="O14" i="1"/>
  <c r="M14" i="1"/>
  <c r="K14" i="1"/>
  <c r="J14" i="1"/>
  <c r="Q14" i="1"/>
  <c r="R14" i="1"/>
  <c r="P14" i="1"/>
  <c r="S14" i="1"/>
  <c r="D11" i="1" l="1"/>
  <c r="AD12" i="1"/>
  <c r="T21" i="1"/>
  <c r="AD7" i="1"/>
  <c r="AD5" i="1"/>
  <c r="N14" i="1"/>
  <c r="AD14" i="1" s="1"/>
  <c r="D13" i="1" l="1"/>
  <c r="D14" i="1" s="1"/>
  <c r="AD13" i="1"/>
  <c r="C11" i="1"/>
  <c r="AD6" i="1"/>
  <c r="B11" i="1"/>
  <c r="B13" i="1" l="1"/>
  <c r="B14" i="1" s="1"/>
  <c r="C13" i="1"/>
  <c r="C14" i="1" s="1"/>
  <c r="D22" i="1" l="1"/>
  <c r="C22" i="1"/>
</calcChain>
</file>

<file path=xl/comments1.xml><?xml version="1.0" encoding="utf-8"?>
<comments xmlns="http://schemas.openxmlformats.org/spreadsheetml/2006/main">
  <authors>
    <author>Mantle, Lena</author>
  </authors>
  <commentList>
    <comment ref="F2" authorId="0" shapeId="0">
      <text>
        <r>
          <rPr>
            <b/>
            <sz val="10"/>
            <color indexed="81"/>
            <rFont val="Tahoma"/>
            <family val="2"/>
          </rPr>
          <t>Mantle, Lena:</t>
        </r>
        <r>
          <rPr>
            <sz val="10"/>
            <color indexed="81"/>
            <rFont val="Tahoma"/>
            <family val="2"/>
          </rPr>
          <t xml:space="preserve">
from ER-2022-0130 S&amp;A</t>
        </r>
      </text>
    </comment>
    <comment ref="F9" authorId="0" shapeId="0">
      <text>
        <r>
          <rPr>
            <b/>
            <sz val="10"/>
            <color indexed="81"/>
            <rFont val="Tahoma"/>
            <family val="2"/>
          </rPr>
          <t>Mantle, Lena:</t>
        </r>
        <r>
          <rPr>
            <sz val="10"/>
            <color indexed="81"/>
            <rFont val="Tahoma"/>
            <family val="2"/>
          </rPr>
          <t xml:space="preserve">
(Nov 22 short-term *12) interest rate as provided in ER-2023-0120 workpapers</t>
        </r>
      </text>
    </comment>
  </commentList>
</comments>
</file>

<file path=xl/sharedStrings.xml><?xml version="1.0" encoding="utf-8"?>
<sst xmlns="http://schemas.openxmlformats.org/spreadsheetml/2006/main" count="38" uniqueCount="26">
  <si>
    <t>PISA</t>
  </si>
  <si>
    <t>Interest</t>
  </si>
  <si>
    <t>Total Cost</t>
  </si>
  <si>
    <t>FPA</t>
  </si>
  <si>
    <t>Deferral</t>
  </si>
  <si>
    <t>Assumptions:</t>
  </si>
  <si>
    <t>Interest rate</t>
  </si>
  <si>
    <t>20 Yr</t>
  </si>
  <si>
    <t>10 yr</t>
  </si>
  <si>
    <t>Amortized Amount</t>
  </si>
  <si>
    <t>Amortization Period</t>
  </si>
  <si>
    <t>Next Rate Case</t>
  </si>
  <si>
    <t>3 Yr</t>
  </si>
  <si>
    <t>Alternative 1</t>
  </si>
  <si>
    <t>Alternative 2</t>
  </si>
  <si>
    <t>ANEC</t>
  </si>
  <si>
    <t>Collected in Base Rates</t>
  </si>
  <si>
    <t>Interest Until Next Rate Case</t>
  </si>
  <si>
    <t>Total Interest</t>
  </si>
  <si>
    <t>Interest Over Amortization Pd</t>
  </si>
  <si>
    <t>Collected through FAC</t>
  </si>
  <si>
    <t>Deferral Alternative 1</t>
  </si>
  <si>
    <t>Deferral Alternative 2</t>
  </si>
  <si>
    <t>Year</t>
  </si>
  <si>
    <t>Ammortization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</si>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</sst>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">
    <xf numFmtId="0" fontId="0" fillId="0" borderId="0" xfId="0"/>
    <xf numFmtId="6" fontId="0" fillId="0" borderId="0" xfId="0" applyNumberFormat="1"/>
    <xf numFmtId="0" fontId="3" fillId="0" borderId="0" xfId="0" applyFont="1"/>
    <xf numFmtId="6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0" xfId="0" applyFont="1"/>
    <xf numFmtId="6" fontId="6" fillId="0" borderId="0" xfId="0" applyNumberFormat="1" applyFont="1"/>
    <xf numFmtId="10" fontId="0" fillId="0" borderId="0" xfId="1" applyNumberFormat="1" applyFont="1"/>
    <xf numFmtId="8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0"/>
  <sheetViews>
    <sheetView tabSelected="1" workbookViewId="0"/>
  </sheetViews>
  <sheetFormatPr defaultRowHeight="15" x14ac:dyDescent="0.25"/>
  <cols>
    <col min="1" max="1" width="29.140625" bestFit="1" customWidth="1"/>
    <col min="2" max="3" width="14.140625" bestFit="1" customWidth="1"/>
    <col min="4" max="4" width="14.140625" customWidth="1"/>
    <col min="5" max="5" width="3.7109375" customWidth="1"/>
    <col min="6" max="6" width="13.140625" bestFit="1" customWidth="1"/>
    <col min="7" max="8" width="11.85546875" bestFit="1" customWidth="1"/>
    <col min="9" max="9" width="13.28515625" bestFit="1" customWidth="1"/>
    <col min="10" max="10" width="14.140625" bestFit="1" customWidth="1"/>
    <col min="11" max="16" width="11.85546875" bestFit="1" customWidth="1"/>
    <col min="17" max="18" width="12.42578125" bestFit="1" customWidth="1"/>
    <col min="19" max="19" width="11.85546875" bestFit="1" customWidth="1"/>
    <col min="20" max="20" width="12.85546875" bestFit="1" customWidth="1"/>
    <col min="21" max="25" width="11.28515625" bestFit="1" customWidth="1"/>
    <col min="26" max="26" width="13.28515625" bestFit="1" customWidth="1"/>
    <col min="27" max="29" width="10.85546875" bestFit="1" customWidth="1"/>
    <col min="30" max="30" width="12.85546875" bestFit="1" customWidth="1"/>
  </cols>
  <sheetData>
    <row r="1" spans="1:30" x14ac:dyDescent="0.25">
      <c r="F1" t="s">
        <v>0</v>
      </c>
    </row>
    <row r="2" spans="1:30" ht="15.75" x14ac:dyDescent="0.25">
      <c r="C2" s="10" t="s">
        <v>4</v>
      </c>
      <c r="D2" s="11"/>
      <c r="F2" s="8">
        <v>8.2500000000000004E-2</v>
      </c>
      <c r="I2" t="s">
        <v>23</v>
      </c>
      <c r="J2">
        <v>1</v>
      </c>
      <c r="K2">
        <v>2</v>
      </c>
      <c r="L2">
        <v>3</v>
      </c>
      <c r="M2">
        <v>4</v>
      </c>
      <c r="N2">
        <v>5</v>
      </c>
      <c r="O2">
        <v>6</v>
      </c>
      <c r="P2">
        <v>7</v>
      </c>
      <c r="Q2">
        <v>8</v>
      </c>
      <c r="R2">
        <v>9</v>
      </c>
      <c r="S2">
        <v>10</v>
      </c>
      <c r="T2">
        <v>11</v>
      </c>
      <c r="U2">
        <v>12</v>
      </c>
      <c r="V2">
        <v>13</v>
      </c>
      <c r="W2">
        <v>14</v>
      </c>
      <c r="X2">
        <v>15</v>
      </c>
      <c r="Y2">
        <v>16</v>
      </c>
      <c r="Z2">
        <v>17</v>
      </c>
      <c r="AA2">
        <v>18</v>
      </c>
      <c r="AB2">
        <v>19</v>
      </c>
      <c r="AC2">
        <v>20</v>
      </c>
    </row>
    <row r="3" spans="1:30" ht="15.75" x14ac:dyDescent="0.25">
      <c r="A3" s="2"/>
      <c r="B3" s="4" t="s">
        <v>0</v>
      </c>
      <c r="C3" s="4" t="s">
        <v>13</v>
      </c>
      <c r="D3" s="4" t="s">
        <v>14</v>
      </c>
      <c r="F3" s="1">
        <v>47898201</v>
      </c>
      <c r="G3" s="1">
        <f>F3*(1+$F$2)</f>
        <v>51849802.582500003</v>
      </c>
      <c r="H3" s="1">
        <f>G3*(1+$F$2)</f>
        <v>56127411.295556255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x14ac:dyDescent="0.25">
      <c r="A4" s="2" t="s">
        <v>3</v>
      </c>
      <c r="B4" s="3">
        <v>104177246.94150458</v>
      </c>
      <c r="C4" s="3">
        <v>104177247.941505</v>
      </c>
      <c r="D4" s="3">
        <v>104177248.941505</v>
      </c>
      <c r="F4" s="1"/>
      <c r="G4" s="1"/>
      <c r="H4" s="1"/>
      <c r="I4" s="1" t="s">
        <v>24</v>
      </c>
      <c r="J4" s="1">
        <f t="shared" ref="J4:AC4" si="0">$H$3/20</f>
        <v>2806370.5647778129</v>
      </c>
      <c r="K4" s="1">
        <f t="shared" si="0"/>
        <v>2806370.5647778129</v>
      </c>
      <c r="L4" s="1">
        <f t="shared" si="0"/>
        <v>2806370.5647778129</v>
      </c>
      <c r="M4" s="1">
        <f t="shared" si="0"/>
        <v>2806370.5647778129</v>
      </c>
      <c r="N4" s="1">
        <f t="shared" si="0"/>
        <v>2806370.5647778129</v>
      </c>
      <c r="O4" s="1">
        <f t="shared" si="0"/>
        <v>2806370.5647778129</v>
      </c>
      <c r="P4" s="1">
        <f t="shared" si="0"/>
        <v>2806370.5647778129</v>
      </c>
      <c r="Q4" s="1">
        <f t="shared" si="0"/>
        <v>2806370.5647778129</v>
      </c>
      <c r="R4" s="1">
        <f t="shared" si="0"/>
        <v>2806370.5647778129</v>
      </c>
      <c r="S4" s="1">
        <f t="shared" si="0"/>
        <v>2806370.5647778129</v>
      </c>
      <c r="T4" s="1">
        <f t="shared" si="0"/>
        <v>2806370.5647778129</v>
      </c>
      <c r="U4" s="1">
        <f t="shared" si="0"/>
        <v>2806370.5647778129</v>
      </c>
      <c r="V4" s="1">
        <f t="shared" si="0"/>
        <v>2806370.5647778129</v>
      </c>
      <c r="W4" s="1">
        <f t="shared" si="0"/>
        <v>2806370.5647778129</v>
      </c>
      <c r="X4" s="1">
        <f t="shared" si="0"/>
        <v>2806370.5647778129</v>
      </c>
      <c r="Y4" s="1">
        <f t="shared" si="0"/>
        <v>2806370.5647778129</v>
      </c>
      <c r="Z4" s="1">
        <f t="shared" si="0"/>
        <v>2806370.5647778129</v>
      </c>
      <c r="AA4" s="1">
        <f t="shared" si="0"/>
        <v>2806370.5647778129</v>
      </c>
      <c r="AB4" s="1">
        <f t="shared" si="0"/>
        <v>2806370.5647778129</v>
      </c>
      <c r="AC4" s="1">
        <f t="shared" si="0"/>
        <v>2806370.5647778129</v>
      </c>
      <c r="AD4" s="1">
        <f>SUM(J4:AC4)</f>
        <v>56127411.29555627</v>
      </c>
    </row>
    <row r="5" spans="1:30" ht="15.75" x14ac:dyDescent="0.25">
      <c r="A5" s="6" t="s">
        <v>15</v>
      </c>
      <c r="B5" s="7">
        <v>213325427</v>
      </c>
      <c r="C5" s="7">
        <v>213325427</v>
      </c>
      <c r="D5" s="7">
        <v>213325427</v>
      </c>
      <c r="F5" s="1">
        <f>H3-F3</f>
        <v>8229210.2955562547</v>
      </c>
      <c r="G5" s="1"/>
      <c r="H5" s="1"/>
      <c r="I5" s="1" t="s">
        <v>1</v>
      </c>
      <c r="J5" s="1">
        <f>$H$3*(1*$F$2)</f>
        <v>4630511.431883391</v>
      </c>
      <c r="K5" s="1">
        <f>$H$3*(1*$F$2)</f>
        <v>4630511.431883391</v>
      </c>
      <c r="L5" s="1">
        <f>$H$3*(1*$F$2)</f>
        <v>4630511.431883391</v>
      </c>
      <c r="M5" s="1">
        <f>$H$3*(1*$F$2)</f>
        <v>4630511.431883391</v>
      </c>
      <c r="N5" s="1">
        <f t="shared" ref="N5:AC5" si="1">($H$3-($M$2*N4))*$F$2</f>
        <v>3704409.1455067131</v>
      </c>
      <c r="O5" s="1">
        <f t="shared" si="1"/>
        <v>3704409.1455067131</v>
      </c>
      <c r="P5" s="1">
        <f t="shared" si="1"/>
        <v>3704409.1455067131</v>
      </c>
      <c r="Q5" s="1">
        <f t="shared" si="1"/>
        <v>3704409.1455067131</v>
      </c>
      <c r="R5" s="1">
        <f t="shared" si="1"/>
        <v>3704409.1455067131</v>
      </c>
      <c r="S5" s="1">
        <f t="shared" si="1"/>
        <v>3704409.1455067131</v>
      </c>
      <c r="T5" s="1">
        <f t="shared" si="1"/>
        <v>3704409.1455067131</v>
      </c>
      <c r="U5" s="1">
        <f t="shared" si="1"/>
        <v>3704409.1455067131</v>
      </c>
      <c r="V5" s="1">
        <f t="shared" si="1"/>
        <v>3704409.1455067131</v>
      </c>
      <c r="W5" s="1">
        <f t="shared" si="1"/>
        <v>3704409.1455067131</v>
      </c>
      <c r="X5" s="1">
        <f t="shared" si="1"/>
        <v>3704409.1455067131</v>
      </c>
      <c r="Y5" s="1">
        <f t="shared" si="1"/>
        <v>3704409.1455067131</v>
      </c>
      <c r="Z5" s="1">
        <f t="shared" si="1"/>
        <v>3704409.1455067131</v>
      </c>
      <c r="AA5" s="1">
        <f t="shared" si="1"/>
        <v>3704409.1455067131</v>
      </c>
      <c r="AB5" s="1">
        <f t="shared" si="1"/>
        <v>3704409.1455067131</v>
      </c>
      <c r="AC5" s="1">
        <f t="shared" si="1"/>
        <v>3704409.1455067131</v>
      </c>
      <c r="AD5" s="1">
        <f>SUM(J5:AC5)</f>
        <v>77792592.055640936</v>
      </c>
    </row>
    <row r="6" spans="1:30" ht="15.75" x14ac:dyDescent="0.25">
      <c r="A6" s="2" t="s">
        <v>16</v>
      </c>
      <c r="B6" s="3">
        <v>106268999</v>
      </c>
      <c r="C6" s="3">
        <v>106268999</v>
      </c>
      <c r="D6" s="3">
        <v>106268999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>
        <f>SUM(AD4:AD5)</f>
        <v>133920003.35119721</v>
      </c>
    </row>
    <row r="7" spans="1:30" ht="15.75" x14ac:dyDescent="0.25">
      <c r="A7" s="2" t="s">
        <v>20</v>
      </c>
      <c r="B7" s="3">
        <v>56279045.941504583</v>
      </c>
      <c r="C7" s="3">
        <v>18755192.349068176</v>
      </c>
      <c r="D7" s="3">
        <v>18755193.349068198</v>
      </c>
      <c r="F7" s="1"/>
      <c r="G7" s="1"/>
      <c r="H7" s="1"/>
      <c r="I7" s="1" t="s">
        <v>25</v>
      </c>
      <c r="J7" s="1">
        <f>SUM(J4:J5)</f>
        <v>7436881.9966612039</v>
      </c>
      <c r="K7" s="1">
        <f t="shared" ref="K7:AC7" si="2">SUM(K4:K5)</f>
        <v>7436881.9966612039</v>
      </c>
      <c r="L7" s="1">
        <f t="shared" si="2"/>
        <v>7436881.9966612039</v>
      </c>
      <c r="M7" s="1">
        <f t="shared" si="2"/>
        <v>7436881.9966612039</v>
      </c>
      <c r="N7" s="1">
        <f t="shared" si="2"/>
        <v>6510779.7102845255</v>
      </c>
      <c r="O7" s="1">
        <f t="shared" si="2"/>
        <v>6510779.7102845255</v>
      </c>
      <c r="P7" s="1">
        <f t="shared" si="2"/>
        <v>6510779.7102845255</v>
      </c>
      <c r="Q7" s="1">
        <f t="shared" si="2"/>
        <v>6510779.7102845255</v>
      </c>
      <c r="R7" s="1">
        <f t="shared" si="2"/>
        <v>6510779.7102845255</v>
      </c>
      <c r="S7" s="1">
        <f t="shared" si="2"/>
        <v>6510779.7102845255</v>
      </c>
      <c r="T7" s="1">
        <f t="shared" si="2"/>
        <v>6510779.7102845255</v>
      </c>
      <c r="U7" s="1">
        <f t="shared" si="2"/>
        <v>6510779.7102845255</v>
      </c>
      <c r="V7" s="1">
        <f t="shared" si="2"/>
        <v>6510779.7102845255</v>
      </c>
      <c r="W7" s="1">
        <f t="shared" si="2"/>
        <v>6510779.7102845255</v>
      </c>
      <c r="X7" s="1">
        <f t="shared" si="2"/>
        <v>6510779.7102845255</v>
      </c>
      <c r="Y7" s="1">
        <f t="shared" si="2"/>
        <v>6510779.7102845255</v>
      </c>
      <c r="Z7" s="1">
        <f t="shared" si="2"/>
        <v>6510779.7102845255</v>
      </c>
      <c r="AA7" s="1">
        <f t="shared" si="2"/>
        <v>6510779.7102845255</v>
      </c>
      <c r="AB7" s="1">
        <f t="shared" si="2"/>
        <v>6510779.7102845255</v>
      </c>
      <c r="AC7" s="1">
        <f t="shared" si="2"/>
        <v>6510779.7102845255</v>
      </c>
      <c r="AD7" s="1">
        <f>SUM(J7:AC7)</f>
        <v>133920003.35119727</v>
      </c>
    </row>
    <row r="8" spans="1:30" ht="15.75" x14ac:dyDescent="0.25">
      <c r="B8" s="3"/>
      <c r="C8" s="3"/>
      <c r="D8" s="3"/>
      <c r="F8" t="s">
        <v>21</v>
      </c>
    </row>
    <row r="9" spans="1:30" ht="15.75" x14ac:dyDescent="0.25">
      <c r="A9" s="2" t="s">
        <v>9</v>
      </c>
      <c r="B9" s="3">
        <f>F3</f>
        <v>47898201</v>
      </c>
      <c r="C9" s="3">
        <f>F10</f>
        <v>85420086.714480117</v>
      </c>
      <c r="D9" s="3">
        <f>F10</f>
        <v>85420086.714480117</v>
      </c>
      <c r="F9" s="8">
        <f>0.0043*12</f>
        <v>5.16E-2</v>
      </c>
      <c r="I9" t="s">
        <v>23</v>
      </c>
      <c r="J9">
        <v>1</v>
      </c>
      <c r="K9">
        <v>2</v>
      </c>
      <c r="L9">
        <v>3</v>
      </c>
      <c r="M9">
        <v>4</v>
      </c>
      <c r="N9">
        <v>5</v>
      </c>
      <c r="O9">
        <v>6</v>
      </c>
      <c r="P9">
        <v>7</v>
      </c>
      <c r="Q9">
        <v>8</v>
      </c>
      <c r="R9">
        <v>9</v>
      </c>
      <c r="S9">
        <v>10</v>
      </c>
      <c r="T9">
        <v>11</v>
      </c>
      <c r="U9">
        <v>12</v>
      </c>
      <c r="V9">
        <v>13</v>
      </c>
      <c r="W9">
        <v>14</v>
      </c>
      <c r="X9">
        <v>15</v>
      </c>
      <c r="Y9">
        <v>16</v>
      </c>
      <c r="Z9">
        <v>17</v>
      </c>
      <c r="AA9">
        <v>18</v>
      </c>
      <c r="AB9">
        <v>19</v>
      </c>
      <c r="AC9">
        <v>20</v>
      </c>
    </row>
    <row r="10" spans="1:30" ht="15.75" x14ac:dyDescent="0.25">
      <c r="A10" s="2" t="s">
        <v>17</v>
      </c>
      <c r="B10" s="3">
        <f>F5</f>
        <v>8229210.2955562547</v>
      </c>
      <c r="C10" s="3">
        <f>F13</f>
        <v>9042789.0550168753</v>
      </c>
      <c r="D10" s="3">
        <f>F13</f>
        <v>9042789.0550168753</v>
      </c>
      <c r="F10" s="1">
        <v>85420086.714480117</v>
      </c>
      <c r="G10" s="1">
        <f>F10*(1+$F$9)</f>
        <v>89827763.188947305</v>
      </c>
      <c r="H10" s="1">
        <f>G10*(1+$F$9)</f>
        <v>94462875.769496992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30" ht="15.75" x14ac:dyDescent="0.25">
      <c r="A11" s="2" t="s">
        <v>19</v>
      </c>
      <c r="B11" s="3">
        <f>AD5</f>
        <v>77792592.055640936</v>
      </c>
      <c r="C11" s="3">
        <f>AD12</f>
        <v>58491412.67647253</v>
      </c>
      <c r="D11" s="3">
        <f>T20</f>
        <v>33145133.8500011</v>
      </c>
      <c r="F11" s="1"/>
      <c r="G11" s="1"/>
      <c r="H11" s="1"/>
      <c r="I11" s="1" t="s">
        <v>24</v>
      </c>
      <c r="J11" s="1">
        <f t="shared" ref="J11:AC11" si="3">$H$10/$AC$9</f>
        <v>4723143.7884748494</v>
      </c>
      <c r="K11" s="1">
        <f t="shared" si="3"/>
        <v>4723143.7884748494</v>
      </c>
      <c r="L11" s="1">
        <f t="shared" si="3"/>
        <v>4723143.7884748494</v>
      </c>
      <c r="M11" s="1">
        <f t="shared" si="3"/>
        <v>4723143.7884748494</v>
      </c>
      <c r="N11" s="1">
        <f t="shared" si="3"/>
        <v>4723143.7884748494</v>
      </c>
      <c r="O11" s="1">
        <f t="shared" si="3"/>
        <v>4723143.7884748494</v>
      </c>
      <c r="P11" s="1">
        <f t="shared" si="3"/>
        <v>4723143.7884748494</v>
      </c>
      <c r="Q11" s="1">
        <f t="shared" si="3"/>
        <v>4723143.7884748494</v>
      </c>
      <c r="R11" s="1">
        <f t="shared" si="3"/>
        <v>4723143.7884748494</v>
      </c>
      <c r="S11" s="1">
        <f t="shared" si="3"/>
        <v>4723143.7884748494</v>
      </c>
      <c r="T11" s="1">
        <f t="shared" si="3"/>
        <v>4723143.7884748494</v>
      </c>
      <c r="U11" s="1">
        <f t="shared" si="3"/>
        <v>4723143.7884748494</v>
      </c>
      <c r="V11" s="1">
        <f t="shared" si="3"/>
        <v>4723143.7884748494</v>
      </c>
      <c r="W11" s="1">
        <f t="shared" si="3"/>
        <v>4723143.7884748494</v>
      </c>
      <c r="X11" s="1">
        <f t="shared" si="3"/>
        <v>4723143.7884748494</v>
      </c>
      <c r="Y11" s="1">
        <f t="shared" si="3"/>
        <v>4723143.7884748494</v>
      </c>
      <c r="Z11" s="1">
        <f t="shared" si="3"/>
        <v>4723143.7884748494</v>
      </c>
      <c r="AA11" s="1">
        <f t="shared" si="3"/>
        <v>4723143.7884748494</v>
      </c>
      <c r="AB11" s="1">
        <f t="shared" si="3"/>
        <v>4723143.7884748494</v>
      </c>
      <c r="AC11" s="1">
        <f t="shared" si="3"/>
        <v>4723143.7884748494</v>
      </c>
      <c r="AD11" s="1">
        <f>SUM(J11:AC11)</f>
        <v>94462875.769496962</v>
      </c>
    </row>
    <row r="12" spans="1:30" ht="15.75" x14ac:dyDescent="0.25">
      <c r="A12" s="2"/>
      <c r="B12" s="3"/>
      <c r="C12" s="3"/>
      <c r="D12" s="3"/>
      <c r="F12" s="1"/>
      <c r="G12" s="1"/>
      <c r="H12" s="1"/>
      <c r="I12" s="1" t="s">
        <v>1</v>
      </c>
      <c r="J12" s="1">
        <f>$H$10*(1*$F$9)</f>
        <v>4874284.3897060445</v>
      </c>
      <c r="K12" s="1">
        <f>$H$10*(1*$F$9)</f>
        <v>4874284.3897060445</v>
      </c>
      <c r="L12" s="1">
        <f>$H$10*(1*$F$9)</f>
        <v>4874284.3897060445</v>
      </c>
      <c r="M12" s="1">
        <f>$H$10*(1*$F$9)</f>
        <v>4874284.3897060445</v>
      </c>
      <c r="N12" s="1">
        <f>($H$10-($M$9*N11))*$F$9</f>
        <v>3899427.5117648356</v>
      </c>
      <c r="O12" s="1">
        <f>($H$10-($M$9*O11))*$F$9</f>
        <v>3899427.5117648356</v>
      </c>
      <c r="P12" s="1">
        <f>($H$10-($M$9*P11))*$F$9</f>
        <v>3899427.5117648356</v>
      </c>
      <c r="Q12" s="1">
        <f>($H$10-($M$9*Q11))*$F$9</f>
        <v>3899427.5117648356</v>
      </c>
      <c r="R12" s="1">
        <f>($H$10-($Q$9*R11))*$F$9</f>
        <v>2924570.6338236271</v>
      </c>
      <c r="S12" s="1">
        <f>($H$10-($Q$9*S11))*$F$9</f>
        <v>2924570.6338236271</v>
      </c>
      <c r="T12" s="1">
        <f>($H$10-($Q$9*T11))*$F$9</f>
        <v>2924570.6338236271</v>
      </c>
      <c r="U12" s="1">
        <f>($H$10-($Q$9*U11))*$F$9</f>
        <v>2924570.6338236271</v>
      </c>
      <c r="V12" s="1">
        <f>($H$10-($U$9*V11))*$F$9</f>
        <v>1949713.7558824182</v>
      </c>
      <c r="W12" s="1">
        <f>($H$10-($U$9*W11))*$F$9</f>
        <v>1949713.7558824182</v>
      </c>
      <c r="X12" s="1">
        <f>($H$10-($U$9*X11))*$F$9</f>
        <v>1949713.7558824182</v>
      </c>
      <c r="Y12" s="1">
        <f>($H$10-($U$9*Y11))*$F$9</f>
        <v>1949713.7558824182</v>
      </c>
      <c r="Z12" s="1">
        <f>($H$10-($Y$9*Z11))*$F$9</f>
        <v>974856.87794120912</v>
      </c>
      <c r="AA12" s="1">
        <f>($H$10-($Y$9*AA11))*$F$9</f>
        <v>974856.87794120912</v>
      </c>
      <c r="AB12" s="1">
        <f>($H$10-($Y$9*AB11))*$F$9</f>
        <v>974856.87794120912</v>
      </c>
      <c r="AC12" s="1">
        <f>($H$10-($Y$9*AC11))*$F$9</f>
        <v>974856.87794120912</v>
      </c>
      <c r="AD12" s="1">
        <f>SUM(J12:AC12)</f>
        <v>58491412.67647253</v>
      </c>
    </row>
    <row r="13" spans="1:30" ht="15.75" x14ac:dyDescent="0.25">
      <c r="A13" s="2" t="s">
        <v>18</v>
      </c>
      <c r="B13" s="3">
        <f>B10+B11</f>
        <v>86021802.351197183</v>
      </c>
      <c r="C13" s="3">
        <f t="shared" ref="C13:D13" si="4">C10+C11</f>
        <v>67534201.731489405</v>
      </c>
      <c r="D13" s="3">
        <f t="shared" si="4"/>
        <v>42187922.905017972</v>
      </c>
      <c r="F13" s="1">
        <f>H10-F10</f>
        <v>9042789.0550168753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>
        <f>SUM(AD11:AD12)</f>
        <v>152954288.44596949</v>
      </c>
    </row>
    <row r="14" spans="1:30" ht="15.75" x14ac:dyDescent="0.25">
      <c r="A14" s="6" t="s">
        <v>2</v>
      </c>
      <c r="B14" s="7">
        <f>B6+B7+B9+B13</f>
        <v>296468048.29270178</v>
      </c>
      <c r="C14" s="7">
        <f t="shared" ref="C14:D14" si="5">C6+C7+C9+C13</f>
        <v>277978479.79503769</v>
      </c>
      <c r="D14" s="7">
        <f t="shared" si="5"/>
        <v>252632201.9685663</v>
      </c>
      <c r="F14" s="1"/>
      <c r="G14" s="1"/>
      <c r="H14" s="1"/>
      <c r="I14" s="1" t="s">
        <v>25</v>
      </c>
      <c r="J14" s="1">
        <f>SUM(J11:J12)</f>
        <v>9597428.1781808939</v>
      </c>
      <c r="K14" s="1">
        <f t="shared" ref="K14:S14" si="6">SUM(K11:K12)</f>
        <v>9597428.1781808939</v>
      </c>
      <c r="L14" s="1">
        <f t="shared" si="6"/>
        <v>9597428.1781808939</v>
      </c>
      <c r="M14" s="1">
        <f t="shared" si="6"/>
        <v>9597428.1781808939</v>
      </c>
      <c r="N14" s="1">
        <f t="shared" si="6"/>
        <v>8622571.3002396859</v>
      </c>
      <c r="O14" s="1">
        <f t="shared" si="6"/>
        <v>8622571.3002396859</v>
      </c>
      <c r="P14" s="1">
        <f t="shared" si="6"/>
        <v>8622571.3002396859</v>
      </c>
      <c r="Q14" s="1">
        <f t="shared" si="6"/>
        <v>8622571.3002396859</v>
      </c>
      <c r="R14" s="1">
        <f t="shared" si="6"/>
        <v>7647714.4222984761</v>
      </c>
      <c r="S14" s="1">
        <f t="shared" si="6"/>
        <v>7647714.4222984761</v>
      </c>
      <c r="T14" s="1">
        <f t="shared" ref="T14:AC14" si="7">SUM(T11:T12)</f>
        <v>7647714.4222984761</v>
      </c>
      <c r="U14" s="1">
        <f t="shared" si="7"/>
        <v>7647714.4222984761</v>
      </c>
      <c r="V14" s="1">
        <f t="shared" si="7"/>
        <v>6672857.5443572681</v>
      </c>
      <c r="W14" s="1">
        <f t="shared" si="7"/>
        <v>6672857.5443572681</v>
      </c>
      <c r="X14" s="1">
        <f t="shared" si="7"/>
        <v>6672857.5443572681</v>
      </c>
      <c r="Y14" s="1">
        <f t="shared" si="7"/>
        <v>6672857.5443572681</v>
      </c>
      <c r="Z14" s="1">
        <f t="shared" si="7"/>
        <v>5698000.6664160583</v>
      </c>
      <c r="AA14" s="1">
        <f t="shared" si="7"/>
        <v>5698000.6664160583</v>
      </c>
      <c r="AB14" s="1">
        <f t="shared" si="7"/>
        <v>5698000.6664160583</v>
      </c>
      <c r="AC14" s="1">
        <f t="shared" si="7"/>
        <v>5698000.6664160583</v>
      </c>
      <c r="AD14" s="1">
        <f>SUM(J14:AC14)</f>
        <v>152954288.44596949</v>
      </c>
    </row>
    <row r="15" spans="1:30" ht="15.75" x14ac:dyDescent="0.25">
      <c r="A15" s="2"/>
      <c r="B15" s="2"/>
      <c r="C15" s="2"/>
      <c r="D15" s="2"/>
    </row>
    <row r="16" spans="1:30" ht="15.75" x14ac:dyDescent="0.25">
      <c r="A16" s="2" t="s">
        <v>5</v>
      </c>
      <c r="B16" s="2"/>
      <c r="C16" s="2"/>
      <c r="D16" s="2"/>
      <c r="F16" t="s">
        <v>22</v>
      </c>
      <c r="I16" t="s">
        <v>23</v>
      </c>
    </row>
    <row r="17" spans="1:20" ht="15.75" x14ac:dyDescent="0.25">
      <c r="A17" s="2" t="s">
        <v>10</v>
      </c>
      <c r="B17" s="4" t="s">
        <v>7</v>
      </c>
      <c r="C17" s="4" t="s">
        <v>7</v>
      </c>
      <c r="D17" s="4" t="s">
        <v>8</v>
      </c>
      <c r="F17" s="8">
        <f>F9</f>
        <v>5.16E-2</v>
      </c>
      <c r="J17">
        <v>1</v>
      </c>
      <c r="K17">
        <v>2</v>
      </c>
      <c r="L17">
        <v>3</v>
      </c>
      <c r="M17">
        <v>4</v>
      </c>
      <c r="N17">
        <v>5</v>
      </c>
      <c r="O17">
        <v>6</v>
      </c>
      <c r="P17">
        <v>7</v>
      </c>
      <c r="Q17">
        <v>8</v>
      </c>
      <c r="R17">
        <v>9</v>
      </c>
      <c r="S17">
        <v>10</v>
      </c>
    </row>
    <row r="18" spans="1:20" ht="15.75" x14ac:dyDescent="0.25">
      <c r="A18" s="2" t="s">
        <v>6</v>
      </c>
      <c r="B18" s="5">
        <f>F2</f>
        <v>8.2500000000000004E-2</v>
      </c>
      <c r="C18" s="5">
        <f>F9</f>
        <v>5.16E-2</v>
      </c>
      <c r="D18" s="5">
        <f>F17</f>
        <v>5.16E-2</v>
      </c>
      <c r="F18" s="1">
        <v>85420086.714480117</v>
      </c>
      <c r="G18" s="1">
        <f>F18*(1+$F$9)</f>
        <v>89827763.188947305</v>
      </c>
      <c r="H18" s="1">
        <f>G18*(1+$F$9)</f>
        <v>94462875.769496992</v>
      </c>
      <c r="I18" s="1"/>
      <c r="J18" s="9"/>
      <c r="K18" s="1"/>
      <c r="L18" s="1"/>
      <c r="M18" s="1"/>
      <c r="N18" s="1"/>
      <c r="O18" s="1"/>
      <c r="P18" s="1"/>
      <c r="Q18" s="1"/>
      <c r="R18" s="1"/>
      <c r="S18" s="1"/>
    </row>
    <row r="19" spans="1:20" ht="15.75" x14ac:dyDescent="0.25">
      <c r="A19" s="2" t="s">
        <v>11</v>
      </c>
      <c r="B19" s="4" t="s">
        <v>12</v>
      </c>
      <c r="C19" s="4" t="s">
        <v>12</v>
      </c>
      <c r="D19" s="4" t="s">
        <v>12</v>
      </c>
      <c r="F19" s="1"/>
      <c r="G19" s="1"/>
      <c r="H19" s="1"/>
      <c r="I19" s="1" t="s">
        <v>24</v>
      </c>
      <c r="J19" s="1">
        <f>$H$18/10</f>
        <v>9446287.5769496989</v>
      </c>
      <c r="K19" s="1">
        <f t="shared" ref="K19:S19" si="8">$H$18/10</f>
        <v>9446287.5769496989</v>
      </c>
      <c r="L19" s="1">
        <f t="shared" si="8"/>
        <v>9446287.5769496989</v>
      </c>
      <c r="M19" s="1">
        <f t="shared" si="8"/>
        <v>9446287.5769496989</v>
      </c>
      <c r="N19" s="1">
        <f t="shared" si="8"/>
        <v>9446287.5769496989</v>
      </c>
      <c r="O19" s="1">
        <f t="shared" si="8"/>
        <v>9446287.5769496989</v>
      </c>
      <c r="P19" s="1">
        <f t="shared" si="8"/>
        <v>9446287.5769496989</v>
      </c>
      <c r="Q19" s="1">
        <f t="shared" si="8"/>
        <v>9446287.5769496989</v>
      </c>
      <c r="R19" s="1">
        <f t="shared" si="8"/>
        <v>9446287.5769496989</v>
      </c>
      <c r="S19" s="1">
        <f t="shared" si="8"/>
        <v>9446287.5769496989</v>
      </c>
      <c r="T19" s="1">
        <f>SUM(J19:S19)</f>
        <v>94462875.769496992</v>
      </c>
    </row>
    <row r="20" spans="1:20" x14ac:dyDescent="0.25">
      <c r="F20" s="1"/>
      <c r="G20" s="1"/>
      <c r="H20" s="1"/>
      <c r="I20" s="1" t="s">
        <v>1</v>
      </c>
      <c r="J20" s="1">
        <f>$H$18*(1*$F$17)</f>
        <v>4874284.3897060445</v>
      </c>
      <c r="K20" s="1">
        <f t="shared" ref="K20:M20" si="9">$H$18*(1*$F$17)</f>
        <v>4874284.3897060445</v>
      </c>
      <c r="L20" s="1">
        <f t="shared" si="9"/>
        <v>4874284.3897060445</v>
      </c>
      <c r="M20" s="1">
        <f t="shared" si="9"/>
        <v>4874284.3897060445</v>
      </c>
      <c r="N20" s="1">
        <f>($H$18-($M$17*N19))*$F$17</f>
        <v>2924570.6338236271</v>
      </c>
      <c r="O20" s="1">
        <f t="shared" ref="O20:Q20" si="10">($H$18-($M$17*O19))*$F$17</f>
        <v>2924570.6338236271</v>
      </c>
      <c r="P20" s="1">
        <f t="shared" si="10"/>
        <v>2924570.6338236271</v>
      </c>
      <c r="Q20" s="1">
        <f t="shared" si="10"/>
        <v>2924570.6338236271</v>
      </c>
      <c r="R20" s="1">
        <f>($H$18-($Q$17*R19))*$F$17</f>
        <v>974856.87794120912</v>
      </c>
      <c r="S20" s="1">
        <f t="shared" ref="S20" si="11">($H$10-($Q$9*S19))*$F$9</f>
        <v>974856.87794120912</v>
      </c>
      <c r="T20" s="1">
        <f>SUM(J20:S20)</f>
        <v>33145133.8500011</v>
      </c>
    </row>
    <row r="21" spans="1:20" x14ac:dyDescent="0.25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f>SUM(T19:T20)</f>
        <v>127608009.61949809</v>
      </c>
    </row>
    <row r="22" spans="1:20" x14ac:dyDescent="0.25">
      <c r="C22" s="1">
        <f>$B$14-C14</f>
        <v>18489568.497664094</v>
      </c>
      <c r="D22" s="1">
        <f>$B$14-D14</f>
        <v>43835846.324135482</v>
      </c>
      <c r="F22" s="1"/>
      <c r="G22" s="1"/>
      <c r="H22" s="1"/>
      <c r="I22" s="1" t="s">
        <v>25</v>
      </c>
      <c r="J22" s="1">
        <f>SUM(J19:J20)</f>
        <v>14320571.966655742</v>
      </c>
      <c r="K22" s="1">
        <f t="shared" ref="K22:S22" si="12">SUM(K19:K20)</f>
        <v>14320571.966655742</v>
      </c>
      <c r="L22" s="1">
        <f t="shared" si="12"/>
        <v>14320571.966655742</v>
      </c>
      <c r="M22" s="1">
        <f t="shared" si="12"/>
        <v>14320571.966655742</v>
      </c>
      <c r="N22" s="1">
        <f t="shared" si="12"/>
        <v>12370858.210773326</v>
      </c>
      <c r="O22" s="1">
        <f t="shared" si="12"/>
        <v>12370858.210773326</v>
      </c>
      <c r="P22" s="1">
        <f t="shared" si="12"/>
        <v>12370858.210773326</v>
      </c>
      <c r="Q22" s="1">
        <f t="shared" si="12"/>
        <v>12370858.210773326</v>
      </c>
      <c r="R22" s="1">
        <f t="shared" si="12"/>
        <v>10421144.454890909</v>
      </c>
      <c r="S22" s="1">
        <f t="shared" si="12"/>
        <v>10421144.454890909</v>
      </c>
      <c r="T22" s="1">
        <f>SUM(J22:S22)</f>
        <v>127608009.61949807</v>
      </c>
    </row>
    <row r="25" spans="1:20" x14ac:dyDescent="0.25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0" x14ac:dyDescent="0.25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0" x14ac:dyDescent="0.25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0" x14ac:dyDescent="0.25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0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</sheetData>
  <mergeCells count="1">
    <mergeCell ref="C2:D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Mantle, Lena</dc:creator>
  <cp:lastModifiedBy>Hildebrand, Tiffany</cp:lastModifiedBy>
  <dcterms:created xsi:type="dcterms:W3CDTF">2023-01-05T16:39:14Z</dcterms:created>
  <dcterms:modified xsi:type="dcterms:W3CDTF">2023-04-14T18:17:34Z</dcterms:modified>
</cp:coreProperties>
</file>