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/>
  <xr:revisionPtr revIDLastSave="0" documentId="8_{37B90379-F0AE-4BCF-8106-6ED986EFDA1C}" xr6:coauthVersionLast="45" xr6:coauthVersionMax="45" xr10:uidLastSave="{00000000-0000-0000-0000-000000000000}"/>
  <bookViews>
    <workbookView xWindow="22932" yWindow="1452" windowWidth="16608" windowHeight="8832" xr2:uid="{00000000-000D-0000-FFFF-FFFF00000000}"/>
  </bookViews>
  <sheets>
    <sheet name="Summary" sheetId="2" r:id="rId1"/>
    <sheet name="LTOutput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" l="1"/>
  <c r="N24" i="1"/>
  <c r="N25" i="1"/>
  <c r="N26" i="1"/>
  <c r="N27" i="1"/>
  <c r="N28" i="1"/>
  <c r="N29" i="1"/>
  <c r="N30" i="1"/>
  <c r="N31" i="1"/>
  <c r="N32" i="1"/>
  <c r="N33" i="1"/>
  <c r="N22" i="1"/>
  <c r="N5" i="1"/>
  <c r="N6" i="1"/>
  <c r="N7" i="1"/>
  <c r="N8" i="1"/>
  <c r="N9" i="1"/>
  <c r="N10" i="1"/>
  <c r="N11" i="1"/>
  <c r="N12" i="1"/>
  <c r="N13" i="1"/>
  <c r="N14" i="1"/>
  <c r="N15" i="1"/>
  <c r="N4" i="1"/>
  <c r="G5" i="1"/>
  <c r="G6" i="1"/>
  <c r="G24" i="1" s="1"/>
  <c r="G7" i="1"/>
  <c r="G25" i="1" s="1"/>
  <c r="G8" i="1"/>
  <c r="G9" i="1"/>
  <c r="G10" i="1"/>
  <c r="G11" i="1"/>
  <c r="G12" i="1"/>
  <c r="G13" i="1"/>
  <c r="G14" i="1"/>
  <c r="G32" i="1" s="1"/>
  <c r="G15" i="1"/>
  <c r="G33" i="1" s="1"/>
  <c r="G4" i="1"/>
  <c r="G22" i="1" s="1"/>
  <c r="V62" i="2"/>
  <c r="G62" i="2" s="1"/>
  <c r="B22" i="1"/>
  <c r="C22" i="1"/>
  <c r="D22" i="1"/>
  <c r="E22" i="1"/>
  <c r="F22" i="1"/>
  <c r="B23" i="1"/>
  <c r="C23" i="1"/>
  <c r="D23" i="1"/>
  <c r="E23" i="1"/>
  <c r="F23" i="1"/>
  <c r="G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G26" i="1"/>
  <c r="B27" i="1"/>
  <c r="C27" i="1"/>
  <c r="D27" i="1"/>
  <c r="E27" i="1"/>
  <c r="F27" i="1"/>
  <c r="G27" i="1"/>
  <c r="B28" i="1"/>
  <c r="C28" i="1"/>
  <c r="D28" i="1"/>
  <c r="E28" i="1"/>
  <c r="F28" i="1"/>
  <c r="G28" i="1"/>
  <c r="B29" i="1"/>
  <c r="C29" i="1"/>
  <c r="D29" i="1"/>
  <c r="E29" i="1"/>
  <c r="F29" i="1"/>
  <c r="G29" i="1"/>
  <c r="B30" i="1"/>
  <c r="C30" i="1"/>
  <c r="D30" i="1"/>
  <c r="E30" i="1"/>
  <c r="F30" i="1"/>
  <c r="G30" i="1"/>
  <c r="B31" i="1"/>
  <c r="C31" i="1"/>
  <c r="D31" i="1"/>
  <c r="E31" i="1"/>
  <c r="F31" i="1"/>
  <c r="G31" i="1"/>
  <c r="B32" i="1"/>
  <c r="C32" i="1"/>
  <c r="D32" i="1"/>
  <c r="E32" i="1"/>
  <c r="F32" i="1"/>
  <c r="B33" i="1"/>
  <c r="C33" i="1"/>
  <c r="D33" i="1"/>
  <c r="E33" i="1"/>
  <c r="F33" i="1"/>
  <c r="AC32" i="2" l="1"/>
  <c r="AB32" i="2"/>
  <c r="AA32" i="2"/>
  <c r="Z32" i="2"/>
  <c r="Y32" i="2"/>
  <c r="X32" i="2"/>
  <c r="W32" i="2"/>
  <c r="V32" i="2"/>
  <c r="U32" i="2"/>
  <c r="T32" i="2"/>
  <c r="S32" i="2"/>
  <c r="R32" i="2"/>
  <c r="AC29" i="2"/>
  <c r="AB29" i="2"/>
  <c r="AA29" i="2"/>
  <c r="Z29" i="2"/>
  <c r="Y29" i="2"/>
  <c r="X29" i="2"/>
  <c r="W29" i="2"/>
  <c r="V29" i="2"/>
  <c r="U29" i="2"/>
  <c r="T29" i="2"/>
  <c r="S29" i="2"/>
  <c r="R29" i="2"/>
  <c r="AC65" i="2"/>
  <c r="AB65" i="2"/>
  <c r="AA65" i="2"/>
  <c r="Z65" i="2"/>
  <c r="Y65" i="2"/>
  <c r="X65" i="2"/>
  <c r="W65" i="2"/>
  <c r="V65" i="2"/>
  <c r="U65" i="2"/>
  <c r="T65" i="2"/>
  <c r="S65" i="2"/>
  <c r="R65" i="2"/>
  <c r="AC62" i="2"/>
  <c r="AB62" i="2"/>
  <c r="AA62" i="2"/>
  <c r="Z62" i="2"/>
  <c r="Y62" i="2"/>
  <c r="X62" i="2"/>
  <c r="W62" i="2"/>
  <c r="U62" i="2"/>
  <c r="T62" i="2"/>
  <c r="S62" i="2"/>
  <c r="R62" i="2"/>
  <c r="R67" i="2" l="1"/>
  <c r="AB67" i="2" l="1"/>
  <c r="AA67" i="2"/>
  <c r="Z67" i="2"/>
  <c r="Y67" i="2"/>
  <c r="T67" i="2"/>
  <c r="S67" i="2"/>
  <c r="AD65" i="2"/>
  <c r="L65" i="2"/>
  <c r="G65" i="2"/>
  <c r="D65" i="2"/>
  <c r="AC67" i="2"/>
  <c r="K62" i="2"/>
  <c r="J62" i="2"/>
  <c r="X67" i="2"/>
  <c r="W67" i="2"/>
  <c r="U67" i="2"/>
  <c r="C62" i="2"/>
  <c r="N65" i="2"/>
  <c r="M65" i="2"/>
  <c r="K65" i="2"/>
  <c r="J65" i="2"/>
  <c r="I65" i="2"/>
  <c r="H65" i="2"/>
  <c r="F65" i="2"/>
  <c r="E65" i="2"/>
  <c r="C65" i="2"/>
  <c r="N62" i="2"/>
  <c r="M62" i="2"/>
  <c r="L62" i="2"/>
  <c r="H62" i="2"/>
  <c r="F62" i="2"/>
  <c r="E62" i="2"/>
  <c r="D62" i="2"/>
  <c r="BG32" i="1"/>
  <c r="U22" i="1"/>
  <c r="AB22" i="1" s="1"/>
  <c r="U23" i="1"/>
  <c r="AB23" i="1" s="1"/>
  <c r="U24" i="1"/>
  <c r="AB24" i="1" s="1"/>
  <c r="U25" i="1"/>
  <c r="AB25" i="1" s="1"/>
  <c r="U26" i="1"/>
  <c r="AB26" i="1" s="1"/>
  <c r="U27" i="1"/>
  <c r="AB27" i="1" s="1"/>
  <c r="U28" i="1"/>
  <c r="AB28" i="1" s="1"/>
  <c r="U29" i="1"/>
  <c r="AB29" i="1" s="1"/>
  <c r="U30" i="1"/>
  <c r="AB30" i="1" s="1"/>
  <c r="U31" i="1"/>
  <c r="AB31" i="1" s="1"/>
  <c r="U32" i="1"/>
  <c r="AB32" i="1" s="1"/>
  <c r="U33" i="1"/>
  <c r="AB33" i="1" s="1"/>
  <c r="BM16" i="1"/>
  <c r="BG16" i="1"/>
  <c r="U4" i="1"/>
  <c r="AB4" i="1" s="1"/>
  <c r="U5" i="1"/>
  <c r="AB5" i="1" s="1"/>
  <c r="U6" i="1"/>
  <c r="AB6" i="1" s="1"/>
  <c r="U7" i="1"/>
  <c r="AB7" i="1" s="1"/>
  <c r="U8" i="1"/>
  <c r="AB8" i="1" s="1"/>
  <c r="U9" i="1"/>
  <c r="AB9" i="1" s="1"/>
  <c r="U10" i="1"/>
  <c r="AB10" i="1" s="1"/>
  <c r="U11" i="1"/>
  <c r="AB11" i="1" s="1"/>
  <c r="U12" i="1"/>
  <c r="AB12" i="1" s="1"/>
  <c r="U13" i="1"/>
  <c r="AB13" i="1" s="1"/>
  <c r="U14" i="1"/>
  <c r="AB14" i="1" s="1"/>
  <c r="U15" i="1"/>
  <c r="AB15" i="1" s="1"/>
  <c r="AC54" i="2"/>
  <c r="AB54" i="2"/>
  <c r="AA54" i="2"/>
  <c r="Z54" i="2"/>
  <c r="Y54" i="2"/>
  <c r="X54" i="2"/>
  <c r="W54" i="2"/>
  <c r="V54" i="2"/>
  <c r="U54" i="2"/>
  <c r="T54" i="2"/>
  <c r="S54" i="2"/>
  <c r="R54" i="2"/>
  <c r="AC51" i="2"/>
  <c r="AB51" i="2"/>
  <c r="AA51" i="2"/>
  <c r="Z51" i="2"/>
  <c r="Y51" i="2"/>
  <c r="X51" i="2"/>
  <c r="W51" i="2"/>
  <c r="V51" i="2"/>
  <c r="U51" i="2"/>
  <c r="T51" i="2"/>
  <c r="S51" i="2"/>
  <c r="R51" i="2"/>
  <c r="C51" i="2" s="1"/>
  <c r="AC43" i="2"/>
  <c r="AB43" i="2"/>
  <c r="AA43" i="2"/>
  <c r="Z43" i="2"/>
  <c r="Y43" i="2"/>
  <c r="X43" i="2"/>
  <c r="W43" i="2"/>
  <c r="V43" i="2"/>
  <c r="U43" i="2"/>
  <c r="T43" i="2"/>
  <c r="S43" i="2"/>
  <c r="R43" i="2"/>
  <c r="AC40" i="2"/>
  <c r="AB40" i="2"/>
  <c r="AA40" i="2"/>
  <c r="Z40" i="2"/>
  <c r="Y40" i="2"/>
  <c r="X40" i="2"/>
  <c r="W40" i="2"/>
  <c r="V40" i="2"/>
  <c r="U40" i="2"/>
  <c r="T40" i="2"/>
  <c r="S40" i="2"/>
  <c r="R40" i="2"/>
  <c r="AC21" i="2"/>
  <c r="AB21" i="2"/>
  <c r="AA21" i="2"/>
  <c r="Z21" i="2"/>
  <c r="Y21" i="2"/>
  <c r="X21" i="2"/>
  <c r="W21" i="2"/>
  <c r="V21" i="2"/>
  <c r="U21" i="2"/>
  <c r="T21" i="2"/>
  <c r="S21" i="2"/>
  <c r="R21" i="2"/>
  <c r="AC18" i="2"/>
  <c r="AB18" i="2"/>
  <c r="AA18" i="2"/>
  <c r="Z18" i="2"/>
  <c r="Y18" i="2"/>
  <c r="X18" i="2"/>
  <c r="W18" i="2"/>
  <c r="V18" i="2"/>
  <c r="U18" i="2"/>
  <c r="T18" i="2"/>
  <c r="S18" i="2"/>
  <c r="R18" i="2"/>
  <c r="AC10" i="2"/>
  <c r="AC76" i="2" s="1"/>
  <c r="AB10" i="2"/>
  <c r="AB76" i="2" s="1"/>
  <c r="AA10" i="2"/>
  <c r="Z10" i="2"/>
  <c r="Y10" i="2"/>
  <c r="X10" i="2"/>
  <c r="X76" i="2" s="1"/>
  <c r="W10" i="2"/>
  <c r="V10" i="2"/>
  <c r="V76" i="2" s="1"/>
  <c r="U10" i="2"/>
  <c r="T10" i="2"/>
  <c r="T76" i="2" s="1"/>
  <c r="S10" i="2"/>
  <c r="S76" i="2" s="1"/>
  <c r="R10" i="2"/>
  <c r="R76" i="2" s="1"/>
  <c r="AC7" i="2"/>
  <c r="AC73" i="2" s="1"/>
  <c r="AB7" i="2"/>
  <c r="AB73" i="2" s="1"/>
  <c r="AA7" i="2"/>
  <c r="Z7" i="2"/>
  <c r="Z73" i="2" s="1"/>
  <c r="Y7" i="2"/>
  <c r="Y73" i="2" s="1"/>
  <c r="X7" i="2"/>
  <c r="X73" i="2" s="1"/>
  <c r="W7" i="2"/>
  <c r="W73" i="2" s="1"/>
  <c r="V7" i="2"/>
  <c r="V73" i="2" s="1"/>
  <c r="U7" i="2"/>
  <c r="U73" i="2" s="1"/>
  <c r="T7" i="2"/>
  <c r="T73" i="2" s="1"/>
  <c r="S7" i="2"/>
  <c r="S73" i="2" s="1"/>
  <c r="R7" i="2"/>
  <c r="R73" i="2" s="1"/>
  <c r="Z76" i="2" l="1"/>
  <c r="AA76" i="2"/>
  <c r="AA73" i="2"/>
  <c r="E67" i="2"/>
  <c r="W76" i="2"/>
  <c r="AE27" i="1" a="1"/>
  <c r="AE27" i="1" s="1"/>
  <c r="M67" i="2"/>
  <c r="F67" i="2"/>
  <c r="Y76" i="2"/>
  <c r="U76" i="2"/>
  <c r="K67" i="2"/>
  <c r="N67" i="2"/>
  <c r="J67" i="2"/>
  <c r="L67" i="2"/>
  <c r="D67" i="2"/>
  <c r="O65" i="2"/>
  <c r="H67" i="2"/>
  <c r="I62" i="2"/>
  <c r="I67" i="2" s="1"/>
  <c r="V67" i="2"/>
  <c r="AD62" i="2"/>
  <c r="G67" i="2"/>
  <c r="C67" i="2"/>
  <c r="AE9" i="1" a="1"/>
  <c r="AE9" i="1" s="1"/>
  <c r="R68" i="2" s="1"/>
  <c r="P10" i="1"/>
  <c r="P4" i="1"/>
  <c r="BF32" i="1"/>
  <c r="BE32" i="1"/>
  <c r="BD32" i="1"/>
  <c r="BC32" i="1"/>
  <c r="BB32" i="1"/>
  <c r="BH16" i="1"/>
  <c r="BI16" i="1"/>
  <c r="BJ16" i="1"/>
  <c r="BK16" i="1"/>
  <c r="BL16" i="1"/>
  <c r="T33" i="1"/>
  <c r="AA33" i="1" s="1"/>
  <c r="S33" i="1"/>
  <c r="Z33" i="1" s="1"/>
  <c r="R33" i="1"/>
  <c r="Y33" i="1" s="1"/>
  <c r="Q33" i="1"/>
  <c r="X33" i="1" s="1"/>
  <c r="P33" i="1"/>
  <c r="W33" i="1" s="1"/>
  <c r="T32" i="1"/>
  <c r="AA32" i="1" s="1"/>
  <c r="S32" i="1"/>
  <c r="Z32" i="1" s="1"/>
  <c r="R32" i="1"/>
  <c r="Y32" i="1" s="1"/>
  <c r="Q32" i="1"/>
  <c r="X32" i="1" s="1"/>
  <c r="P32" i="1"/>
  <c r="W32" i="1" s="1"/>
  <c r="T31" i="1"/>
  <c r="AA31" i="1" s="1"/>
  <c r="S31" i="1"/>
  <c r="Z31" i="1" s="1"/>
  <c r="R31" i="1"/>
  <c r="Y31" i="1" s="1"/>
  <c r="Q31" i="1"/>
  <c r="X31" i="1" s="1"/>
  <c r="P31" i="1"/>
  <c r="W31" i="1" s="1"/>
  <c r="T30" i="1"/>
  <c r="AA30" i="1" s="1"/>
  <c r="S30" i="1"/>
  <c r="Z30" i="1" s="1"/>
  <c r="R30" i="1"/>
  <c r="Y30" i="1" s="1"/>
  <c r="Q30" i="1"/>
  <c r="X30" i="1" s="1"/>
  <c r="P30" i="1"/>
  <c r="W30" i="1" s="1"/>
  <c r="T29" i="1"/>
  <c r="AA29" i="1" s="1"/>
  <c r="S29" i="1"/>
  <c r="Z29" i="1" s="1"/>
  <c r="R29" i="1"/>
  <c r="Y29" i="1" s="1"/>
  <c r="Q29" i="1"/>
  <c r="X29" i="1" s="1"/>
  <c r="P29" i="1"/>
  <c r="W29" i="1" s="1"/>
  <c r="T28" i="1"/>
  <c r="AA28" i="1" s="1"/>
  <c r="S28" i="1"/>
  <c r="Z28" i="1" s="1"/>
  <c r="R28" i="1"/>
  <c r="Y28" i="1" s="1"/>
  <c r="Q28" i="1"/>
  <c r="X28" i="1" s="1"/>
  <c r="P28" i="1"/>
  <c r="W28" i="1" s="1"/>
  <c r="T27" i="1"/>
  <c r="AA27" i="1" s="1"/>
  <c r="S27" i="1"/>
  <c r="Z27" i="1" s="1"/>
  <c r="R27" i="1"/>
  <c r="Y27" i="1" s="1"/>
  <c r="Q27" i="1"/>
  <c r="X27" i="1" s="1"/>
  <c r="P27" i="1"/>
  <c r="W27" i="1" s="1"/>
  <c r="T26" i="1"/>
  <c r="AA26" i="1" s="1"/>
  <c r="S26" i="1"/>
  <c r="Z26" i="1" s="1"/>
  <c r="R26" i="1"/>
  <c r="Y26" i="1" s="1"/>
  <c r="Q26" i="1"/>
  <c r="X26" i="1" s="1"/>
  <c r="P26" i="1"/>
  <c r="W26" i="1" s="1"/>
  <c r="T25" i="1"/>
  <c r="AA25" i="1" s="1"/>
  <c r="S25" i="1"/>
  <c r="Z25" i="1" s="1"/>
  <c r="R25" i="1"/>
  <c r="Y25" i="1" s="1"/>
  <c r="Q25" i="1"/>
  <c r="X25" i="1" s="1"/>
  <c r="P25" i="1"/>
  <c r="W25" i="1" s="1"/>
  <c r="T24" i="1"/>
  <c r="AA24" i="1" s="1"/>
  <c r="S24" i="1"/>
  <c r="Z24" i="1" s="1"/>
  <c r="R24" i="1"/>
  <c r="Y24" i="1" s="1"/>
  <c r="Q24" i="1"/>
  <c r="X24" i="1" s="1"/>
  <c r="P24" i="1"/>
  <c r="W24" i="1" s="1"/>
  <c r="T23" i="1"/>
  <c r="AA23" i="1" s="1"/>
  <c r="S23" i="1"/>
  <c r="Z23" i="1" s="1"/>
  <c r="R23" i="1"/>
  <c r="Y23" i="1" s="1"/>
  <c r="Q23" i="1"/>
  <c r="X23" i="1" s="1"/>
  <c r="P23" i="1"/>
  <c r="W23" i="1" s="1"/>
  <c r="T22" i="1"/>
  <c r="AA22" i="1" s="1"/>
  <c r="S22" i="1"/>
  <c r="Z22" i="1" s="1"/>
  <c r="R22" i="1"/>
  <c r="Y22" i="1" s="1"/>
  <c r="Q22" i="1"/>
  <c r="X22" i="1" s="1"/>
  <c r="P22" i="1"/>
  <c r="W22" i="1" s="1"/>
  <c r="Q4" i="1"/>
  <c r="R4" i="1"/>
  <c r="S4" i="1"/>
  <c r="T4" i="1"/>
  <c r="P5" i="1"/>
  <c r="Q5" i="1"/>
  <c r="R5" i="1"/>
  <c r="S5" i="1"/>
  <c r="T5" i="1"/>
  <c r="P6" i="1"/>
  <c r="Q6" i="1"/>
  <c r="R6" i="1"/>
  <c r="S6" i="1"/>
  <c r="T6" i="1"/>
  <c r="P7" i="1"/>
  <c r="Q7" i="1"/>
  <c r="R7" i="1"/>
  <c r="S7" i="1"/>
  <c r="T7" i="1"/>
  <c r="P8" i="1"/>
  <c r="Q8" i="1"/>
  <c r="R8" i="1"/>
  <c r="S8" i="1"/>
  <c r="T8" i="1"/>
  <c r="P9" i="1"/>
  <c r="Q9" i="1"/>
  <c r="R9" i="1"/>
  <c r="S9" i="1"/>
  <c r="T9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P14" i="1"/>
  <c r="Q14" i="1"/>
  <c r="R14" i="1"/>
  <c r="S14" i="1"/>
  <c r="T14" i="1"/>
  <c r="P15" i="1"/>
  <c r="Q15" i="1"/>
  <c r="R15" i="1"/>
  <c r="S15" i="1"/>
  <c r="T15" i="1"/>
  <c r="E68" i="2" l="1"/>
  <c r="E63" i="2" s="1"/>
  <c r="X68" i="2"/>
  <c r="X63" i="2" s="1"/>
  <c r="S68" i="2"/>
  <c r="S63" i="2" s="1"/>
  <c r="Z68" i="2"/>
  <c r="Z63" i="2" s="1"/>
  <c r="AA68" i="2"/>
  <c r="AA63" i="2" s="1"/>
  <c r="W68" i="2"/>
  <c r="W63" i="2" s="1"/>
  <c r="C68" i="2"/>
  <c r="Y68" i="2"/>
  <c r="Y63" i="2" s="1"/>
  <c r="AC68" i="2"/>
  <c r="AC63" i="2" s="1"/>
  <c r="U68" i="2"/>
  <c r="U63" i="2" s="1"/>
  <c r="M68" i="2"/>
  <c r="M63" i="2" s="1"/>
  <c r="F68" i="2"/>
  <c r="F63" i="2" s="1"/>
  <c r="AB68" i="2"/>
  <c r="AB63" i="2" s="1"/>
  <c r="T68" i="2"/>
  <c r="T63" i="2" s="1"/>
  <c r="D68" i="2"/>
  <c r="D63" i="2" s="1"/>
  <c r="L68" i="2"/>
  <c r="L63" i="2" s="1"/>
  <c r="H68" i="2"/>
  <c r="H63" i="2" s="1"/>
  <c r="N68" i="2"/>
  <c r="N63" i="2" s="1"/>
  <c r="G68" i="2"/>
  <c r="G63" i="2" s="1"/>
  <c r="J68" i="2"/>
  <c r="J63" i="2" s="1"/>
  <c r="K68" i="2"/>
  <c r="K63" i="2" s="1"/>
  <c r="V68" i="2"/>
  <c r="V63" i="2" s="1"/>
  <c r="I68" i="2"/>
  <c r="I63" i="2" s="1"/>
  <c r="O67" i="2"/>
  <c r="AD67" i="2"/>
  <c r="O62" i="2"/>
  <c r="R63" i="2"/>
  <c r="AE26" i="1" a="1"/>
  <c r="AE26" i="1" s="1"/>
  <c r="AE22" i="1" a="1"/>
  <c r="AE22" i="1" s="1"/>
  <c r="AE23" i="1" a="1"/>
  <c r="AE23" i="1" s="1"/>
  <c r="AE24" i="1" a="1"/>
  <c r="AE24" i="1" s="1"/>
  <c r="AE25" i="1" a="1"/>
  <c r="AE25" i="1" s="1"/>
  <c r="N54" i="2"/>
  <c r="M54" i="2"/>
  <c r="L54" i="2"/>
  <c r="K54" i="2"/>
  <c r="J54" i="2"/>
  <c r="I54" i="2"/>
  <c r="H54" i="2"/>
  <c r="G54" i="2"/>
  <c r="F54" i="2"/>
  <c r="E54" i="2"/>
  <c r="D54" i="2"/>
  <c r="C54" i="2"/>
  <c r="N51" i="2"/>
  <c r="M51" i="2"/>
  <c r="L51" i="2"/>
  <c r="K51" i="2"/>
  <c r="J51" i="2"/>
  <c r="I51" i="2"/>
  <c r="H51" i="2"/>
  <c r="G51" i="2"/>
  <c r="F51" i="2"/>
  <c r="E51" i="2"/>
  <c r="D51" i="2"/>
  <c r="N43" i="2"/>
  <c r="M43" i="2"/>
  <c r="L43" i="2"/>
  <c r="K43" i="2"/>
  <c r="J43" i="2"/>
  <c r="I43" i="2"/>
  <c r="H43" i="2"/>
  <c r="G43" i="2"/>
  <c r="F43" i="2"/>
  <c r="E43" i="2"/>
  <c r="D43" i="2"/>
  <c r="C43" i="2"/>
  <c r="N40" i="2"/>
  <c r="M40" i="2"/>
  <c r="L40" i="2"/>
  <c r="K40" i="2"/>
  <c r="J40" i="2"/>
  <c r="I40" i="2"/>
  <c r="H40" i="2"/>
  <c r="G40" i="2"/>
  <c r="F40" i="2"/>
  <c r="E40" i="2"/>
  <c r="D40" i="2"/>
  <c r="C40" i="2"/>
  <c r="N32" i="2"/>
  <c r="M32" i="2"/>
  <c r="L32" i="2"/>
  <c r="K32" i="2"/>
  <c r="J32" i="2"/>
  <c r="I32" i="2"/>
  <c r="H32" i="2"/>
  <c r="G32" i="2"/>
  <c r="F32" i="2"/>
  <c r="E32" i="2"/>
  <c r="D32" i="2"/>
  <c r="C32" i="2"/>
  <c r="N29" i="2"/>
  <c r="M29" i="2"/>
  <c r="L29" i="2"/>
  <c r="K29" i="2"/>
  <c r="J29" i="2"/>
  <c r="I29" i="2"/>
  <c r="H29" i="2"/>
  <c r="G29" i="2"/>
  <c r="F29" i="2"/>
  <c r="E29" i="2"/>
  <c r="D29" i="2"/>
  <c r="C29" i="2"/>
  <c r="N21" i="2"/>
  <c r="M21" i="2"/>
  <c r="L21" i="2"/>
  <c r="K21" i="2"/>
  <c r="J21" i="2"/>
  <c r="I21" i="2"/>
  <c r="H21" i="2"/>
  <c r="G21" i="2"/>
  <c r="F21" i="2"/>
  <c r="E21" i="2"/>
  <c r="D21" i="2"/>
  <c r="C21" i="2"/>
  <c r="N18" i="2"/>
  <c r="M18" i="2"/>
  <c r="L18" i="2"/>
  <c r="K18" i="2"/>
  <c r="J18" i="2"/>
  <c r="I18" i="2"/>
  <c r="H18" i="2"/>
  <c r="G18" i="2"/>
  <c r="F18" i="2"/>
  <c r="E18" i="2"/>
  <c r="D18" i="2"/>
  <c r="C18" i="2"/>
  <c r="N10" i="2"/>
  <c r="M10" i="2"/>
  <c r="L10" i="2"/>
  <c r="K10" i="2"/>
  <c r="J10" i="2"/>
  <c r="I10" i="2"/>
  <c r="H10" i="2"/>
  <c r="G10" i="2"/>
  <c r="F10" i="2"/>
  <c r="E10" i="2"/>
  <c r="D10" i="2"/>
  <c r="C10" i="2"/>
  <c r="N7" i="2"/>
  <c r="M7" i="2"/>
  <c r="L7" i="2"/>
  <c r="K7" i="2"/>
  <c r="J7" i="2"/>
  <c r="I7" i="2"/>
  <c r="H7" i="2"/>
  <c r="G7" i="2"/>
  <c r="F7" i="2"/>
  <c r="E7" i="2"/>
  <c r="D7" i="2"/>
  <c r="C7" i="2"/>
  <c r="C73" i="2" s="1"/>
  <c r="J76" i="2" l="1"/>
  <c r="N73" i="2"/>
  <c r="F73" i="2"/>
  <c r="G76" i="2"/>
  <c r="K73" i="2"/>
  <c r="J73" i="2"/>
  <c r="AD68" i="2"/>
  <c r="E73" i="2"/>
  <c r="I76" i="2"/>
  <c r="M73" i="2"/>
  <c r="I23" i="2"/>
  <c r="I24" i="2" s="1"/>
  <c r="I19" i="2" s="1"/>
  <c r="I34" i="2"/>
  <c r="I35" i="2" s="1"/>
  <c r="I30" i="2" s="1"/>
  <c r="C76" i="2"/>
  <c r="C78" i="2" s="1"/>
  <c r="K76" i="2"/>
  <c r="O68" i="2"/>
  <c r="D73" i="2"/>
  <c r="L73" i="2"/>
  <c r="H76" i="2"/>
  <c r="G73" i="2"/>
  <c r="L76" i="2"/>
  <c r="E76" i="2"/>
  <c r="AD63" i="2"/>
  <c r="M76" i="2"/>
  <c r="F76" i="2"/>
  <c r="N76" i="2"/>
  <c r="H73" i="2"/>
  <c r="I12" i="2"/>
  <c r="I13" i="2" s="1"/>
  <c r="I8" i="2" s="1"/>
  <c r="I73" i="2"/>
  <c r="D76" i="2"/>
  <c r="C63" i="2"/>
  <c r="O63" i="2" s="1"/>
  <c r="I45" i="2"/>
  <c r="I46" i="2" s="1"/>
  <c r="I41" i="2" s="1"/>
  <c r="I56" i="2"/>
  <c r="I57" i="2" s="1"/>
  <c r="I52" i="2" s="1"/>
  <c r="H56" i="2"/>
  <c r="H57" i="2" s="1"/>
  <c r="H52" i="2" s="1"/>
  <c r="J56" i="2"/>
  <c r="J57" i="2" s="1"/>
  <c r="J52" i="2" s="1"/>
  <c r="K56" i="2"/>
  <c r="K57" i="2" s="1"/>
  <c r="K52" i="2" s="1"/>
  <c r="C56" i="2"/>
  <c r="C57" i="2" s="1"/>
  <c r="C52" i="2" s="1"/>
  <c r="N12" i="2"/>
  <c r="N13" i="2" s="1"/>
  <c r="N8" i="2" s="1"/>
  <c r="L12" i="2"/>
  <c r="L13" i="2" s="1"/>
  <c r="L8" i="2" s="1"/>
  <c r="D23" i="2"/>
  <c r="D24" i="2" s="1"/>
  <c r="D19" i="2" s="1"/>
  <c r="L23" i="2"/>
  <c r="L24" i="2" s="1"/>
  <c r="L19" i="2" s="1"/>
  <c r="D34" i="2"/>
  <c r="D35" i="2" s="1"/>
  <c r="D30" i="2" s="1"/>
  <c r="L34" i="2"/>
  <c r="L35" i="2" s="1"/>
  <c r="L30" i="2" s="1"/>
  <c r="D45" i="2"/>
  <c r="D46" i="2" s="1"/>
  <c r="D41" i="2" s="1"/>
  <c r="L45" i="2"/>
  <c r="L46" i="2" s="1"/>
  <c r="L41" i="2" s="1"/>
  <c r="D56" i="2"/>
  <c r="D57" i="2" s="1"/>
  <c r="D52" i="2" s="1"/>
  <c r="D12" i="2"/>
  <c r="D13" i="2" s="1"/>
  <c r="D8" i="2" s="1"/>
  <c r="F12" i="2"/>
  <c r="F13" i="2" s="1"/>
  <c r="F8" i="2" s="1"/>
  <c r="F23" i="2"/>
  <c r="F24" i="2" s="1"/>
  <c r="F19" i="2" s="1"/>
  <c r="N23" i="2"/>
  <c r="N24" i="2" s="1"/>
  <c r="N19" i="2" s="1"/>
  <c r="F34" i="2"/>
  <c r="F35" i="2" s="1"/>
  <c r="F30" i="2" s="1"/>
  <c r="N34" i="2"/>
  <c r="N35" i="2" s="1"/>
  <c r="N30" i="2" s="1"/>
  <c r="F45" i="2"/>
  <c r="F46" i="2" s="1"/>
  <c r="F41" i="2" s="1"/>
  <c r="N45" i="2"/>
  <c r="N46" i="2" s="1"/>
  <c r="N41" i="2" s="1"/>
  <c r="F56" i="2"/>
  <c r="F57" i="2" s="1"/>
  <c r="F52" i="2" s="1"/>
  <c r="G23" i="2"/>
  <c r="G24" i="2" s="1"/>
  <c r="G19" i="2" s="1"/>
  <c r="G34" i="2"/>
  <c r="G35" i="2" s="1"/>
  <c r="G30" i="2" s="1"/>
  <c r="G45" i="2"/>
  <c r="G46" i="2" s="1"/>
  <c r="G41" i="2" s="1"/>
  <c r="G56" i="2"/>
  <c r="G57" i="2" s="1"/>
  <c r="G52" i="2" s="1"/>
  <c r="H23" i="2"/>
  <c r="H24" i="2" s="1"/>
  <c r="H19" i="2" s="1"/>
  <c r="H34" i="2"/>
  <c r="H35" i="2" s="1"/>
  <c r="H30" i="2" s="1"/>
  <c r="H45" i="2"/>
  <c r="H46" i="2" s="1"/>
  <c r="H41" i="2" s="1"/>
  <c r="O43" i="2"/>
  <c r="J12" i="2"/>
  <c r="J13" i="2" s="1"/>
  <c r="J8" i="2" s="1"/>
  <c r="J23" i="2"/>
  <c r="J24" i="2" s="1"/>
  <c r="J19" i="2" s="1"/>
  <c r="J34" i="2"/>
  <c r="J35" i="2" s="1"/>
  <c r="J30" i="2" s="1"/>
  <c r="J45" i="2"/>
  <c r="J46" i="2" s="1"/>
  <c r="J41" i="2" s="1"/>
  <c r="O32" i="2"/>
  <c r="K12" i="2"/>
  <c r="K13" i="2" s="1"/>
  <c r="K8" i="2" s="1"/>
  <c r="C23" i="2"/>
  <c r="C24" i="2" s="1"/>
  <c r="K23" i="2"/>
  <c r="K24" i="2" s="1"/>
  <c r="K19" i="2" s="1"/>
  <c r="C34" i="2"/>
  <c r="C35" i="2" s="1"/>
  <c r="K34" i="2"/>
  <c r="K35" i="2" s="1"/>
  <c r="K30" i="2" s="1"/>
  <c r="C45" i="2"/>
  <c r="C46" i="2" s="1"/>
  <c r="K45" i="2"/>
  <c r="K46" i="2" s="1"/>
  <c r="K41" i="2" s="1"/>
  <c r="O21" i="2"/>
  <c r="L56" i="2"/>
  <c r="L57" i="2" s="1"/>
  <c r="L52" i="2" s="1"/>
  <c r="E12" i="2"/>
  <c r="E13" i="2" s="1"/>
  <c r="E8" i="2" s="1"/>
  <c r="E23" i="2"/>
  <c r="E24" i="2" s="1"/>
  <c r="E19" i="2" s="1"/>
  <c r="M23" i="2"/>
  <c r="M24" i="2" s="1"/>
  <c r="M19" i="2" s="1"/>
  <c r="E34" i="2"/>
  <c r="E35" i="2" s="1"/>
  <c r="E30" i="2" s="1"/>
  <c r="M34" i="2"/>
  <c r="M35" i="2" s="1"/>
  <c r="M30" i="2" s="1"/>
  <c r="E45" i="2"/>
  <c r="M45" i="2"/>
  <c r="M46" i="2" s="1"/>
  <c r="M41" i="2" s="1"/>
  <c r="E56" i="2"/>
  <c r="E57" i="2" s="1"/>
  <c r="E52" i="2" s="1"/>
  <c r="M56" i="2"/>
  <c r="M57" i="2" s="1"/>
  <c r="M52" i="2" s="1"/>
  <c r="N56" i="2"/>
  <c r="N57" i="2" s="1"/>
  <c r="N52" i="2" s="1"/>
  <c r="O54" i="2"/>
  <c r="H12" i="2"/>
  <c r="H13" i="2" s="1"/>
  <c r="H8" i="2" s="1"/>
  <c r="O29" i="2"/>
  <c r="O7" i="2"/>
  <c r="O10" i="2"/>
  <c r="C12" i="2"/>
  <c r="C13" i="2" s="1"/>
  <c r="C8" i="2" s="1"/>
  <c r="O18" i="2"/>
  <c r="O40" i="2"/>
  <c r="M12" i="2"/>
  <c r="M13" i="2" s="1"/>
  <c r="M8" i="2" s="1"/>
  <c r="O51" i="2"/>
  <c r="G12" i="2"/>
  <c r="G13" i="2" s="1"/>
  <c r="G8" i="2" s="1"/>
  <c r="V45" i="2"/>
  <c r="Z12" i="2"/>
  <c r="F78" i="2" l="1"/>
  <c r="N78" i="2"/>
  <c r="J78" i="2"/>
  <c r="G78" i="2"/>
  <c r="K78" i="2"/>
  <c r="D78" i="2"/>
  <c r="I78" i="2"/>
  <c r="M78" i="2"/>
  <c r="H78" i="2"/>
  <c r="H74" i="2"/>
  <c r="H79" i="2" s="1"/>
  <c r="D74" i="2"/>
  <c r="D79" i="2" s="1"/>
  <c r="L74" i="2"/>
  <c r="L79" i="2" s="1"/>
  <c r="N74" i="2"/>
  <c r="N79" i="2" s="1"/>
  <c r="F74" i="2"/>
  <c r="F79" i="2" s="1"/>
  <c r="G74" i="2"/>
  <c r="G79" i="2" s="1"/>
  <c r="I74" i="2"/>
  <c r="I79" i="2" s="1"/>
  <c r="M74" i="2"/>
  <c r="M79" i="2" s="1"/>
  <c r="J74" i="2"/>
  <c r="J79" i="2" s="1"/>
  <c r="K74" i="2"/>
  <c r="K79" i="2" s="1"/>
  <c r="O56" i="2"/>
  <c r="O23" i="2"/>
  <c r="O45" i="2"/>
  <c r="E46" i="2"/>
  <c r="E41" i="2" s="1"/>
  <c r="E74" i="2" s="1"/>
  <c r="O34" i="2"/>
  <c r="O57" i="2"/>
  <c r="O52" i="2"/>
  <c r="O73" i="2"/>
  <c r="E78" i="2"/>
  <c r="O12" i="2"/>
  <c r="L78" i="2"/>
  <c r="O76" i="2"/>
  <c r="O35" i="2"/>
  <c r="C30" i="2"/>
  <c r="O30" i="2" s="1"/>
  <c r="C41" i="2"/>
  <c r="O24" i="2"/>
  <c r="C19" i="2"/>
  <c r="O19" i="2" s="1"/>
  <c r="O13" i="2"/>
  <c r="W4" i="1"/>
  <c r="C74" i="2" l="1"/>
  <c r="E79" i="2"/>
  <c r="O41" i="2"/>
  <c r="O46" i="2"/>
  <c r="O78" i="2"/>
  <c r="O8" i="2"/>
  <c r="BS16" i="1"/>
  <c r="BR16" i="1"/>
  <c r="BQ16" i="1"/>
  <c r="BP16" i="1"/>
  <c r="BO16" i="1"/>
  <c r="BN16" i="1"/>
  <c r="BF16" i="1"/>
  <c r="BE16" i="1"/>
  <c r="BD16" i="1"/>
  <c r="BC16" i="1"/>
  <c r="BB16" i="1"/>
  <c r="AX16" i="1"/>
  <c r="AW16" i="1"/>
  <c r="AV16" i="1"/>
  <c r="AU16" i="1"/>
  <c r="AT16" i="1"/>
  <c r="AS16" i="1"/>
  <c r="C79" i="2" l="1"/>
  <c r="O79" i="2" s="1"/>
  <c r="O74" i="2"/>
  <c r="R23" i="2"/>
  <c r="R12" i="2" l="1"/>
  <c r="AC56" i="2" l="1"/>
  <c r="AB56" i="2"/>
  <c r="AA56" i="2"/>
  <c r="Z56" i="2"/>
  <c r="Y56" i="2"/>
  <c r="X56" i="2"/>
  <c r="W56" i="2"/>
  <c r="V56" i="2"/>
  <c r="U56" i="2"/>
  <c r="T56" i="2"/>
  <c r="S56" i="2"/>
  <c r="R56" i="2"/>
  <c r="AC45" i="2"/>
  <c r="AB45" i="2"/>
  <c r="AA45" i="2"/>
  <c r="Z45" i="2"/>
  <c r="Y45" i="2"/>
  <c r="X45" i="2"/>
  <c r="W45" i="2"/>
  <c r="U45" i="2"/>
  <c r="T45" i="2"/>
  <c r="S45" i="2"/>
  <c r="R45" i="2"/>
  <c r="AC34" i="2"/>
  <c r="AB34" i="2"/>
  <c r="AA34" i="2"/>
  <c r="Z34" i="2"/>
  <c r="Y34" i="2"/>
  <c r="X34" i="2"/>
  <c r="W34" i="2"/>
  <c r="V34" i="2"/>
  <c r="U34" i="2"/>
  <c r="T34" i="2"/>
  <c r="S34" i="2"/>
  <c r="R34" i="2"/>
  <c r="AC23" i="2"/>
  <c r="AB23" i="2"/>
  <c r="AA23" i="2"/>
  <c r="Z23" i="2"/>
  <c r="Y23" i="2"/>
  <c r="X23" i="2"/>
  <c r="W23" i="2"/>
  <c r="V23" i="2"/>
  <c r="U23" i="2"/>
  <c r="T23" i="2"/>
  <c r="S23" i="2"/>
  <c r="AC12" i="2"/>
  <c r="AB12" i="2"/>
  <c r="AA12" i="2"/>
  <c r="Y12" i="2"/>
  <c r="X12" i="2"/>
  <c r="W12" i="2"/>
  <c r="V12" i="2"/>
  <c r="U12" i="2"/>
  <c r="T12" i="2"/>
  <c r="S12" i="2"/>
  <c r="W5" i="1"/>
  <c r="X5" i="1"/>
  <c r="Y5" i="1"/>
  <c r="Z5" i="1"/>
  <c r="AA5" i="1"/>
  <c r="W6" i="1"/>
  <c r="X6" i="1"/>
  <c r="Y6" i="1"/>
  <c r="Z6" i="1"/>
  <c r="AA6" i="1"/>
  <c r="W7" i="1"/>
  <c r="X7" i="1"/>
  <c r="Y7" i="1"/>
  <c r="Z7" i="1"/>
  <c r="AA7" i="1"/>
  <c r="W8" i="1"/>
  <c r="X8" i="1"/>
  <c r="Y8" i="1"/>
  <c r="Z8" i="1"/>
  <c r="AA8" i="1"/>
  <c r="W9" i="1"/>
  <c r="X9" i="1"/>
  <c r="Y9" i="1"/>
  <c r="Z9" i="1"/>
  <c r="AA9" i="1"/>
  <c r="W10" i="1"/>
  <c r="X10" i="1"/>
  <c r="Y10" i="1"/>
  <c r="Z10" i="1"/>
  <c r="AA10" i="1"/>
  <c r="W11" i="1"/>
  <c r="X11" i="1"/>
  <c r="Y11" i="1"/>
  <c r="Z11" i="1"/>
  <c r="AA11" i="1"/>
  <c r="W12" i="1"/>
  <c r="X12" i="1"/>
  <c r="Y12" i="1"/>
  <c r="Z12" i="1"/>
  <c r="AA12" i="1"/>
  <c r="W13" i="1"/>
  <c r="X13" i="1"/>
  <c r="Y13" i="1"/>
  <c r="Z13" i="1"/>
  <c r="AA13" i="1"/>
  <c r="W14" i="1"/>
  <c r="X14" i="1"/>
  <c r="Y14" i="1"/>
  <c r="Z14" i="1"/>
  <c r="AA14" i="1"/>
  <c r="W15" i="1"/>
  <c r="AD54" i="2"/>
  <c r="AD51" i="2"/>
  <c r="AD43" i="2"/>
  <c r="AD40" i="2"/>
  <c r="AD32" i="2"/>
  <c r="AD29" i="2"/>
  <c r="AD21" i="2"/>
  <c r="AD18" i="2"/>
  <c r="AD10" i="2"/>
  <c r="AD7" i="2"/>
  <c r="AE4" i="1" l="1" a="1"/>
  <c r="AE4" i="1" s="1"/>
  <c r="S78" i="2"/>
  <c r="AA78" i="2"/>
  <c r="AB78" i="2"/>
  <c r="T78" i="2"/>
  <c r="W78" i="2"/>
  <c r="X15" i="1"/>
  <c r="Y15" i="1"/>
  <c r="Z15" i="1"/>
  <c r="AA15" i="1"/>
  <c r="X4" i="1"/>
  <c r="AA4" i="1"/>
  <c r="Y4" i="1"/>
  <c r="Z4" i="1"/>
  <c r="X78" i="2"/>
  <c r="AD23" i="2"/>
  <c r="AD34" i="2"/>
  <c r="AD45" i="2"/>
  <c r="AD56" i="2"/>
  <c r="AD12" i="2"/>
  <c r="AD73" i="2"/>
  <c r="R78" i="2"/>
  <c r="V78" i="2"/>
  <c r="Z78" i="2"/>
  <c r="AD76" i="2"/>
  <c r="U78" i="2"/>
  <c r="Y78" i="2"/>
  <c r="AC78" i="2"/>
  <c r="AE8" i="1" l="1" a="1"/>
  <c r="AE8" i="1" s="1"/>
  <c r="AE5" i="1" a="1"/>
  <c r="AE5" i="1" s="1"/>
  <c r="AE6" i="1" a="1"/>
  <c r="AE6" i="1" s="1"/>
  <c r="AE7" i="1" a="1"/>
  <c r="AE7" i="1" s="1"/>
  <c r="AB13" i="2"/>
  <c r="X13" i="2"/>
  <c r="Y13" i="2"/>
  <c r="T13" i="2"/>
  <c r="R13" i="2"/>
  <c r="AC13" i="2"/>
  <c r="U13" i="2"/>
  <c r="U8" i="2" s="1"/>
  <c r="S13" i="2"/>
  <c r="Z13" i="2"/>
  <c r="Z8" i="2" s="1"/>
  <c r="W13" i="2"/>
  <c r="V13" i="2"/>
  <c r="V8" i="2" s="1"/>
  <c r="AA13" i="2"/>
  <c r="AD78" i="2"/>
  <c r="V57" i="2" l="1"/>
  <c r="V52" i="2" s="1"/>
  <c r="W57" i="2"/>
  <c r="W52" i="2" s="1"/>
  <c r="U35" i="2"/>
  <c r="U30" i="2" s="1"/>
  <c r="X35" i="2"/>
  <c r="X30" i="2" s="1"/>
  <c r="AB35" i="2"/>
  <c r="AB30" i="2" s="1"/>
  <c r="AA35" i="2"/>
  <c r="AA30" i="2" s="1"/>
  <c r="W35" i="2"/>
  <c r="W30" i="2" s="1"/>
  <c r="Z35" i="2"/>
  <c r="Z30" i="2" s="1"/>
  <c r="T35" i="2"/>
  <c r="T30" i="2" s="1"/>
  <c r="V24" i="2"/>
  <c r="V19" i="2" s="1"/>
  <c r="AA24" i="2"/>
  <c r="AA19" i="2" s="1"/>
  <c r="S24" i="2"/>
  <c r="T24" i="2"/>
  <c r="Y24" i="2"/>
  <c r="Y19" i="2" s="1"/>
  <c r="Z24" i="2"/>
  <c r="Z19" i="2" s="1"/>
  <c r="U24" i="2"/>
  <c r="AB24" i="2"/>
  <c r="AB19" i="2" s="1"/>
  <c r="W24" i="2"/>
  <c r="W19" i="2" s="1"/>
  <c r="AC24" i="2"/>
  <c r="X24" i="2"/>
  <c r="AB8" i="2"/>
  <c r="V35" i="2"/>
  <c r="Z57" i="2"/>
  <c r="AC35" i="2"/>
  <c r="T57" i="2"/>
  <c r="S57" i="2"/>
  <c r="S52" i="2" s="1"/>
  <c r="S35" i="2"/>
  <c r="Y35" i="2"/>
  <c r="W8" i="2"/>
  <c r="T8" i="2"/>
  <c r="X8" i="2"/>
  <c r="AC8" i="2"/>
  <c r="Y8" i="2"/>
  <c r="U57" i="2"/>
  <c r="AB57" i="2"/>
  <c r="AA8" i="2"/>
  <c r="AC57" i="2"/>
  <c r="X57" i="2"/>
  <c r="X52" i="2" s="1"/>
  <c r="S8" i="2"/>
  <c r="AA57" i="2"/>
  <c r="Y57" i="2"/>
  <c r="AD13" i="2"/>
  <c r="T46" i="2"/>
  <c r="AB46" i="2"/>
  <c r="V46" i="2"/>
  <c r="Z46" i="2"/>
  <c r="S46" i="2"/>
  <c r="U46" i="2"/>
  <c r="AC46" i="2"/>
  <c r="W46" i="2"/>
  <c r="X46" i="2"/>
  <c r="Y46" i="2"/>
  <c r="AA46" i="2"/>
  <c r="R57" i="2"/>
  <c r="R52" i="2" s="1"/>
  <c r="R35" i="2"/>
  <c r="R24" i="2"/>
  <c r="R8" i="2"/>
  <c r="T19" i="2" l="1"/>
  <c r="AC19" i="2"/>
  <c r="U19" i="2"/>
  <c r="S19" i="2"/>
  <c r="X19" i="2"/>
  <c r="T52" i="2"/>
  <c r="V30" i="2"/>
  <c r="Z52" i="2"/>
  <c r="AC30" i="2"/>
  <c r="S30" i="2"/>
  <c r="Y30" i="2"/>
  <c r="AD8" i="2"/>
  <c r="U52" i="2"/>
  <c r="AB52" i="2"/>
  <c r="AC52" i="2"/>
  <c r="Y52" i="2"/>
  <c r="AA52" i="2"/>
  <c r="AA41" i="2"/>
  <c r="AC41" i="2"/>
  <c r="V41" i="2"/>
  <c r="R30" i="2"/>
  <c r="AD35" i="2"/>
  <c r="Y41" i="2"/>
  <c r="U41" i="2"/>
  <c r="AB41" i="2"/>
  <c r="R19" i="2"/>
  <c r="AD24" i="2"/>
  <c r="AD57" i="2"/>
  <c r="X41" i="2"/>
  <c r="S41" i="2"/>
  <c r="T41" i="2"/>
  <c r="R46" i="2"/>
  <c r="W41" i="2"/>
  <c r="W74" i="2" s="1"/>
  <c r="Z41" i="2"/>
  <c r="AA74" i="2" l="1"/>
  <c r="AA79" i="2" s="1"/>
  <c r="X74" i="2"/>
  <c r="X79" i="2" s="1"/>
  <c r="S74" i="2"/>
  <c r="S79" i="2" s="1"/>
  <c r="Y74" i="2"/>
  <c r="Y79" i="2" s="1"/>
  <c r="Z74" i="2"/>
  <c r="Z79" i="2" s="1"/>
  <c r="AC74" i="2"/>
  <c r="AC79" i="2" s="1"/>
  <c r="AB74" i="2"/>
  <c r="AB79" i="2" s="1"/>
  <c r="T74" i="2"/>
  <c r="T79" i="2" s="1"/>
  <c r="U74" i="2"/>
  <c r="U79" i="2" s="1"/>
  <c r="W79" i="2"/>
  <c r="V74" i="2"/>
  <c r="V79" i="2" s="1"/>
  <c r="AD30" i="2"/>
  <c r="AD52" i="2"/>
  <c r="AD19" i="2"/>
  <c r="R41" i="2"/>
  <c r="AD41" i="2" s="1"/>
  <c r="AD46" i="2"/>
  <c r="R74" i="2" l="1"/>
  <c r="R79" i="2" s="1"/>
  <c r="AD79" i="2" s="1"/>
  <c r="AD7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tc={8E0A2C1B-AE59-4251-8F93-EB70FA612A00}</author>
    <author>tc={A8B3E503-050C-4992-A14A-620EE5511E5B}</author>
    <author>tc={C1ADAD3D-0976-4778-9F66-0CF8BA5ACA16}</author>
  </authors>
  <commentList>
    <comment ref="G3" authorId="0" shapeId="0" xr:uid="{8E0A2C1B-AE59-4251-8F93-EB70FA612A00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</text>
    </comment>
    <comment ref="N3" authorId="1" shapeId="0" xr:uid="{A8B3E503-050C-4992-A14A-620EE5511E5B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</text>
    </comment>
    <comment ref="N21" authorId="2" shapeId="0" xr:uid="{C1ADAD3D-0976-4778-9F66-0CF8BA5ACA16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Assume end-of-month billing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<sst xmlns="http://schemas.openxmlformats.org/spreadsheetml/2006/main" count="229" uniqueCount="104">
  <si>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</si>
  <si>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</si>
  <si>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</si>
  <si>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</si>
  <si>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</si>
  <si>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</si>
  <si>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</si>
  <si>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</si>
  <si>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</si>
  <si>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</si>
  <si>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</si>
  <si>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</si>
  <si>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</si>
  <si>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Sales (MWh)</t>
  </si>
  <si>
    <t>Custs</t>
  </si>
  <si>
    <t>kWh per Cust</t>
  </si>
  <si>
    <t>Commercial (CB)</t>
  </si>
  <si>
    <t xml:space="preserve">General Power </t>
  </si>
  <si>
    <t>Small Heating</t>
  </si>
  <si>
    <t>Total Electric Building</t>
  </si>
  <si>
    <t>Date</t>
  </si>
  <si>
    <t>ReskWh_Sum</t>
  </si>
  <si>
    <t>ComkWh_Sum</t>
  </si>
  <si>
    <t>GPkWh_Sum</t>
  </si>
  <si>
    <t>SHkWh_Sum</t>
  </si>
  <si>
    <t>TEBkWh_Sum</t>
  </si>
  <si>
    <t>ResImpact_Sum</t>
  </si>
  <si>
    <t>ComImpact_Sum</t>
  </si>
  <si>
    <t>GPImpact_Sum</t>
  </si>
  <si>
    <t>SHImpact_Sum</t>
  </si>
  <si>
    <t>TEBImpact_Sum</t>
  </si>
  <si>
    <t>ReskWh_WN</t>
  </si>
  <si>
    <t>ComkWh_WN</t>
  </si>
  <si>
    <t>GPkWh_WN</t>
  </si>
  <si>
    <t>SHkWh_WN</t>
  </si>
  <si>
    <t>TEBkWh_WN</t>
  </si>
  <si>
    <t>Res</t>
  </si>
  <si>
    <t>Ratios</t>
  </si>
  <si>
    <t>Com</t>
  </si>
  <si>
    <t>GP</t>
  </si>
  <si>
    <t>SH</t>
  </si>
  <si>
    <t>TEB</t>
  </si>
  <si>
    <t>Cycle - Weighted Average Use - Load Research Data</t>
  </si>
  <si>
    <t>Cycle - Weighted Degree-Days</t>
  </si>
  <si>
    <t>Test-Year Cycle-Weighted Inputs calculated using MO_WthrImpacts.LTM</t>
  </si>
  <si>
    <t xml:space="preserve">Residential </t>
  </si>
  <si>
    <t>Transposed Indices</t>
  </si>
  <si>
    <t>CalkWh_Res</t>
  </si>
  <si>
    <t>CalkWh_Com</t>
  </si>
  <si>
    <t>CalkWh_GP</t>
  </si>
  <si>
    <t>CalkWh_SH</t>
  </si>
  <si>
    <t>CalkWh_TEB</t>
  </si>
  <si>
    <t>CalImpacts_Res</t>
  </si>
  <si>
    <t>CalImpacts_Com</t>
  </si>
  <si>
    <t>CalImpacts_GP</t>
  </si>
  <si>
    <t>CalImpacts_SH</t>
  </si>
  <si>
    <t>CalImpacts_TEB</t>
  </si>
  <si>
    <t>CalDDs_HDD60</t>
  </si>
  <si>
    <t>CalDDs_NHDD60</t>
  </si>
  <si>
    <t>CalDDs_CDD65</t>
  </si>
  <si>
    <t>CalDDs_NCDD65</t>
  </si>
  <si>
    <t>CalDDs_HDD55</t>
  </si>
  <si>
    <t>CalDDs_NHDD55</t>
  </si>
  <si>
    <t>Calendar Month Output</t>
  </si>
  <si>
    <t>Cycle - Weighted impacts - Load Research Data</t>
  </si>
  <si>
    <t>HDD55_Sum</t>
  </si>
  <si>
    <t>NHDD55_Sum</t>
  </si>
  <si>
    <t>HDD60_Sum</t>
  </si>
  <si>
    <t>NHDD60_Sum</t>
  </si>
  <si>
    <t>CDD65_Sum</t>
  </si>
  <si>
    <t>NCDD65_Sum</t>
  </si>
  <si>
    <t>Liberty Utilities Missouri - Weather/COVID Normalized Sales Estimates</t>
  </si>
  <si>
    <t>WN/COVID kWh per Cust</t>
  </si>
  <si>
    <t>WN/COVID Sales (MWh)</t>
  </si>
  <si>
    <t>Cycle - Weighted  Nrm Average Use - Load Research Data</t>
  </si>
  <si>
    <t>Normal Adjustment Ratios</t>
  </si>
  <si>
    <t xml:space="preserve"> Adjustment Ratios = Cycle-Weighted LR  Nrm Avg Use / Cycle Weighted LR Average Use</t>
  </si>
  <si>
    <t>Weather Impact</t>
  </si>
  <si>
    <t>Cycle - Weighted Weather impacts - Load Research Data</t>
  </si>
  <si>
    <t>ResWthrImpact_Sum</t>
  </si>
  <si>
    <t>ComWthrImpact_Sum</t>
  </si>
  <si>
    <t>GPWthrImpact_Sum</t>
  </si>
  <si>
    <t>SHWthrImpact_Sum</t>
  </si>
  <si>
    <t>TEBWthrImpact_Sum</t>
  </si>
  <si>
    <t>Calendar Month Weather Impacts (Average kWh)</t>
  </si>
  <si>
    <t>Liberty Utilities Missouri - Weather Normalized Sales Estimates</t>
  </si>
  <si>
    <t>WN Sales (MWh)</t>
  </si>
  <si>
    <t>WN kWh per Cust</t>
  </si>
  <si>
    <t>Total Impact (Includes Weather and COVID)</t>
  </si>
  <si>
    <t>CalWthrImpacts_Res</t>
  </si>
  <si>
    <t>CalWthrImpacts_Com</t>
  </si>
  <si>
    <t>CalWthrImpacts_GP</t>
  </si>
  <si>
    <t>CalWthrImpacts_SH</t>
  </si>
  <si>
    <t>CalWthrImpacts_TEB</t>
  </si>
  <si>
    <t>LPkWh_Sum</t>
  </si>
  <si>
    <t>LPImpact_Sum</t>
  </si>
  <si>
    <t>LPkWh_WN</t>
  </si>
  <si>
    <t>LP</t>
  </si>
  <si>
    <t>CalkWh_LP</t>
  </si>
  <si>
    <t>CalImpacts_LP</t>
  </si>
  <si>
    <t>LPWthrImpact_Sum</t>
  </si>
  <si>
    <t>CalWthrImpacts_LP</t>
  </si>
  <si>
    <t>Large Power</t>
  </si>
  <si>
    <t>Schedule EF-2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</si>
</sst>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  <numFmt numFmtId="168" formatCode="#,##0.000"/>
    <numFmt numFmtId="169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0" applyNumberFormat="1" applyFont="1"/>
    <xf numFmtId="166" fontId="2" fillId="0" borderId="0" xfId="2" applyNumberFormat="1" applyFont="1"/>
    <xf numFmtId="17" fontId="0" fillId="0" borderId="0" xfId="0" applyNumberFormat="1"/>
    <xf numFmtId="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67" fontId="0" fillId="0" borderId="0" xfId="0" applyNumberFormat="1"/>
    <xf numFmtId="168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  <xf numFmtId="3" fontId="3" fillId="2" borderId="10" xfId="1" applyNumberFormat="1" applyFont="1" applyFill="1" applyBorder="1"/>
    <xf numFmtId="3" fontId="3" fillId="2" borderId="13" xfId="2" applyNumberFormat="1" applyFont="1" applyFill="1" applyBorder="1"/>
    <xf numFmtId="3" fontId="3" fillId="2" borderId="16" xfId="1" applyNumberFormat="1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3" fontId="8" fillId="2" borderId="10" xfId="1" applyNumberFormat="1" applyFont="1" applyFill="1" applyBorder="1"/>
    <xf numFmtId="43" fontId="0" fillId="0" borderId="0" xfId="1" applyFont="1"/>
    <xf numFmtId="0" fontId="9" fillId="0" borderId="0" xfId="0" applyFont="1"/>
    <xf numFmtId="0" fontId="2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3" fontId="3" fillId="2" borderId="0" xfId="1" applyNumberFormat="1" applyFont="1" applyFill="1" applyBorder="1"/>
    <xf numFmtId="3" fontId="3" fillId="2" borderId="0" xfId="2" applyNumberFormat="1" applyFont="1" applyFill="1" applyBorder="1"/>
    <xf numFmtId="3" fontId="3" fillId="2" borderId="0" xfId="0" applyNumberFormat="1" applyFont="1" applyFill="1" applyBorder="1"/>
    <xf numFmtId="3" fontId="3" fillId="2" borderId="5" xfId="1" applyNumberFormat="1" applyFont="1" applyFill="1" applyBorder="1"/>
    <xf numFmtId="0" fontId="0" fillId="0" borderId="0" xfId="0" applyFill="1"/>
    <xf numFmtId="0" fontId="4" fillId="0" borderId="0" xfId="0" applyFont="1"/>
    <xf numFmtId="0" fontId="4" fillId="0" borderId="0" xfId="0" applyFont="1" applyAlignment="1"/>
    <xf numFmtId="165" fontId="0" fillId="0" borderId="0" xfId="1" applyNumberFormat="1" applyFont="1"/>
    <xf numFmtId="169" fontId="0" fillId="0" borderId="0" xfId="1" applyNumberFormat="1" applyFont="1"/>
    <xf numFmtId="169" fontId="0" fillId="0" borderId="0" xfId="0" applyNumberFormat="1"/>
    <xf numFmtId="168" fontId="0" fillId="0" borderId="0" xfId="0" applyNumberFormat="1" applyFill="1"/>
    <xf numFmtId="169" fontId="0" fillId="0" borderId="0" xfId="0" applyNumberFormat="1" applyFill="1"/>
    <xf numFmtId="169" fontId="0" fillId="0" borderId="0" xfId="1" applyNumberFormat="1" applyFont="1" applyFill="1"/>
    <xf numFmtId="165" fontId="0" fillId="0" borderId="0" xfId="1" applyNumberFormat="1" applyFont="1" applyAlignment="1">
      <alignment horizontal="right"/>
    </xf>
    <xf numFmtId="4" fontId="5" fillId="0" borderId="0" xfId="0" applyNumberFormat="1" applyFont="1"/>
    <xf numFmtId="0" fontId="3" fillId="2" borderId="0" xfId="0" applyFont="1" applyFill="1" applyBorder="1"/>
    <xf numFmtId="17" fontId="0" fillId="0" borderId="0" xfId="0" applyNumberFormat="1" applyFill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164" fontId="2" fillId="2" borderId="8" xfId="0" applyNumberFormat="1" applyFont="1" applyFill="1" applyBorder="1"/>
    <xf numFmtId="3" fontId="2" fillId="2" borderId="8" xfId="1" applyNumberFormat="1" applyFont="1" applyFill="1" applyBorder="1"/>
    <xf numFmtId="3" fontId="2" fillId="2" borderId="11" xfId="1" applyNumberFormat="1" applyFont="1" applyFill="1" applyBorder="1"/>
    <xf numFmtId="3" fontId="2" fillId="2" borderId="8" xfId="2" applyNumberFormat="1" applyFont="1" applyFill="1" applyBorder="1"/>
    <xf numFmtId="3" fontId="2" fillId="2" borderId="8" xfId="0" applyNumberFormat="1" applyFont="1" applyFill="1" applyBorder="1"/>
    <xf numFmtId="3" fontId="2" fillId="2" borderId="6" xfId="1" applyNumberFormat="1" applyFont="1" applyFill="1" applyBorder="1"/>
    <xf numFmtId="16" fontId="2" fillId="2" borderId="5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3" fillId="3" borderId="4" xfId="0" applyNumberFormat="1" applyFont="1" applyFill="1" applyBorder="1"/>
    <xf numFmtId="16" fontId="2" fillId="3" borderId="5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left"/>
    </xf>
    <xf numFmtId="164" fontId="3" fillId="3" borderId="0" xfId="0" applyNumberFormat="1" applyFont="1" applyFill="1" applyBorder="1"/>
    <xf numFmtId="3" fontId="3" fillId="3" borderId="0" xfId="1" applyNumberFormat="1" applyFont="1" applyFill="1" applyBorder="1"/>
    <xf numFmtId="0" fontId="8" fillId="3" borderId="9" xfId="0" applyFont="1" applyFill="1" applyBorder="1" applyAlignment="1">
      <alignment horizontal="left"/>
    </xf>
    <xf numFmtId="3" fontId="8" fillId="3" borderId="10" xfId="1" applyNumberFormat="1" applyFont="1" applyFill="1" applyBorder="1"/>
    <xf numFmtId="0" fontId="3" fillId="3" borderId="9" xfId="0" applyFont="1" applyFill="1" applyBorder="1" applyAlignment="1">
      <alignment horizontal="left"/>
    </xf>
    <xf numFmtId="3" fontId="3" fillId="3" borderId="10" xfId="1" applyNumberFormat="1" applyFont="1" applyFill="1" applyBorder="1"/>
    <xf numFmtId="0" fontId="3" fillId="3" borderId="12" xfId="0" applyFont="1" applyFill="1" applyBorder="1" applyAlignment="1">
      <alignment horizontal="left"/>
    </xf>
    <xf numFmtId="3" fontId="3" fillId="3" borderId="13" xfId="2" applyNumberFormat="1" applyFont="1" applyFill="1" applyBorder="1"/>
    <xf numFmtId="3" fontId="3" fillId="3" borderId="0" xfId="2" applyNumberFormat="1" applyFont="1" applyFill="1" applyBorder="1"/>
    <xf numFmtId="3" fontId="3" fillId="3" borderId="0" xfId="0" applyNumberFormat="1" applyFont="1" applyFill="1" applyBorder="1"/>
    <xf numFmtId="0" fontId="3" fillId="3" borderId="15" xfId="0" applyFont="1" applyFill="1" applyBorder="1" applyAlignment="1">
      <alignment horizontal="left"/>
    </xf>
    <xf numFmtId="3" fontId="3" fillId="3" borderId="16" xfId="1" applyNumberFormat="1" applyFont="1" applyFill="1" applyBorder="1"/>
    <xf numFmtId="0" fontId="3" fillId="3" borderId="4" xfId="0" applyFont="1" applyFill="1" applyBorder="1" applyAlignment="1">
      <alignment horizontal="left"/>
    </xf>
    <xf numFmtId="3" fontId="3" fillId="3" borderId="5" xfId="1" applyNumberFormat="1" applyFont="1" applyFill="1" applyBorder="1"/>
    <xf numFmtId="0" fontId="2" fillId="2" borderId="3" xfId="0" applyFont="1" applyFill="1" applyBorder="1"/>
    <xf numFmtId="3" fontId="8" fillId="2" borderId="11" xfId="1" applyNumberFormat="1" applyFont="1" applyFill="1" applyBorder="1"/>
    <xf numFmtId="3" fontId="2" fillId="2" borderId="14" xfId="2" applyNumberFormat="1" applyFont="1" applyFill="1" applyBorder="1"/>
    <xf numFmtId="3" fontId="8" fillId="2" borderId="8" xfId="1" applyNumberFormat="1" applyFont="1" applyFill="1" applyBorder="1"/>
    <xf numFmtId="3" fontId="2" fillId="2" borderId="17" xfId="1" applyNumberFormat="1" applyFont="1" applyFill="1" applyBorder="1"/>
    <xf numFmtId="0" fontId="3" fillId="3" borderId="19" xfId="0" applyFont="1" applyFill="1" applyBorder="1" applyAlignment="1">
      <alignment horizontal="left"/>
    </xf>
    <xf numFmtId="164" fontId="0" fillId="0" borderId="0" xfId="1" applyNumberFormat="1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0" fontId="8" fillId="3" borderId="7" xfId="0" applyFont="1" applyFill="1" applyBorder="1" applyAlignment="1">
      <alignment horizontal="left"/>
    </xf>
    <xf numFmtId="3" fontId="8" fillId="3" borderId="0" xfId="1" applyNumberFormat="1" applyFont="1" applyFill="1" applyBorder="1"/>
    <xf numFmtId="3" fontId="8" fillId="2" borderId="0" xfId="1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OS-Projects/ActiveProjects/Liberty/_MissouriRateCase21/Models/Data/Sales/Sales%20by%20State%20by%20Tariff%202011-Sept%202020%20revised%203.17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rkansas Summary"/>
      <sheetName val="Kansas Summary"/>
      <sheetName val="Missouri Summary"/>
      <sheetName val="Oklahoma Summary"/>
      <sheetName val="Total Company Summary"/>
      <sheetName val="Sheet3"/>
    </sheetNames>
    <sheetDataSet>
      <sheetData sheetId="0"/>
      <sheetData sheetId="1"/>
      <sheetData sheetId="2"/>
      <sheetData sheetId="3">
        <row r="5">
          <cell r="DC5">
            <v>122714094</v>
          </cell>
          <cell r="DD5">
            <v>121460353</v>
          </cell>
          <cell r="DE5">
            <v>155153671</v>
          </cell>
          <cell r="DF5">
            <v>167179567</v>
          </cell>
          <cell r="DG5">
            <v>165755743</v>
          </cell>
          <cell r="DH5">
            <v>142333824</v>
          </cell>
          <cell r="DI5">
            <v>108411760</v>
          </cell>
          <cell r="DJ5">
            <v>97959205</v>
          </cell>
          <cell r="DK5">
            <v>115915834</v>
          </cell>
          <cell r="DL5">
            <v>165696711</v>
          </cell>
          <cell r="DM5">
            <v>170614122</v>
          </cell>
          <cell r="DN5">
            <v>146489229</v>
          </cell>
        </row>
        <row r="6"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</row>
        <row r="7">
          <cell r="DC7">
            <v>558440</v>
          </cell>
          <cell r="DD7">
            <v>683284</v>
          </cell>
          <cell r="DE7">
            <v>892591</v>
          </cell>
          <cell r="DF7">
            <v>937386</v>
          </cell>
          <cell r="DG7">
            <v>926562</v>
          </cell>
          <cell r="DH7">
            <v>757619</v>
          </cell>
          <cell r="DI7">
            <v>528924</v>
          </cell>
          <cell r="DJ7">
            <v>441698</v>
          </cell>
          <cell r="DK7">
            <v>425464</v>
          </cell>
          <cell r="DL7">
            <v>547243</v>
          </cell>
          <cell r="DM7">
            <v>546541</v>
          </cell>
          <cell r="DN7">
            <v>480418</v>
          </cell>
        </row>
        <row r="8"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</row>
        <row r="10">
          <cell r="DC10">
            <v>26071806</v>
          </cell>
          <cell r="DD10">
            <v>23505881</v>
          </cell>
          <cell r="DE10">
            <v>26218833</v>
          </cell>
          <cell r="DF10">
            <v>26463125</v>
          </cell>
          <cell r="DG10">
            <v>26010481</v>
          </cell>
          <cell r="DH10">
            <v>24631053</v>
          </cell>
          <cell r="DI10">
            <v>20012656</v>
          </cell>
          <cell r="DJ10">
            <v>18886760</v>
          </cell>
          <cell r="DK10">
            <v>30923068</v>
          </cell>
          <cell r="DL10">
            <v>31162809</v>
          </cell>
          <cell r="DM10">
            <v>31833043</v>
          </cell>
          <cell r="DN10">
            <v>29041602</v>
          </cell>
        </row>
        <row r="11">
          <cell r="DC11">
            <v>5882280</v>
          </cell>
          <cell r="DD11">
            <v>6726101</v>
          </cell>
          <cell r="DE11">
            <v>7478200</v>
          </cell>
          <cell r="DF11">
            <v>8239287</v>
          </cell>
          <cell r="DG11">
            <v>8238723</v>
          </cell>
          <cell r="DH11">
            <v>6987253</v>
          </cell>
          <cell r="DI11">
            <v>4719423</v>
          </cell>
          <cell r="DJ11">
            <v>4367231</v>
          </cell>
          <cell r="DK11">
            <v>4949235</v>
          </cell>
          <cell r="DL11">
            <v>6484473</v>
          </cell>
          <cell r="DM11">
            <v>7022273</v>
          </cell>
          <cell r="DN11">
            <v>6457815</v>
          </cell>
        </row>
        <row r="12">
          <cell r="DC12">
            <v>64605928</v>
          </cell>
          <cell r="DD12">
            <v>64978551</v>
          </cell>
          <cell r="DE12">
            <v>65173893</v>
          </cell>
          <cell r="DF12">
            <v>67186045</v>
          </cell>
          <cell r="DG12">
            <v>63422223</v>
          </cell>
          <cell r="DH12">
            <v>62437243</v>
          </cell>
          <cell r="DI12">
            <v>56492938</v>
          </cell>
          <cell r="DJ12">
            <v>56949100</v>
          </cell>
          <cell r="DK12">
            <v>62486081</v>
          </cell>
          <cell r="DL12">
            <v>77031699</v>
          </cell>
          <cell r="DM12">
            <v>80623300</v>
          </cell>
          <cell r="DN12">
            <v>76415458</v>
          </cell>
        </row>
        <row r="13">
          <cell r="DC13">
            <v>27510097</v>
          </cell>
          <cell r="DD13">
            <v>26663459</v>
          </cell>
          <cell r="DE13">
            <v>31244263</v>
          </cell>
          <cell r="DF13">
            <v>30892608</v>
          </cell>
          <cell r="DG13">
            <v>30041349</v>
          </cell>
          <cell r="DH13">
            <v>27202729</v>
          </cell>
          <cell r="DI13">
            <v>20780847</v>
          </cell>
          <cell r="DJ13">
            <v>17455866</v>
          </cell>
          <cell r="DK13">
            <v>19951203</v>
          </cell>
          <cell r="DL13">
            <v>27710862</v>
          </cell>
          <cell r="DM13">
            <v>29748912</v>
          </cell>
          <cell r="DN13">
            <v>27313887</v>
          </cell>
        </row>
        <row r="14">
          <cell r="DC14">
            <v>64104743</v>
          </cell>
          <cell r="DD14">
            <v>59904372</v>
          </cell>
          <cell r="DE14">
            <v>57337272</v>
          </cell>
          <cell r="DF14">
            <v>49766538</v>
          </cell>
          <cell r="DG14">
            <v>57513611</v>
          </cell>
          <cell r="DH14">
            <v>52465294</v>
          </cell>
          <cell r="DI14">
            <v>56727361</v>
          </cell>
          <cell r="DJ14">
            <v>52600253</v>
          </cell>
          <cell r="DK14">
            <v>55002663</v>
          </cell>
          <cell r="DL14">
            <v>62021132</v>
          </cell>
          <cell r="DM14">
            <v>65749447</v>
          </cell>
          <cell r="DN14">
            <v>65347025</v>
          </cell>
        </row>
        <row r="18">
          <cell r="DC18">
            <v>1064228</v>
          </cell>
          <cell r="DD18">
            <v>1134487</v>
          </cell>
          <cell r="DE18">
            <v>740360</v>
          </cell>
          <cell r="DF18">
            <v>736717</v>
          </cell>
          <cell r="DG18">
            <v>405649</v>
          </cell>
          <cell r="DH18">
            <v>728171</v>
          </cell>
          <cell r="DI18">
            <v>731684</v>
          </cell>
          <cell r="DJ18">
            <v>638031</v>
          </cell>
          <cell r="DK18">
            <v>750336</v>
          </cell>
          <cell r="DL18">
            <v>718826</v>
          </cell>
          <cell r="DM18">
            <v>775368</v>
          </cell>
          <cell r="DN18">
            <v>702885</v>
          </cell>
        </row>
        <row r="19">
          <cell r="DC19">
            <v>5851845</v>
          </cell>
          <cell r="DD19">
            <v>4730481</v>
          </cell>
          <cell r="DE19">
            <v>7074088</v>
          </cell>
          <cell r="DF19">
            <v>7026477</v>
          </cell>
          <cell r="DG19">
            <v>3767234</v>
          </cell>
          <cell r="DH19">
            <v>5042529</v>
          </cell>
          <cell r="DI19">
            <v>3556626</v>
          </cell>
          <cell r="DJ19">
            <v>2542192</v>
          </cell>
          <cell r="DK19">
            <v>6642921</v>
          </cell>
          <cell r="DL19">
            <v>4436238</v>
          </cell>
          <cell r="DM19">
            <v>5675551</v>
          </cell>
          <cell r="DN19">
            <v>5221359</v>
          </cell>
        </row>
        <row r="35">
          <cell r="DC35">
            <v>130664</v>
          </cell>
          <cell r="DD35">
            <v>131112</v>
          </cell>
          <cell r="DE35">
            <v>131299</v>
          </cell>
          <cell r="DF35">
            <v>131433</v>
          </cell>
          <cell r="DG35">
            <v>131557</v>
          </cell>
          <cell r="DH35">
            <v>131778</v>
          </cell>
          <cell r="DI35">
            <v>131935</v>
          </cell>
          <cell r="DJ35">
            <v>132151</v>
          </cell>
          <cell r="DK35">
            <v>132366</v>
          </cell>
          <cell r="DL35">
            <v>132517</v>
          </cell>
          <cell r="DM35">
            <v>132392</v>
          </cell>
          <cell r="DN35">
            <v>132559</v>
          </cell>
        </row>
        <row r="36"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</row>
        <row r="37">
          <cell r="DC37">
            <v>694</v>
          </cell>
          <cell r="DD37">
            <v>676</v>
          </cell>
          <cell r="DE37">
            <v>653</v>
          </cell>
          <cell r="DF37">
            <v>640</v>
          </cell>
          <cell r="DG37">
            <v>633</v>
          </cell>
          <cell r="DH37">
            <v>616</v>
          </cell>
          <cell r="DI37">
            <v>605</v>
          </cell>
          <cell r="DJ37">
            <v>597</v>
          </cell>
          <cell r="DK37">
            <v>592</v>
          </cell>
          <cell r="DL37">
            <v>576</v>
          </cell>
          <cell r="DM37">
            <v>572</v>
          </cell>
          <cell r="DN37">
            <v>565</v>
          </cell>
        </row>
        <row r="38"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</row>
        <row r="40">
          <cell r="DC40">
            <v>18182</v>
          </cell>
          <cell r="DD40">
            <v>18183</v>
          </cell>
          <cell r="DE40">
            <v>18196</v>
          </cell>
          <cell r="DF40">
            <v>18190</v>
          </cell>
          <cell r="DG40">
            <v>18174</v>
          </cell>
          <cell r="DH40">
            <v>18211</v>
          </cell>
          <cell r="DI40">
            <v>18215</v>
          </cell>
          <cell r="DJ40">
            <v>18257</v>
          </cell>
          <cell r="DK40">
            <v>18326</v>
          </cell>
          <cell r="DL40">
            <v>18294</v>
          </cell>
          <cell r="DM40">
            <v>18294</v>
          </cell>
          <cell r="DN40">
            <v>18355</v>
          </cell>
        </row>
        <row r="41">
          <cell r="DC41">
            <v>2975</v>
          </cell>
          <cell r="DD41">
            <v>3033</v>
          </cell>
          <cell r="DE41">
            <v>3022</v>
          </cell>
          <cell r="DF41">
            <v>3021</v>
          </cell>
          <cell r="DG41">
            <v>3023</v>
          </cell>
          <cell r="DH41">
            <v>3025</v>
          </cell>
          <cell r="DI41">
            <v>3019</v>
          </cell>
          <cell r="DJ41">
            <v>3037</v>
          </cell>
          <cell r="DK41">
            <v>3047</v>
          </cell>
          <cell r="DL41">
            <v>3027</v>
          </cell>
          <cell r="DM41">
            <v>3028</v>
          </cell>
          <cell r="DN41">
            <v>3025</v>
          </cell>
        </row>
        <row r="42">
          <cell r="DC42">
            <v>1789</v>
          </cell>
          <cell r="DD42">
            <v>1793</v>
          </cell>
          <cell r="DE42">
            <v>1799</v>
          </cell>
          <cell r="DF42">
            <v>1793</v>
          </cell>
          <cell r="DG42">
            <v>1793</v>
          </cell>
          <cell r="DH42">
            <v>1794</v>
          </cell>
          <cell r="DI42">
            <v>1789</v>
          </cell>
          <cell r="DJ42">
            <v>1790</v>
          </cell>
          <cell r="DK42">
            <v>1793</v>
          </cell>
          <cell r="DL42">
            <v>1794</v>
          </cell>
          <cell r="DM42">
            <v>1796</v>
          </cell>
          <cell r="DN42">
            <v>1797</v>
          </cell>
        </row>
        <row r="43">
          <cell r="DC43">
            <v>944</v>
          </cell>
          <cell r="DD43">
            <v>943</v>
          </cell>
          <cell r="DE43">
            <v>941</v>
          </cell>
          <cell r="DF43">
            <v>939</v>
          </cell>
          <cell r="DG43">
            <v>937</v>
          </cell>
          <cell r="DH43">
            <v>938</v>
          </cell>
          <cell r="DI43">
            <v>934</v>
          </cell>
          <cell r="DJ43">
            <v>936</v>
          </cell>
          <cell r="DK43">
            <v>935</v>
          </cell>
          <cell r="DL43">
            <v>935</v>
          </cell>
          <cell r="DM43">
            <v>935</v>
          </cell>
          <cell r="DN43">
            <v>932</v>
          </cell>
        </row>
        <row r="44">
          <cell r="DC44">
            <v>35</v>
          </cell>
          <cell r="DD44">
            <v>35</v>
          </cell>
          <cell r="DE44">
            <v>35</v>
          </cell>
          <cell r="DF44">
            <v>35</v>
          </cell>
          <cell r="DG44">
            <v>35</v>
          </cell>
          <cell r="DH44">
            <v>35</v>
          </cell>
          <cell r="DI44">
            <v>35</v>
          </cell>
          <cell r="DJ44">
            <v>35</v>
          </cell>
          <cell r="DK44">
            <v>35</v>
          </cell>
          <cell r="DL44">
            <v>35</v>
          </cell>
          <cell r="DM44">
            <v>35</v>
          </cell>
          <cell r="DN44">
            <v>36</v>
          </cell>
        </row>
        <row r="48">
          <cell r="DC48">
            <v>6</v>
          </cell>
          <cell r="DD48">
            <v>5</v>
          </cell>
          <cell r="DE48">
            <v>5</v>
          </cell>
          <cell r="DF48">
            <v>5</v>
          </cell>
          <cell r="DG48">
            <v>5</v>
          </cell>
          <cell r="DH48">
            <v>5</v>
          </cell>
          <cell r="DI48">
            <v>5</v>
          </cell>
          <cell r="DJ48">
            <v>5</v>
          </cell>
          <cell r="DK48">
            <v>5</v>
          </cell>
          <cell r="DL48">
            <v>5</v>
          </cell>
          <cell r="DM48">
            <v>5</v>
          </cell>
          <cell r="DN48">
            <v>5</v>
          </cell>
        </row>
        <row r="49">
          <cell r="DC49">
            <v>5</v>
          </cell>
          <cell r="DD49">
            <v>5</v>
          </cell>
          <cell r="DE49">
            <v>5</v>
          </cell>
          <cell r="DF49">
            <v>5</v>
          </cell>
          <cell r="DG49">
            <v>5</v>
          </cell>
          <cell r="DH49">
            <v>5</v>
          </cell>
          <cell r="DI49">
            <v>5</v>
          </cell>
          <cell r="DJ49">
            <v>5</v>
          </cell>
          <cell r="DK49">
            <v>5</v>
          </cell>
          <cell r="DL49">
            <v>5</v>
          </cell>
          <cell r="DM49">
            <v>5</v>
          </cell>
          <cell r="DN49">
            <v>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1-04-29T18:42:33.61" personId="{00000000-0000-0000-0000-000000000000}" id="{8E0A2C1B-AE59-4251-8F93-EB70FA612A00}">
    <text>Assume end-of-month billing</text>
  </threadedComment>
  <threadedComment ref="N3" dT="2021-04-29T18:43:15.36" personId="{00000000-0000-0000-0000-000000000000}" id="{A8B3E503-050C-4992-A14A-620EE5511E5B}">
    <text>Assume end-of-month billing</text>
  </threadedComment>
  <threadedComment ref="N21" dT="2021-04-29T18:44:33.36" personId="{00000000-0000-0000-0000-000000000000}" id="{C1ADAD3D-0976-4778-9F66-0CF8BA5ACA16}">
    <text>Assume end-of-month billing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6DF91-C822-4481-ACD5-5F3C8324C272}">
  <sheetPr>
    <pageSetUpPr fitToPage="1"/>
  </sheetPr>
  <dimension ref="B1:AD83"/>
  <sheetViews>
    <sheetView tabSelected="1" topLeftCell="I1" zoomScale="80" zoomScaleNormal="80" workbookViewId="0">
      <selection activeCell="AA1" sqref="AA1"/>
    </sheetView>
  </sheetViews>
  <sheetFormatPr defaultColWidth="8.6640625" defaultRowHeight="15.6" x14ac:dyDescent="0.3"/>
  <cols>
    <col min="1" max="1" width="8.6640625" style="2"/>
    <col min="2" max="2" width="33.109375" style="2" customWidth="1"/>
    <col min="3" max="4" width="12.44140625" style="2" customWidth="1"/>
    <col min="5" max="13" width="12.44140625" style="2" bestFit="1" customWidth="1"/>
    <col min="14" max="14" width="12.44140625" style="2" customWidth="1"/>
    <col min="15" max="15" width="14.44140625" style="1" bestFit="1" customWidth="1"/>
    <col min="16" max="16" width="8.6640625" style="2"/>
    <col min="17" max="17" width="33.109375" style="2" customWidth="1"/>
    <col min="18" max="19" width="12.44140625" style="2" customWidth="1"/>
    <col min="20" max="28" width="12.44140625" style="2" bestFit="1" customWidth="1"/>
    <col min="29" max="29" width="12.44140625" style="2" customWidth="1"/>
    <col min="30" max="30" width="14.44140625" style="1" bestFit="1" customWidth="1"/>
    <col min="31" max="16384" width="8.6640625" style="2"/>
  </cols>
  <sheetData>
    <row r="1" spans="2:30" ht="21" x14ac:dyDescent="0.4">
      <c r="B1" s="18" t="s">
        <v>85</v>
      </c>
      <c r="Q1" s="18" t="s">
        <v>71</v>
      </c>
      <c r="AD1" s="1" t="s">
        <v>103</v>
      </c>
    </row>
    <row r="2" spans="2:30" ht="9" customHeight="1" thickBot="1" x14ac:dyDescent="0.35"/>
    <row r="3" spans="2:30" x14ac:dyDescent="0.3">
      <c r="B3" s="50"/>
      <c r="C3" s="84">
        <v>2019</v>
      </c>
      <c r="D3" s="85"/>
      <c r="E3" s="85"/>
      <c r="F3" s="83">
        <v>2020</v>
      </c>
      <c r="G3" s="83"/>
      <c r="H3" s="83"/>
      <c r="I3" s="83"/>
      <c r="J3" s="83"/>
      <c r="K3" s="83"/>
      <c r="L3" s="83"/>
      <c r="M3" s="83"/>
      <c r="N3" s="83"/>
      <c r="O3" s="70"/>
      <c r="Q3" s="50"/>
      <c r="R3" s="84">
        <v>2019</v>
      </c>
      <c r="S3" s="85"/>
      <c r="T3" s="85"/>
      <c r="U3" s="83">
        <v>2020</v>
      </c>
      <c r="V3" s="83"/>
      <c r="W3" s="83"/>
      <c r="X3" s="83"/>
      <c r="Y3" s="83"/>
      <c r="Z3" s="83"/>
      <c r="AA3" s="83"/>
      <c r="AB3" s="83"/>
      <c r="AC3" s="83"/>
      <c r="AD3" s="70"/>
    </row>
    <row r="4" spans="2:30" ht="16.2" thickBot="1" x14ac:dyDescent="0.35">
      <c r="B4" s="51"/>
      <c r="C4" s="52" t="s">
        <v>6</v>
      </c>
      <c r="D4" s="52" t="s">
        <v>7</v>
      </c>
      <c r="E4" s="52" t="s">
        <v>8</v>
      </c>
      <c r="F4" s="49" t="s">
        <v>9</v>
      </c>
      <c r="G4" s="49" t="s">
        <v>10</v>
      </c>
      <c r="H4" s="49" t="s">
        <v>11</v>
      </c>
      <c r="I4" s="49" t="s">
        <v>0</v>
      </c>
      <c r="J4" s="49" t="s">
        <v>1</v>
      </c>
      <c r="K4" s="49" t="s">
        <v>2</v>
      </c>
      <c r="L4" s="49" t="s">
        <v>3</v>
      </c>
      <c r="M4" s="49" t="s">
        <v>4</v>
      </c>
      <c r="N4" s="49" t="s">
        <v>5</v>
      </c>
      <c r="O4" s="41" t="s">
        <v>12</v>
      </c>
      <c r="Q4" s="51"/>
      <c r="R4" s="52" t="s">
        <v>6</v>
      </c>
      <c r="S4" s="52" t="s">
        <v>7</v>
      </c>
      <c r="T4" s="52" t="s">
        <v>8</v>
      </c>
      <c r="U4" s="49" t="s">
        <v>9</v>
      </c>
      <c r="V4" s="49" t="s">
        <v>10</v>
      </c>
      <c r="W4" s="49" t="s">
        <v>11</v>
      </c>
      <c r="X4" s="49" t="s">
        <v>0</v>
      </c>
      <c r="Y4" s="49" t="s">
        <v>1</v>
      </c>
      <c r="Z4" s="49" t="s">
        <v>2</v>
      </c>
      <c r="AA4" s="49" t="s">
        <v>3</v>
      </c>
      <c r="AB4" s="49" t="s">
        <v>4</v>
      </c>
      <c r="AC4" s="49" t="s">
        <v>5</v>
      </c>
      <c r="AD4" s="41" t="s">
        <v>12</v>
      </c>
    </row>
    <row r="5" spans="2:30" x14ac:dyDescent="0.3">
      <c r="B5" s="53"/>
      <c r="C5" s="54"/>
      <c r="D5" s="54"/>
      <c r="E5" s="54"/>
      <c r="F5" s="22"/>
      <c r="G5" s="22"/>
      <c r="H5" s="22"/>
      <c r="I5" s="22"/>
      <c r="J5" s="22"/>
      <c r="K5" s="22"/>
      <c r="L5" s="22"/>
      <c r="M5" s="22"/>
      <c r="N5" s="22"/>
      <c r="O5" s="42"/>
      <c r="Q5" s="53"/>
      <c r="R5" s="54"/>
      <c r="S5" s="54"/>
      <c r="T5" s="54"/>
      <c r="U5" s="22"/>
      <c r="V5" s="22"/>
      <c r="W5" s="22"/>
      <c r="X5" s="22"/>
      <c r="Y5" s="22"/>
      <c r="Z5" s="22"/>
      <c r="AA5" s="22"/>
      <c r="AB5" s="22"/>
      <c r="AC5" s="22"/>
      <c r="AD5" s="42"/>
    </row>
    <row r="6" spans="2:30" x14ac:dyDescent="0.3">
      <c r="B6" s="55" t="s">
        <v>45</v>
      </c>
      <c r="C6" s="56"/>
      <c r="D6" s="56"/>
      <c r="E6" s="56"/>
      <c r="F6" s="23"/>
      <c r="G6" s="23"/>
      <c r="H6" s="23"/>
      <c r="I6" s="39"/>
      <c r="J6" s="39"/>
      <c r="K6" s="39"/>
      <c r="L6" s="39"/>
      <c r="M6" s="39"/>
      <c r="N6" s="39"/>
      <c r="O6" s="43"/>
      <c r="Q6" s="55" t="s">
        <v>45</v>
      </c>
      <c r="R6" s="56"/>
      <c r="S6" s="56"/>
      <c r="T6" s="56"/>
      <c r="U6" s="23"/>
      <c r="V6" s="23"/>
      <c r="W6" s="23"/>
      <c r="X6" s="39"/>
      <c r="Y6" s="39"/>
      <c r="Z6" s="39"/>
      <c r="AA6" s="39"/>
      <c r="AB6" s="39"/>
      <c r="AC6" s="39"/>
      <c r="AD6" s="43"/>
    </row>
    <row r="7" spans="2:30" x14ac:dyDescent="0.3">
      <c r="B7" s="53" t="s">
        <v>13</v>
      </c>
      <c r="C7" s="57">
        <f t="shared" ref="C7:N7" si="0">R7</f>
        <v>123272.534</v>
      </c>
      <c r="D7" s="57">
        <f t="shared" si="0"/>
        <v>122143.637</v>
      </c>
      <c r="E7" s="57">
        <f t="shared" si="0"/>
        <v>156046.26199999999</v>
      </c>
      <c r="F7" s="24">
        <f t="shared" si="0"/>
        <v>168116.95300000001</v>
      </c>
      <c r="G7" s="24">
        <f t="shared" si="0"/>
        <v>166682.30499999999</v>
      </c>
      <c r="H7" s="24">
        <f t="shared" si="0"/>
        <v>143091.443</v>
      </c>
      <c r="I7" s="24">
        <f t="shared" si="0"/>
        <v>108940.68399999999</v>
      </c>
      <c r="J7" s="24">
        <f t="shared" si="0"/>
        <v>98400.903000000006</v>
      </c>
      <c r="K7" s="24">
        <f t="shared" si="0"/>
        <v>116341.298</v>
      </c>
      <c r="L7" s="24">
        <f t="shared" si="0"/>
        <v>166243.954</v>
      </c>
      <c r="M7" s="24">
        <f t="shared" si="0"/>
        <v>171160.663</v>
      </c>
      <c r="N7" s="24">
        <f t="shared" si="0"/>
        <v>146969.647</v>
      </c>
      <c r="O7" s="44">
        <f t="shared" ref="O7:O8" si="1">SUM(C7:N7)</f>
        <v>1687410.2829999998</v>
      </c>
      <c r="Q7" s="53" t="s">
        <v>13</v>
      </c>
      <c r="R7" s="57">
        <f>SUM('[1]Missouri Summary'!DC$5:DC$8)/1000</f>
        <v>123272.534</v>
      </c>
      <c r="S7" s="57">
        <f>SUM('[1]Missouri Summary'!DD$5:DD$8)/1000</f>
        <v>122143.637</v>
      </c>
      <c r="T7" s="57">
        <f>SUM('[1]Missouri Summary'!DE$5:DE$8)/1000</f>
        <v>156046.26199999999</v>
      </c>
      <c r="U7" s="24">
        <f>SUM('[1]Missouri Summary'!DF$5:DF$8)/1000</f>
        <v>168116.95300000001</v>
      </c>
      <c r="V7" s="24">
        <f>SUM('[1]Missouri Summary'!DG$5:DG$8)/1000</f>
        <v>166682.30499999999</v>
      </c>
      <c r="W7" s="24">
        <f>SUM('[1]Missouri Summary'!DH$5:DH$8)/1000</f>
        <v>143091.443</v>
      </c>
      <c r="X7" s="24">
        <f>SUM('[1]Missouri Summary'!DI$5:DI$8)/1000</f>
        <v>108940.68399999999</v>
      </c>
      <c r="Y7" s="24">
        <f>SUM('[1]Missouri Summary'!DJ$5:DJ$8)/1000</f>
        <v>98400.903000000006</v>
      </c>
      <c r="Z7" s="24">
        <f>SUM('[1]Missouri Summary'!DK$5:DK$8)/1000</f>
        <v>116341.298</v>
      </c>
      <c r="AA7" s="24">
        <f>SUM('[1]Missouri Summary'!DL$5:DL$8)/1000</f>
        <v>166243.954</v>
      </c>
      <c r="AB7" s="24">
        <f>SUM('[1]Missouri Summary'!DM$5:DM$8)/1000</f>
        <v>171160.663</v>
      </c>
      <c r="AC7" s="24">
        <f>SUM('[1]Missouri Summary'!DN$5:DN$8)/1000</f>
        <v>146969.647</v>
      </c>
      <c r="AD7" s="44">
        <f t="shared" ref="AD7:AD13" si="2">SUM(R7:AC7)</f>
        <v>1687410.2829999998</v>
      </c>
    </row>
    <row r="8" spans="2:30" x14ac:dyDescent="0.3">
      <c r="B8" s="58" t="s">
        <v>86</v>
      </c>
      <c r="C8" s="59">
        <f>C13*C10/1000</f>
        <v>97326.32173068398</v>
      </c>
      <c r="D8" s="59">
        <f t="shared" ref="D8:N8" si="3">D13*D10/1000</f>
        <v>110497.95634141097</v>
      </c>
      <c r="E8" s="59">
        <f t="shared" si="3"/>
        <v>158329.33770351674</v>
      </c>
      <c r="F8" s="19">
        <f t="shared" si="3"/>
        <v>184102.70536340174</v>
      </c>
      <c r="G8" s="19">
        <f t="shared" si="3"/>
        <v>178008.13056350459</v>
      </c>
      <c r="H8" s="19">
        <f t="shared" si="3"/>
        <v>152500.86791851709</v>
      </c>
      <c r="I8" s="19">
        <f t="shared" si="3"/>
        <v>113133.87737217279</v>
      </c>
      <c r="J8" s="19">
        <f t="shared" si="3"/>
        <v>95151.454867255758</v>
      </c>
      <c r="K8" s="19">
        <f t="shared" si="3"/>
        <v>115395.1008099906</v>
      </c>
      <c r="L8" s="19">
        <f t="shared" si="3"/>
        <v>158064.68831260019</v>
      </c>
      <c r="M8" s="19">
        <f t="shared" si="3"/>
        <v>171917.49807898319</v>
      </c>
      <c r="N8" s="19">
        <f t="shared" si="3"/>
        <v>156067.89664595085</v>
      </c>
      <c r="O8" s="71">
        <f t="shared" si="1"/>
        <v>1690495.8357079884</v>
      </c>
      <c r="Q8" s="58" t="s">
        <v>73</v>
      </c>
      <c r="R8" s="59">
        <f>R13*R10/1000</f>
        <v>97326.32173068398</v>
      </c>
      <c r="S8" s="59">
        <f t="shared" ref="S8:AC8" si="4">S13*S10/1000</f>
        <v>110497.95634141097</v>
      </c>
      <c r="T8" s="59">
        <f t="shared" si="4"/>
        <v>158329.33770351674</v>
      </c>
      <c r="U8" s="19">
        <f>U13*U10/1000</f>
        <v>184102.70536340174</v>
      </c>
      <c r="V8" s="19">
        <f t="shared" si="4"/>
        <v>178008.13056350459</v>
      </c>
      <c r="W8" s="19">
        <f t="shared" si="4"/>
        <v>152054.94299846562</v>
      </c>
      <c r="X8" s="19">
        <f t="shared" si="4"/>
        <v>106418.43384773533</v>
      </c>
      <c r="Y8" s="19">
        <f t="shared" si="4"/>
        <v>87546.130413289735</v>
      </c>
      <c r="Z8" s="19">
        <f t="shared" si="4"/>
        <v>111366.67414975089</v>
      </c>
      <c r="AA8" s="19">
        <f t="shared" si="4"/>
        <v>154910.94735808545</v>
      </c>
      <c r="AB8" s="19">
        <f t="shared" si="4"/>
        <v>168658.28746346512</v>
      </c>
      <c r="AC8" s="19">
        <f t="shared" si="4"/>
        <v>153320.93332105991</v>
      </c>
      <c r="AD8" s="71">
        <f t="shared" si="2"/>
        <v>1662540.80125437</v>
      </c>
    </row>
    <row r="9" spans="2:30" x14ac:dyDescent="0.3">
      <c r="B9" s="53"/>
      <c r="C9" s="57"/>
      <c r="D9" s="57"/>
      <c r="E9" s="57"/>
      <c r="F9" s="24"/>
      <c r="G9" s="24"/>
      <c r="H9" s="24"/>
      <c r="I9" s="24"/>
      <c r="J9" s="24"/>
      <c r="K9" s="24"/>
      <c r="L9" s="24"/>
      <c r="M9" s="24"/>
      <c r="N9" s="24"/>
      <c r="O9" s="44"/>
      <c r="Q9" s="53"/>
      <c r="R9" s="57"/>
      <c r="S9" s="57"/>
      <c r="T9" s="57"/>
      <c r="U9" s="24"/>
      <c r="V9" s="24"/>
      <c r="W9" s="24"/>
      <c r="X9" s="24"/>
      <c r="Y9" s="24"/>
      <c r="Z9" s="24"/>
      <c r="AA9" s="24"/>
      <c r="AB9" s="24"/>
      <c r="AC9" s="24"/>
      <c r="AD9" s="44"/>
    </row>
    <row r="10" spans="2:30" x14ac:dyDescent="0.3">
      <c r="B10" s="60" t="s">
        <v>14</v>
      </c>
      <c r="C10" s="61">
        <f t="shared" ref="C10:N10" si="5">R10</f>
        <v>131358</v>
      </c>
      <c r="D10" s="61">
        <f t="shared" si="5"/>
        <v>131788</v>
      </c>
      <c r="E10" s="61">
        <f t="shared" si="5"/>
        <v>131952</v>
      </c>
      <c r="F10" s="13">
        <f t="shared" si="5"/>
        <v>132073</v>
      </c>
      <c r="G10" s="13">
        <f t="shared" si="5"/>
        <v>132190</v>
      </c>
      <c r="H10" s="13">
        <f t="shared" si="5"/>
        <v>132394</v>
      </c>
      <c r="I10" s="13">
        <f t="shared" si="5"/>
        <v>132540</v>
      </c>
      <c r="J10" s="13">
        <f t="shared" si="5"/>
        <v>132748</v>
      </c>
      <c r="K10" s="13">
        <f t="shared" si="5"/>
        <v>132958</v>
      </c>
      <c r="L10" s="13">
        <f t="shared" si="5"/>
        <v>133093</v>
      </c>
      <c r="M10" s="13">
        <f t="shared" si="5"/>
        <v>132964</v>
      </c>
      <c r="N10" s="13">
        <f t="shared" si="5"/>
        <v>133124</v>
      </c>
      <c r="O10" s="45">
        <f>ROUND(AVERAGE(C10:N10),0)</f>
        <v>132432</v>
      </c>
      <c r="Q10" s="60" t="s">
        <v>14</v>
      </c>
      <c r="R10" s="61">
        <f>SUM('[1]Missouri Summary'!DC$35:DC$38)</f>
        <v>131358</v>
      </c>
      <c r="S10" s="61">
        <f>SUM('[1]Missouri Summary'!DD$35:DD$38)</f>
        <v>131788</v>
      </c>
      <c r="T10" s="61">
        <f>SUM('[1]Missouri Summary'!DE$35:DE$38)</f>
        <v>131952</v>
      </c>
      <c r="U10" s="13">
        <f>SUM('[1]Missouri Summary'!DF$35:DF$38)</f>
        <v>132073</v>
      </c>
      <c r="V10" s="13">
        <f>SUM('[1]Missouri Summary'!DG$35:DG$38)</f>
        <v>132190</v>
      </c>
      <c r="W10" s="13">
        <f>SUM('[1]Missouri Summary'!DH$35:DH$38)</f>
        <v>132394</v>
      </c>
      <c r="X10" s="13">
        <f>SUM('[1]Missouri Summary'!DI$35:DI$38)</f>
        <v>132540</v>
      </c>
      <c r="Y10" s="13">
        <f>SUM('[1]Missouri Summary'!DJ$35:DJ$38)</f>
        <v>132748</v>
      </c>
      <c r="Z10" s="13">
        <f>SUM('[1]Missouri Summary'!DK$35:DK$38)</f>
        <v>132958</v>
      </c>
      <c r="AA10" s="13">
        <f>SUM('[1]Missouri Summary'!DL$35:DL$38)</f>
        <v>133093</v>
      </c>
      <c r="AB10" s="13">
        <f>SUM('[1]Missouri Summary'!DM$35:DM$38)</f>
        <v>132964</v>
      </c>
      <c r="AC10" s="13">
        <f>SUM('[1]Missouri Summary'!DN$35:DN$38)</f>
        <v>133124</v>
      </c>
      <c r="AD10" s="45">
        <f>ROUND(AVERAGE(R10:AC10),0)</f>
        <v>132432</v>
      </c>
    </row>
    <row r="11" spans="2:30" x14ac:dyDescent="0.3">
      <c r="B11" s="53"/>
      <c r="C11" s="57"/>
      <c r="D11" s="57"/>
      <c r="E11" s="57"/>
      <c r="F11" s="24"/>
      <c r="G11" s="24"/>
      <c r="H11" s="24"/>
      <c r="I11" s="24"/>
      <c r="J11" s="24"/>
      <c r="K11" s="24"/>
      <c r="L11" s="24"/>
      <c r="M11" s="24"/>
      <c r="N11" s="24"/>
      <c r="O11" s="44"/>
      <c r="Q11" s="53"/>
      <c r="R11" s="57"/>
      <c r="S11" s="57"/>
      <c r="T11" s="57"/>
      <c r="U11" s="24"/>
      <c r="V11" s="24"/>
      <c r="W11" s="24"/>
      <c r="X11" s="24"/>
      <c r="Y11" s="24"/>
      <c r="Z11" s="24"/>
      <c r="AA11" s="24"/>
      <c r="AB11" s="24"/>
      <c r="AC11" s="24"/>
      <c r="AD11" s="44"/>
    </row>
    <row r="12" spans="2:30" x14ac:dyDescent="0.3">
      <c r="B12" s="53" t="s">
        <v>15</v>
      </c>
      <c r="C12" s="57">
        <f>C7*1000/C10</f>
        <v>938.44709876825164</v>
      </c>
      <c r="D12" s="57">
        <f t="shared" ref="D12:N12" si="6">D7*1000/D10</f>
        <v>926.8191109964489</v>
      </c>
      <c r="E12" s="57">
        <f t="shared" si="6"/>
        <v>1182.5986874014793</v>
      </c>
      <c r="F12" s="24">
        <f t="shared" si="6"/>
        <v>1272.9093228744709</v>
      </c>
      <c r="G12" s="24">
        <f t="shared" si="6"/>
        <v>1260.9297601936607</v>
      </c>
      <c r="H12" s="24">
        <f t="shared" si="6"/>
        <v>1080.8000589150565</v>
      </c>
      <c r="I12" s="24">
        <f t="shared" si="6"/>
        <v>821.9457069563905</v>
      </c>
      <c r="J12" s="24">
        <f t="shared" si="6"/>
        <v>741.26090788561783</v>
      </c>
      <c r="K12" s="24">
        <f t="shared" si="6"/>
        <v>875.02292453255916</v>
      </c>
      <c r="L12" s="24">
        <f t="shared" si="6"/>
        <v>1249.0811237255152</v>
      </c>
      <c r="M12" s="24">
        <f t="shared" si="6"/>
        <v>1287.2707123732739</v>
      </c>
      <c r="N12" s="24">
        <f t="shared" si="6"/>
        <v>1104.0056413569305</v>
      </c>
      <c r="O12" s="44">
        <f t="shared" ref="O12:O13" si="7">SUM(C12:N12)</f>
        <v>12741.091055979656</v>
      </c>
      <c r="Q12" s="53" t="s">
        <v>15</v>
      </c>
      <c r="R12" s="57">
        <f>R7*1000/R10</f>
        <v>938.44709876825164</v>
      </c>
      <c r="S12" s="57">
        <f t="shared" ref="S12:AC12" si="8">S7*1000/S10</f>
        <v>926.8191109964489</v>
      </c>
      <c r="T12" s="57">
        <f t="shared" si="8"/>
        <v>1182.5986874014793</v>
      </c>
      <c r="U12" s="24">
        <f t="shared" si="8"/>
        <v>1272.9093228744709</v>
      </c>
      <c r="V12" s="24">
        <f t="shared" si="8"/>
        <v>1260.9297601936607</v>
      </c>
      <c r="W12" s="24">
        <f t="shared" si="8"/>
        <v>1080.8000589150565</v>
      </c>
      <c r="X12" s="24">
        <f t="shared" si="8"/>
        <v>821.9457069563905</v>
      </c>
      <c r="Y12" s="24">
        <f t="shared" si="8"/>
        <v>741.26090788561783</v>
      </c>
      <c r="Z12" s="24">
        <f>Z7*1000/Z10</f>
        <v>875.02292453255916</v>
      </c>
      <c r="AA12" s="24">
        <f t="shared" si="8"/>
        <v>1249.0811237255152</v>
      </c>
      <c r="AB12" s="24">
        <f t="shared" si="8"/>
        <v>1287.2707123732739</v>
      </c>
      <c r="AC12" s="24">
        <f t="shared" si="8"/>
        <v>1104.0056413569305</v>
      </c>
      <c r="AD12" s="44">
        <f t="shared" si="2"/>
        <v>12741.091055979656</v>
      </c>
    </row>
    <row r="13" spans="2:30" x14ac:dyDescent="0.3">
      <c r="B13" s="60" t="s">
        <v>87</v>
      </c>
      <c r="C13" s="61">
        <f>C12*LTOutput!AE22</f>
        <v>740.92420507836584</v>
      </c>
      <c r="D13" s="61">
        <f>D12*LTOutput!AF22</f>
        <v>838.45233512467735</v>
      </c>
      <c r="E13" s="61">
        <f>E12*LTOutput!AG22</f>
        <v>1199.9010072110823</v>
      </c>
      <c r="F13" s="13">
        <f>F12*LTOutput!AH22</f>
        <v>1393.9465701801407</v>
      </c>
      <c r="G13" s="13">
        <f>G12*LTOutput!AI22</f>
        <v>1346.6081440616126</v>
      </c>
      <c r="H13" s="13">
        <f>H12*LTOutput!AJ22</f>
        <v>1151.8714437098138</v>
      </c>
      <c r="I13" s="13">
        <f>I12*LTOutput!AK22</f>
        <v>853.58289853759459</v>
      </c>
      <c r="J13" s="13">
        <f>J12*LTOutput!AL22</f>
        <v>716.78258706161876</v>
      </c>
      <c r="K13" s="13">
        <f>K12*LTOutput!AM22</f>
        <v>867.90641262647307</v>
      </c>
      <c r="L13" s="13">
        <f>L12*LTOutput!AN22</f>
        <v>1187.6258579534626</v>
      </c>
      <c r="M13" s="13">
        <f>M12*LTOutput!AO22</f>
        <v>1292.962742388791</v>
      </c>
      <c r="N13" s="13">
        <f>N12*LTOutput!AP22</f>
        <v>1172.3498140526942</v>
      </c>
      <c r="O13" s="45">
        <f t="shared" si="7"/>
        <v>12762.914017986326</v>
      </c>
      <c r="Q13" s="60" t="s">
        <v>72</v>
      </c>
      <c r="R13" s="61">
        <f>R12*LTOutput!AE4</f>
        <v>740.92420507836584</v>
      </c>
      <c r="S13" s="61">
        <f>S12*LTOutput!AF4</f>
        <v>838.45233512467735</v>
      </c>
      <c r="T13" s="61">
        <f>T12*LTOutput!AG4</f>
        <v>1199.9010072110823</v>
      </c>
      <c r="U13" s="13">
        <f>U12*LTOutput!AH4</f>
        <v>1393.9465701801407</v>
      </c>
      <c r="V13" s="13">
        <f>V12*LTOutput!AI4</f>
        <v>1346.6081440616126</v>
      </c>
      <c r="W13" s="13">
        <f>W12*LTOutput!AJ4</f>
        <v>1148.5032780825841</v>
      </c>
      <c r="X13" s="13">
        <f>X12*LTOutput!AK4</f>
        <v>802.91560168805893</v>
      </c>
      <c r="Y13" s="13">
        <f>Y12*LTOutput!AL4</f>
        <v>659.49114422281116</v>
      </c>
      <c r="Z13" s="13">
        <f>Z12*LTOutput!AM4</f>
        <v>837.60792242475736</v>
      </c>
      <c r="AA13" s="13">
        <f>AA12*LTOutput!AN4</f>
        <v>1163.9300891713724</v>
      </c>
      <c r="AB13" s="13">
        <f>AB12*LTOutput!AO4</f>
        <v>1268.4507645939136</v>
      </c>
      <c r="AC13" s="13">
        <f>AC12*LTOutput!AP4</f>
        <v>1151.7151927605835</v>
      </c>
      <c r="AD13" s="45">
        <f t="shared" si="2"/>
        <v>12552.44625459996</v>
      </c>
    </row>
    <row r="14" spans="2:30" x14ac:dyDescent="0.3">
      <c r="B14" s="53"/>
      <c r="C14" s="57"/>
      <c r="D14" s="57"/>
      <c r="E14" s="57"/>
      <c r="F14" s="24"/>
      <c r="G14" s="24"/>
      <c r="H14" s="24"/>
      <c r="I14" s="24"/>
      <c r="J14" s="24"/>
      <c r="K14" s="24"/>
      <c r="L14" s="24"/>
      <c r="M14" s="24"/>
      <c r="N14" s="24"/>
      <c r="O14" s="44"/>
      <c r="Q14" s="53"/>
      <c r="R14" s="57"/>
      <c r="S14" s="57"/>
      <c r="T14" s="57"/>
      <c r="U14" s="24"/>
      <c r="V14" s="24"/>
      <c r="W14" s="24"/>
      <c r="X14" s="24"/>
      <c r="Y14" s="24"/>
      <c r="Z14" s="24"/>
      <c r="AA14" s="24"/>
      <c r="AB14" s="24"/>
      <c r="AC14" s="24"/>
      <c r="AD14" s="44"/>
    </row>
    <row r="15" spans="2:30" ht="16.2" thickBot="1" x14ac:dyDescent="0.35">
      <c r="B15" s="62"/>
      <c r="C15" s="63"/>
      <c r="D15" s="63"/>
      <c r="E15" s="63"/>
      <c r="F15" s="14"/>
      <c r="G15" s="14"/>
      <c r="H15" s="14"/>
      <c r="I15" s="14"/>
      <c r="J15" s="14"/>
      <c r="K15" s="14"/>
      <c r="L15" s="14"/>
      <c r="M15" s="14"/>
      <c r="N15" s="14"/>
      <c r="O15" s="72"/>
      <c r="Q15" s="62"/>
      <c r="R15" s="63"/>
      <c r="S15" s="63"/>
      <c r="T15" s="63"/>
      <c r="U15" s="14"/>
      <c r="V15" s="14"/>
      <c r="W15" s="14"/>
      <c r="X15" s="14"/>
      <c r="Y15" s="14"/>
      <c r="Z15" s="14"/>
      <c r="AA15" s="14"/>
      <c r="AB15" s="14"/>
      <c r="AC15" s="14"/>
      <c r="AD15" s="72"/>
    </row>
    <row r="16" spans="2:30" ht="16.2" thickTop="1" x14ac:dyDescent="0.3">
      <c r="B16" s="53"/>
      <c r="C16" s="64"/>
      <c r="D16" s="64"/>
      <c r="E16" s="64"/>
      <c r="F16" s="25"/>
      <c r="G16" s="25"/>
      <c r="H16" s="25"/>
      <c r="I16" s="25"/>
      <c r="J16" s="25"/>
      <c r="K16" s="25"/>
      <c r="L16" s="25"/>
      <c r="M16" s="25"/>
      <c r="N16" s="25"/>
      <c r="O16" s="46"/>
      <c r="Q16" s="53"/>
      <c r="R16" s="64"/>
      <c r="S16" s="64"/>
      <c r="T16" s="64"/>
      <c r="U16" s="25"/>
      <c r="V16" s="25"/>
      <c r="W16" s="25"/>
      <c r="X16" s="25"/>
      <c r="Y16" s="25"/>
      <c r="Z16" s="25"/>
      <c r="AA16" s="25"/>
      <c r="AB16" s="25"/>
      <c r="AC16" s="25"/>
      <c r="AD16" s="46"/>
    </row>
    <row r="17" spans="2:30" x14ac:dyDescent="0.3">
      <c r="B17" s="55" t="s">
        <v>16</v>
      </c>
      <c r="C17" s="65"/>
      <c r="D17" s="65"/>
      <c r="E17" s="65"/>
      <c r="F17" s="26"/>
      <c r="G17" s="26"/>
      <c r="H17" s="26"/>
      <c r="I17" s="26"/>
      <c r="J17" s="26"/>
      <c r="K17" s="26"/>
      <c r="L17" s="26"/>
      <c r="M17" s="26"/>
      <c r="N17" s="26"/>
      <c r="O17" s="47"/>
      <c r="Q17" s="55" t="s">
        <v>16</v>
      </c>
      <c r="R17" s="65"/>
      <c r="S17" s="65"/>
      <c r="T17" s="65"/>
      <c r="U17" s="26"/>
      <c r="V17" s="26"/>
      <c r="W17" s="26"/>
      <c r="X17" s="26"/>
      <c r="Y17" s="26"/>
      <c r="Z17" s="26"/>
      <c r="AA17" s="26"/>
      <c r="AB17" s="26"/>
      <c r="AC17" s="26"/>
      <c r="AD17" s="47"/>
    </row>
    <row r="18" spans="2:30" x14ac:dyDescent="0.3">
      <c r="B18" s="53" t="s">
        <v>13</v>
      </c>
      <c r="C18" s="57">
        <f t="shared" ref="C18:N18" si="9">R18</f>
        <v>26071.806</v>
      </c>
      <c r="D18" s="57">
        <f t="shared" si="9"/>
        <v>23505.881000000001</v>
      </c>
      <c r="E18" s="57">
        <f t="shared" si="9"/>
        <v>26218.832999999999</v>
      </c>
      <c r="F18" s="24">
        <f t="shared" si="9"/>
        <v>26463.125</v>
      </c>
      <c r="G18" s="24">
        <f t="shared" si="9"/>
        <v>26010.481</v>
      </c>
      <c r="H18" s="24">
        <f t="shared" si="9"/>
        <v>24631.053</v>
      </c>
      <c r="I18" s="24">
        <f t="shared" si="9"/>
        <v>20012.655999999999</v>
      </c>
      <c r="J18" s="24">
        <f t="shared" si="9"/>
        <v>18886.759999999998</v>
      </c>
      <c r="K18" s="24">
        <f t="shared" si="9"/>
        <v>30923.067999999999</v>
      </c>
      <c r="L18" s="24">
        <f t="shared" si="9"/>
        <v>31162.809000000001</v>
      </c>
      <c r="M18" s="24">
        <f t="shared" si="9"/>
        <v>31833.043000000001</v>
      </c>
      <c r="N18" s="24">
        <f t="shared" si="9"/>
        <v>29041.601999999999</v>
      </c>
      <c r="O18" s="44">
        <f t="shared" ref="O18:O19" si="10">SUM(C18:N18)</f>
        <v>314761.11700000003</v>
      </c>
      <c r="Q18" s="53" t="s">
        <v>13</v>
      </c>
      <c r="R18" s="57">
        <f>'[1]Missouri Summary'!DC$10/1000</f>
        <v>26071.806</v>
      </c>
      <c r="S18" s="57">
        <f>'[1]Missouri Summary'!DD$10/1000</f>
        <v>23505.881000000001</v>
      </c>
      <c r="T18" s="57">
        <f>'[1]Missouri Summary'!DE$10/1000</f>
        <v>26218.832999999999</v>
      </c>
      <c r="U18" s="24">
        <f>'[1]Missouri Summary'!DF$10/1000</f>
        <v>26463.125</v>
      </c>
      <c r="V18" s="24">
        <f>'[1]Missouri Summary'!DG$10/1000</f>
        <v>26010.481</v>
      </c>
      <c r="W18" s="24">
        <f>'[1]Missouri Summary'!DH$10/1000</f>
        <v>24631.053</v>
      </c>
      <c r="X18" s="24">
        <f>'[1]Missouri Summary'!DI$10/1000</f>
        <v>20012.655999999999</v>
      </c>
      <c r="Y18" s="24">
        <f>'[1]Missouri Summary'!DJ$10/1000</f>
        <v>18886.759999999998</v>
      </c>
      <c r="Z18" s="24">
        <f>'[1]Missouri Summary'!DK$10/1000</f>
        <v>30923.067999999999</v>
      </c>
      <c r="AA18" s="24">
        <f>'[1]Missouri Summary'!DL$10/1000</f>
        <v>31162.809000000001</v>
      </c>
      <c r="AB18" s="24">
        <f>'[1]Missouri Summary'!DM$10/1000</f>
        <v>31833.043000000001</v>
      </c>
      <c r="AC18" s="24">
        <f>'[1]Missouri Summary'!DN$10/1000</f>
        <v>29041.601999999999</v>
      </c>
      <c r="AD18" s="44">
        <f t="shared" ref="AD18:AD19" si="11">SUM(R18:AC18)</f>
        <v>314761.11700000003</v>
      </c>
    </row>
    <row r="19" spans="2:30" x14ac:dyDescent="0.3">
      <c r="B19" s="58" t="s">
        <v>86</v>
      </c>
      <c r="C19" s="59">
        <f>C24*C21/1000</f>
        <v>22628.409598117756</v>
      </c>
      <c r="D19" s="59">
        <f t="shared" ref="D19:N19" si="12">D24*D21/1000</f>
        <v>22703.419649847787</v>
      </c>
      <c r="E19" s="59">
        <f t="shared" si="12"/>
        <v>26400.229318967027</v>
      </c>
      <c r="F19" s="19">
        <f t="shared" si="12"/>
        <v>27628.003972562183</v>
      </c>
      <c r="G19" s="19">
        <f t="shared" si="12"/>
        <v>26810.940444717475</v>
      </c>
      <c r="H19" s="19">
        <f t="shared" si="12"/>
        <v>25286.522135538718</v>
      </c>
      <c r="I19" s="19">
        <f t="shared" si="12"/>
        <v>20284.105052914001</v>
      </c>
      <c r="J19" s="19">
        <f t="shared" si="12"/>
        <v>18903.366741760226</v>
      </c>
      <c r="K19" s="19">
        <f t="shared" si="12"/>
        <v>30916.35418426113</v>
      </c>
      <c r="L19" s="19">
        <f t="shared" si="12"/>
        <v>29990.306806713281</v>
      </c>
      <c r="M19" s="19">
        <f t="shared" si="12"/>
        <v>31926.099014318977</v>
      </c>
      <c r="N19" s="19">
        <f t="shared" si="12"/>
        <v>30205.348036935309</v>
      </c>
      <c r="O19" s="71">
        <f t="shared" si="10"/>
        <v>313683.10495665384</v>
      </c>
      <c r="Q19" s="58" t="s">
        <v>73</v>
      </c>
      <c r="R19" s="59">
        <f>R24*R21/1000</f>
        <v>22628.409598117756</v>
      </c>
      <c r="S19" s="59">
        <f t="shared" ref="S19:AC19" si="13">S24*S21/1000</f>
        <v>22703.419649847787</v>
      </c>
      <c r="T19" s="59">
        <f t="shared" si="13"/>
        <v>26400.229318967027</v>
      </c>
      <c r="U19" s="19">
        <f t="shared" si="13"/>
        <v>27628.003972562183</v>
      </c>
      <c r="V19" s="19">
        <f>V24*V21/1000</f>
        <v>26810.940444717475</v>
      </c>
      <c r="W19" s="19">
        <f t="shared" si="13"/>
        <v>25352.992245058129</v>
      </c>
      <c r="X19" s="19">
        <f t="shared" si="13"/>
        <v>21420.445807389748</v>
      </c>
      <c r="Y19" s="19">
        <f t="shared" si="13"/>
        <v>20319.309986579417</v>
      </c>
      <c r="Z19" s="19">
        <f t="shared" si="13"/>
        <v>32225.164606726798</v>
      </c>
      <c r="AA19" s="19">
        <f t="shared" si="13"/>
        <v>30997.775958064387</v>
      </c>
      <c r="AB19" s="19">
        <f t="shared" si="13"/>
        <v>32954.622080304107</v>
      </c>
      <c r="AC19" s="19">
        <f t="shared" si="13"/>
        <v>31173.533445074321</v>
      </c>
      <c r="AD19" s="71">
        <f t="shared" si="11"/>
        <v>320614.84711340908</v>
      </c>
    </row>
    <row r="20" spans="2:30" x14ac:dyDescent="0.3">
      <c r="B20" s="53"/>
      <c r="C20" s="57"/>
      <c r="D20" s="57"/>
      <c r="E20" s="57"/>
      <c r="F20" s="24"/>
      <c r="G20" s="24"/>
      <c r="H20" s="24"/>
      <c r="I20" s="24"/>
      <c r="J20" s="24"/>
      <c r="K20" s="24"/>
      <c r="L20" s="24"/>
      <c r="M20" s="24"/>
      <c r="N20" s="24"/>
      <c r="O20" s="44"/>
      <c r="Q20" s="53"/>
      <c r="R20" s="57"/>
      <c r="S20" s="57"/>
      <c r="T20" s="57"/>
      <c r="U20" s="24"/>
      <c r="V20" s="24"/>
      <c r="W20" s="24"/>
      <c r="X20" s="24"/>
      <c r="Y20" s="24"/>
      <c r="Z20" s="24"/>
      <c r="AA20" s="24"/>
      <c r="AB20" s="24"/>
      <c r="AC20" s="24"/>
      <c r="AD20" s="44"/>
    </row>
    <row r="21" spans="2:30" x14ac:dyDescent="0.3">
      <c r="B21" s="60" t="s">
        <v>14</v>
      </c>
      <c r="C21" s="61">
        <f t="shared" ref="C21:N21" si="14">R21</f>
        <v>18182</v>
      </c>
      <c r="D21" s="61">
        <f t="shared" si="14"/>
        <v>18183</v>
      </c>
      <c r="E21" s="61">
        <f t="shared" si="14"/>
        <v>18196</v>
      </c>
      <c r="F21" s="13">
        <f t="shared" si="14"/>
        <v>18190</v>
      </c>
      <c r="G21" s="13">
        <f t="shared" si="14"/>
        <v>18174</v>
      </c>
      <c r="H21" s="13">
        <f t="shared" si="14"/>
        <v>18211</v>
      </c>
      <c r="I21" s="13">
        <f t="shared" si="14"/>
        <v>18215</v>
      </c>
      <c r="J21" s="13">
        <f t="shared" si="14"/>
        <v>18257</v>
      </c>
      <c r="K21" s="13">
        <f t="shared" si="14"/>
        <v>18326</v>
      </c>
      <c r="L21" s="13">
        <f t="shared" si="14"/>
        <v>18294</v>
      </c>
      <c r="M21" s="13">
        <f t="shared" si="14"/>
        <v>18294</v>
      </c>
      <c r="N21" s="13">
        <f t="shared" si="14"/>
        <v>18355</v>
      </c>
      <c r="O21" s="45">
        <f>ROUND(AVERAGE(C21:N21),0)</f>
        <v>18240</v>
      </c>
      <c r="Q21" s="60" t="s">
        <v>14</v>
      </c>
      <c r="R21" s="61">
        <f>'[1]Missouri Summary'!DC$40</f>
        <v>18182</v>
      </c>
      <c r="S21" s="61">
        <f>'[1]Missouri Summary'!DD$40</f>
        <v>18183</v>
      </c>
      <c r="T21" s="61">
        <f>'[1]Missouri Summary'!DE$40</f>
        <v>18196</v>
      </c>
      <c r="U21" s="13">
        <f>'[1]Missouri Summary'!DF$40</f>
        <v>18190</v>
      </c>
      <c r="V21" s="13">
        <f>'[1]Missouri Summary'!DG$40</f>
        <v>18174</v>
      </c>
      <c r="W21" s="13">
        <f>'[1]Missouri Summary'!DH$40</f>
        <v>18211</v>
      </c>
      <c r="X21" s="13">
        <f>'[1]Missouri Summary'!DI$40</f>
        <v>18215</v>
      </c>
      <c r="Y21" s="13">
        <f>'[1]Missouri Summary'!DJ$40</f>
        <v>18257</v>
      </c>
      <c r="Z21" s="13">
        <f>'[1]Missouri Summary'!DK$40</f>
        <v>18326</v>
      </c>
      <c r="AA21" s="13">
        <f>'[1]Missouri Summary'!DL$40</f>
        <v>18294</v>
      </c>
      <c r="AB21" s="13">
        <f>'[1]Missouri Summary'!DM$40</f>
        <v>18294</v>
      </c>
      <c r="AC21" s="13">
        <f>'[1]Missouri Summary'!DN$40</f>
        <v>18355</v>
      </c>
      <c r="AD21" s="45">
        <f>ROUND(AVERAGE(R21:AC21),0)</f>
        <v>18240</v>
      </c>
    </row>
    <row r="22" spans="2:30" x14ac:dyDescent="0.3">
      <c r="B22" s="53"/>
      <c r="C22" s="57"/>
      <c r="D22" s="57"/>
      <c r="E22" s="57"/>
      <c r="F22" s="24"/>
      <c r="G22" s="24"/>
      <c r="H22" s="24"/>
      <c r="I22" s="24"/>
      <c r="J22" s="24"/>
      <c r="K22" s="24"/>
      <c r="L22" s="24"/>
      <c r="M22" s="24"/>
      <c r="N22" s="24"/>
      <c r="O22" s="44"/>
      <c r="Q22" s="53"/>
      <c r="R22" s="57"/>
      <c r="S22" s="57"/>
      <c r="T22" s="57"/>
      <c r="U22" s="24"/>
      <c r="V22" s="24"/>
      <c r="W22" s="24"/>
      <c r="X22" s="24"/>
      <c r="Y22" s="24"/>
      <c r="Z22" s="24"/>
      <c r="AA22" s="24"/>
      <c r="AB22" s="24"/>
      <c r="AC22" s="24"/>
      <c r="AD22" s="44"/>
    </row>
    <row r="23" spans="2:30" x14ac:dyDescent="0.3">
      <c r="B23" s="53" t="s">
        <v>15</v>
      </c>
      <c r="C23" s="57">
        <f>C18*1000/C21</f>
        <v>1433.9349906500936</v>
      </c>
      <c r="D23" s="57">
        <f t="shared" ref="D23:N23" si="15">D18*1000/D21</f>
        <v>1292.7394269372492</v>
      </c>
      <c r="E23" s="57">
        <f t="shared" si="15"/>
        <v>1440.9119037151022</v>
      </c>
      <c r="F23" s="24">
        <f t="shared" si="15"/>
        <v>1454.8172072567345</v>
      </c>
      <c r="G23" s="24">
        <f t="shared" si="15"/>
        <v>1431.1918675030263</v>
      </c>
      <c r="H23" s="24">
        <f t="shared" si="15"/>
        <v>1352.53709296579</v>
      </c>
      <c r="I23" s="24">
        <f t="shared" si="15"/>
        <v>1098.6909689816086</v>
      </c>
      <c r="J23" s="24">
        <f t="shared" si="15"/>
        <v>1034.494166621022</v>
      </c>
      <c r="K23" s="24">
        <f t="shared" si="15"/>
        <v>1687.3877551020407</v>
      </c>
      <c r="L23" s="24">
        <f t="shared" si="15"/>
        <v>1703.444244014431</v>
      </c>
      <c r="M23" s="24">
        <f t="shared" si="15"/>
        <v>1740.0810648299989</v>
      </c>
      <c r="N23" s="24">
        <f t="shared" si="15"/>
        <v>1582.2174884227732</v>
      </c>
      <c r="O23" s="44">
        <f>SUM(C23:N23)</f>
        <v>17252.448176999871</v>
      </c>
      <c r="Q23" s="53" t="s">
        <v>15</v>
      </c>
      <c r="R23" s="57">
        <f>R18*1000/R21</f>
        <v>1433.9349906500936</v>
      </c>
      <c r="S23" s="57">
        <f t="shared" ref="S23:AC23" si="16">S18*1000/S21</f>
        <v>1292.7394269372492</v>
      </c>
      <c r="T23" s="57">
        <f t="shared" si="16"/>
        <v>1440.9119037151022</v>
      </c>
      <c r="U23" s="24">
        <f t="shared" si="16"/>
        <v>1454.8172072567345</v>
      </c>
      <c r="V23" s="24">
        <f t="shared" si="16"/>
        <v>1431.1918675030263</v>
      </c>
      <c r="W23" s="24">
        <f t="shared" si="16"/>
        <v>1352.53709296579</v>
      </c>
      <c r="X23" s="24">
        <f t="shared" si="16"/>
        <v>1098.6909689816086</v>
      </c>
      <c r="Y23" s="24">
        <f t="shared" si="16"/>
        <v>1034.494166621022</v>
      </c>
      <c r="Z23" s="24">
        <f t="shared" si="16"/>
        <v>1687.3877551020407</v>
      </c>
      <c r="AA23" s="24">
        <f t="shared" si="16"/>
        <v>1703.444244014431</v>
      </c>
      <c r="AB23" s="24">
        <f t="shared" si="16"/>
        <v>1740.0810648299989</v>
      </c>
      <c r="AC23" s="24">
        <f t="shared" si="16"/>
        <v>1582.2174884227732</v>
      </c>
      <c r="AD23" s="44">
        <f>SUM(R23:AC23)</f>
        <v>17252.448176999871</v>
      </c>
    </row>
    <row r="24" spans="2:30" x14ac:dyDescent="0.3">
      <c r="B24" s="60" t="s">
        <v>72</v>
      </c>
      <c r="C24" s="61">
        <f>C23*LTOutput!AE23</f>
        <v>1244.5500823956527</v>
      </c>
      <c r="D24" s="61">
        <f>D23*LTOutput!AF23</f>
        <v>1248.6069212917444</v>
      </c>
      <c r="E24" s="61">
        <f>E23*LTOutput!AG23</f>
        <v>1450.8809254213577</v>
      </c>
      <c r="F24" s="13">
        <f>F23*LTOutput!AH23</f>
        <v>1518.8567329610876</v>
      </c>
      <c r="G24" s="13">
        <f>G23*LTOutput!AI23</f>
        <v>1475.2360759721291</v>
      </c>
      <c r="H24" s="13">
        <f>H23*LTOutput!AJ23</f>
        <v>1388.5301266014342</v>
      </c>
      <c r="I24" s="13">
        <f>I23*LTOutput!AK23</f>
        <v>1113.5934698278343</v>
      </c>
      <c r="J24" s="13">
        <f>J23*LTOutput!AL23</f>
        <v>1035.4037761822988</v>
      </c>
      <c r="K24" s="13">
        <f>K23*LTOutput!AM23</f>
        <v>1687.0214004289605</v>
      </c>
      <c r="L24" s="13">
        <f>L23*LTOutput!AN23</f>
        <v>1639.3520720844692</v>
      </c>
      <c r="M24" s="13">
        <f>M23*LTOutput!AO23</f>
        <v>1745.1677607040001</v>
      </c>
      <c r="N24" s="13">
        <f>N23*LTOutput!AP23</f>
        <v>1645.6196151966935</v>
      </c>
      <c r="O24" s="45">
        <f t="shared" ref="O24" si="17">SUM(C24:N24)</f>
        <v>17192.818959067663</v>
      </c>
      <c r="Q24" s="60" t="s">
        <v>72</v>
      </c>
      <c r="R24" s="61">
        <f>R23*LTOutput!AE5</f>
        <v>1244.5500823956527</v>
      </c>
      <c r="S24" s="61">
        <f>S23*LTOutput!AF5</f>
        <v>1248.6069212917444</v>
      </c>
      <c r="T24" s="61">
        <f>T23*LTOutput!AG5</f>
        <v>1450.8809254213577</v>
      </c>
      <c r="U24" s="13">
        <f>U23*LTOutput!AH5</f>
        <v>1518.8567329610876</v>
      </c>
      <c r="V24" s="13">
        <f>V23*LTOutput!AI5</f>
        <v>1475.2360759721291</v>
      </c>
      <c r="W24" s="13">
        <f>W23*LTOutput!AJ5</f>
        <v>1392.1801243785696</v>
      </c>
      <c r="X24" s="13">
        <f>X23*LTOutput!AK5</f>
        <v>1175.978358901441</v>
      </c>
      <c r="Y24" s="13">
        <f>Y23*LTOutput!AL5</f>
        <v>1112.9599598279792</v>
      </c>
      <c r="Z24" s="13">
        <f>Z23*LTOutput!AM5</f>
        <v>1758.4396271268579</v>
      </c>
      <c r="AA24" s="13">
        <f>AA23*LTOutput!AN5</f>
        <v>1694.4230872452383</v>
      </c>
      <c r="AB24" s="13">
        <f>AB23*LTOutput!AO5</f>
        <v>1801.3896403358535</v>
      </c>
      <c r="AC24" s="13">
        <f>AC23*LTOutput!AP5</f>
        <v>1698.3673900884946</v>
      </c>
      <c r="AD24" s="45">
        <f t="shared" ref="AD24" si="18">SUM(R24:AC24)</f>
        <v>17571.868925946404</v>
      </c>
    </row>
    <row r="25" spans="2:30" x14ac:dyDescent="0.3">
      <c r="B25" s="53"/>
      <c r="C25" s="57"/>
      <c r="D25" s="57"/>
      <c r="E25" s="57"/>
      <c r="F25" s="24"/>
      <c r="G25" s="24"/>
      <c r="H25" s="24"/>
      <c r="I25" s="24"/>
      <c r="J25" s="24"/>
      <c r="K25" s="24"/>
      <c r="L25" s="24"/>
      <c r="M25" s="24"/>
      <c r="N25" s="24"/>
      <c r="O25" s="44"/>
      <c r="Q25" s="53"/>
      <c r="R25" s="57"/>
      <c r="S25" s="57"/>
      <c r="T25" s="57"/>
      <c r="U25" s="24"/>
      <c r="V25" s="24"/>
      <c r="W25" s="24"/>
      <c r="X25" s="24"/>
      <c r="Y25" s="24"/>
      <c r="Z25" s="24"/>
      <c r="AA25" s="24"/>
      <c r="AB25" s="24"/>
      <c r="AC25" s="24"/>
      <c r="AD25" s="44"/>
    </row>
    <row r="26" spans="2:30" ht="16.2" thickBot="1" x14ac:dyDescent="0.35">
      <c r="B26" s="62"/>
      <c r="C26" s="63"/>
      <c r="D26" s="63"/>
      <c r="E26" s="63"/>
      <c r="F26" s="14"/>
      <c r="G26" s="14"/>
      <c r="H26" s="14"/>
      <c r="I26" s="14"/>
      <c r="J26" s="14"/>
      <c r="K26" s="14"/>
      <c r="L26" s="14"/>
      <c r="M26" s="14"/>
      <c r="N26" s="14"/>
      <c r="O26" s="72"/>
      <c r="Q26" s="62"/>
      <c r="R26" s="63"/>
      <c r="S26" s="63"/>
      <c r="T26" s="63"/>
      <c r="U26" s="14"/>
      <c r="V26" s="14"/>
      <c r="W26" s="14"/>
      <c r="X26" s="14"/>
      <c r="Y26" s="14"/>
      <c r="Z26" s="14"/>
      <c r="AA26" s="14"/>
      <c r="AB26" s="14"/>
      <c r="AC26" s="14"/>
      <c r="AD26" s="72"/>
    </row>
    <row r="27" spans="2:30" ht="16.2" thickTop="1" x14ac:dyDescent="0.3">
      <c r="B27" s="53"/>
      <c r="C27" s="64"/>
      <c r="D27" s="64"/>
      <c r="E27" s="64"/>
      <c r="F27" s="25"/>
      <c r="G27" s="25"/>
      <c r="H27" s="25"/>
      <c r="I27" s="25"/>
      <c r="J27" s="25"/>
      <c r="K27" s="25"/>
      <c r="L27" s="25"/>
      <c r="M27" s="25"/>
      <c r="N27" s="25"/>
      <c r="O27" s="46"/>
      <c r="Q27" s="53"/>
      <c r="R27" s="64"/>
      <c r="S27" s="64"/>
      <c r="T27" s="64"/>
      <c r="U27" s="25"/>
      <c r="V27" s="25"/>
      <c r="W27" s="25"/>
      <c r="X27" s="25"/>
      <c r="Y27" s="25"/>
      <c r="Z27" s="25"/>
      <c r="AA27" s="25"/>
      <c r="AB27" s="25"/>
      <c r="AC27" s="25"/>
      <c r="AD27" s="46"/>
    </row>
    <row r="28" spans="2:30" x14ac:dyDescent="0.3">
      <c r="B28" s="55" t="s">
        <v>17</v>
      </c>
      <c r="C28" s="65"/>
      <c r="D28" s="65"/>
      <c r="E28" s="65"/>
      <c r="F28" s="26"/>
      <c r="G28" s="26"/>
      <c r="H28" s="26"/>
      <c r="I28" s="26"/>
      <c r="J28" s="26"/>
      <c r="K28" s="26"/>
      <c r="L28" s="26"/>
      <c r="M28" s="26"/>
      <c r="N28" s="26"/>
      <c r="O28" s="47"/>
      <c r="Q28" s="55" t="s">
        <v>17</v>
      </c>
      <c r="R28" s="65"/>
      <c r="S28" s="65"/>
      <c r="T28" s="65"/>
      <c r="U28" s="26"/>
      <c r="V28" s="26"/>
      <c r="W28" s="26"/>
      <c r="X28" s="26"/>
      <c r="Y28" s="26"/>
      <c r="Z28" s="26"/>
      <c r="AA28" s="26"/>
      <c r="AB28" s="26"/>
      <c r="AC28" s="26"/>
      <c r="AD28" s="47"/>
    </row>
    <row r="29" spans="2:30" x14ac:dyDescent="0.3">
      <c r="B29" s="53" t="s">
        <v>13</v>
      </c>
      <c r="C29" s="57">
        <f t="shared" ref="C29:N29" si="19">R29</f>
        <v>65670.156000000003</v>
      </c>
      <c r="D29" s="57">
        <f t="shared" si="19"/>
        <v>66113.038</v>
      </c>
      <c r="E29" s="57">
        <f t="shared" si="19"/>
        <v>65914.252999999997</v>
      </c>
      <c r="F29" s="24">
        <f t="shared" si="19"/>
        <v>67922.762000000002</v>
      </c>
      <c r="G29" s="24">
        <f t="shared" si="19"/>
        <v>63827.872000000003</v>
      </c>
      <c r="H29" s="24">
        <f t="shared" si="19"/>
        <v>63165.413999999997</v>
      </c>
      <c r="I29" s="24">
        <f t="shared" si="19"/>
        <v>57224.622000000003</v>
      </c>
      <c r="J29" s="24">
        <f t="shared" si="19"/>
        <v>57587.131000000001</v>
      </c>
      <c r="K29" s="24">
        <f t="shared" si="19"/>
        <v>63236.417000000001</v>
      </c>
      <c r="L29" s="24">
        <f t="shared" si="19"/>
        <v>77750.524999999994</v>
      </c>
      <c r="M29" s="24">
        <f t="shared" si="19"/>
        <v>81398.668000000005</v>
      </c>
      <c r="N29" s="24">
        <f t="shared" si="19"/>
        <v>77118.342999999993</v>
      </c>
      <c r="O29" s="44">
        <f t="shared" ref="O29:O30" si="20">SUM(C29:N29)</f>
        <v>806929.201</v>
      </c>
      <c r="Q29" s="53" t="s">
        <v>13</v>
      </c>
      <c r="R29" s="57">
        <f>SUM('[1]Missouri Summary'!DC12,'[1]Missouri Summary'!DC18)/1000</f>
        <v>65670.156000000003</v>
      </c>
      <c r="S29" s="57">
        <f>SUM('[1]Missouri Summary'!DD12,'[1]Missouri Summary'!DD18)/1000</f>
        <v>66113.038</v>
      </c>
      <c r="T29" s="57">
        <f>SUM('[1]Missouri Summary'!DE12,'[1]Missouri Summary'!DE18)/1000</f>
        <v>65914.252999999997</v>
      </c>
      <c r="U29" s="24">
        <f>SUM('[1]Missouri Summary'!DF12,'[1]Missouri Summary'!DF18)/1000</f>
        <v>67922.762000000002</v>
      </c>
      <c r="V29" s="24">
        <f>SUM('[1]Missouri Summary'!DG12,'[1]Missouri Summary'!DG18)/1000</f>
        <v>63827.872000000003</v>
      </c>
      <c r="W29" s="24">
        <f>SUM('[1]Missouri Summary'!DH12,'[1]Missouri Summary'!DH18)/1000</f>
        <v>63165.413999999997</v>
      </c>
      <c r="X29" s="24">
        <f>SUM('[1]Missouri Summary'!DI12,'[1]Missouri Summary'!DI18)/1000</f>
        <v>57224.622000000003</v>
      </c>
      <c r="Y29" s="24">
        <f>SUM('[1]Missouri Summary'!DJ12,'[1]Missouri Summary'!DJ18)/1000</f>
        <v>57587.131000000001</v>
      </c>
      <c r="Z29" s="24">
        <f>SUM('[1]Missouri Summary'!DK12,'[1]Missouri Summary'!DK18)/1000</f>
        <v>63236.417000000001</v>
      </c>
      <c r="AA29" s="24">
        <f>SUM('[1]Missouri Summary'!DL12,'[1]Missouri Summary'!DL18)/1000</f>
        <v>77750.524999999994</v>
      </c>
      <c r="AB29" s="24">
        <f>SUM('[1]Missouri Summary'!DM12,'[1]Missouri Summary'!DM18)/1000</f>
        <v>81398.668000000005</v>
      </c>
      <c r="AC29" s="24">
        <f>SUM('[1]Missouri Summary'!DN12,'[1]Missouri Summary'!DN18)/1000</f>
        <v>77118.342999999993</v>
      </c>
      <c r="AD29" s="44">
        <f t="shared" ref="AD29:AD30" si="21">SUM(R29:AC29)</f>
        <v>806929.201</v>
      </c>
    </row>
    <row r="30" spans="2:30" x14ac:dyDescent="0.3">
      <c r="B30" s="58" t="s">
        <v>86</v>
      </c>
      <c r="C30" s="59">
        <f>C35*C32/1000</f>
        <v>61117.819685507726</v>
      </c>
      <c r="D30" s="59">
        <f t="shared" ref="D30:N30" si="22">D35*D32/1000</f>
        <v>65652.220415167147</v>
      </c>
      <c r="E30" s="59">
        <f t="shared" si="22"/>
        <v>66178.779069552475</v>
      </c>
      <c r="F30" s="19">
        <f t="shared" si="22"/>
        <v>69033.346593948983</v>
      </c>
      <c r="G30" s="19">
        <f t="shared" si="22"/>
        <v>64580.904491049478</v>
      </c>
      <c r="H30" s="19">
        <f t="shared" si="22"/>
        <v>63726.050304971584</v>
      </c>
      <c r="I30" s="19">
        <f t="shared" si="22"/>
        <v>57455.963943241331</v>
      </c>
      <c r="J30" s="19">
        <f t="shared" si="22"/>
        <v>58631.673031173996</v>
      </c>
      <c r="K30" s="19">
        <f t="shared" si="22"/>
        <v>63418.680900461339</v>
      </c>
      <c r="L30" s="19">
        <f t="shared" si="22"/>
        <v>76159.837563521796</v>
      </c>
      <c r="M30" s="19">
        <f t="shared" si="22"/>
        <v>81506.115396487541</v>
      </c>
      <c r="N30" s="19">
        <f t="shared" si="22"/>
        <v>78431.00030042298</v>
      </c>
      <c r="O30" s="71">
        <f t="shared" si="20"/>
        <v>805892.39169550641</v>
      </c>
      <c r="Q30" s="58" t="s">
        <v>73</v>
      </c>
      <c r="R30" s="59">
        <f>R35*R32/1000</f>
        <v>61117.819685507726</v>
      </c>
      <c r="S30" s="59">
        <f t="shared" ref="S30:AC30" si="23">S35*S32/1000</f>
        <v>65652.220415167147</v>
      </c>
      <c r="T30" s="59">
        <f t="shared" si="23"/>
        <v>66178.779069552475</v>
      </c>
      <c r="U30" s="19">
        <f>U35*U32/1000</f>
        <v>69033.346593948983</v>
      </c>
      <c r="V30" s="19">
        <f t="shared" si="23"/>
        <v>64580.904491049478</v>
      </c>
      <c r="W30" s="19">
        <f>W35*W32/1000</f>
        <v>63960.722108344016</v>
      </c>
      <c r="X30" s="19">
        <f>X35*X32/1000</f>
        <v>61565.077593652386</v>
      </c>
      <c r="Y30" s="19">
        <f t="shared" si="23"/>
        <v>63910.109495642035</v>
      </c>
      <c r="Z30" s="19">
        <f>Z35*Z32/1000</f>
        <v>67009.94838139425</v>
      </c>
      <c r="AA30" s="19">
        <f t="shared" si="23"/>
        <v>79835.307034231795</v>
      </c>
      <c r="AB30" s="19">
        <f t="shared" si="23"/>
        <v>85284.749532071393</v>
      </c>
      <c r="AC30" s="19">
        <f t="shared" si="23"/>
        <v>81846.072619970175</v>
      </c>
      <c r="AD30" s="71">
        <f t="shared" si="21"/>
        <v>829975.05702053197</v>
      </c>
    </row>
    <row r="31" spans="2:30" x14ac:dyDescent="0.3">
      <c r="B31" s="53"/>
      <c r="C31" s="57"/>
      <c r="D31" s="57"/>
      <c r="E31" s="57"/>
      <c r="F31" s="24"/>
      <c r="G31" s="24"/>
      <c r="H31" s="24"/>
      <c r="I31" s="24"/>
      <c r="J31" s="24"/>
      <c r="K31" s="24"/>
      <c r="L31" s="24"/>
      <c r="M31" s="24"/>
      <c r="N31" s="24"/>
      <c r="O31" s="44"/>
      <c r="Q31" s="53"/>
      <c r="R31" s="57"/>
      <c r="S31" s="57"/>
      <c r="T31" s="57"/>
      <c r="U31" s="24"/>
      <c r="V31" s="24"/>
      <c r="W31" s="24"/>
      <c r="X31" s="24"/>
      <c r="Y31" s="24"/>
      <c r="Z31" s="24"/>
      <c r="AA31" s="24"/>
      <c r="AB31" s="24"/>
      <c r="AC31" s="24"/>
      <c r="AD31" s="44"/>
    </row>
    <row r="32" spans="2:30" x14ac:dyDescent="0.3">
      <c r="B32" s="60" t="s">
        <v>14</v>
      </c>
      <c r="C32" s="61">
        <f t="shared" ref="C32:N32" si="24">R32</f>
        <v>1795</v>
      </c>
      <c r="D32" s="61">
        <f t="shared" si="24"/>
        <v>1798</v>
      </c>
      <c r="E32" s="61">
        <f t="shared" si="24"/>
        <v>1804</v>
      </c>
      <c r="F32" s="13">
        <f t="shared" si="24"/>
        <v>1798</v>
      </c>
      <c r="G32" s="13">
        <f t="shared" si="24"/>
        <v>1798</v>
      </c>
      <c r="H32" s="13">
        <f t="shared" si="24"/>
        <v>1799</v>
      </c>
      <c r="I32" s="13">
        <f t="shared" si="24"/>
        <v>1794</v>
      </c>
      <c r="J32" s="13">
        <f t="shared" si="24"/>
        <v>1795</v>
      </c>
      <c r="K32" s="13">
        <f t="shared" si="24"/>
        <v>1798</v>
      </c>
      <c r="L32" s="13">
        <f t="shared" si="24"/>
        <v>1799</v>
      </c>
      <c r="M32" s="13">
        <f t="shared" si="24"/>
        <v>1801</v>
      </c>
      <c r="N32" s="13">
        <f t="shared" si="24"/>
        <v>1802</v>
      </c>
      <c r="O32" s="45">
        <f>ROUND(AVERAGE(C32:N32),0)</f>
        <v>1798</v>
      </c>
      <c r="Q32" s="60" t="s">
        <v>14</v>
      </c>
      <c r="R32" s="61">
        <f>SUM('[1]Missouri Summary'!DC42,'[1]Missouri Summary'!DC48)</f>
        <v>1795</v>
      </c>
      <c r="S32" s="61">
        <f>SUM('[1]Missouri Summary'!DD42,'[1]Missouri Summary'!DD48)</f>
        <v>1798</v>
      </c>
      <c r="T32" s="61">
        <f>SUM('[1]Missouri Summary'!DE42,'[1]Missouri Summary'!DE48)</f>
        <v>1804</v>
      </c>
      <c r="U32" s="13">
        <f>SUM('[1]Missouri Summary'!DF42,'[1]Missouri Summary'!DF48)</f>
        <v>1798</v>
      </c>
      <c r="V32" s="13">
        <f>SUM('[1]Missouri Summary'!DG42,'[1]Missouri Summary'!DG48)</f>
        <v>1798</v>
      </c>
      <c r="W32" s="13">
        <f>SUM('[1]Missouri Summary'!DH42,'[1]Missouri Summary'!DH48)</f>
        <v>1799</v>
      </c>
      <c r="X32" s="13">
        <f>SUM('[1]Missouri Summary'!DI42,'[1]Missouri Summary'!DI48)</f>
        <v>1794</v>
      </c>
      <c r="Y32" s="13">
        <f>SUM('[1]Missouri Summary'!DJ42,'[1]Missouri Summary'!DJ48)</f>
        <v>1795</v>
      </c>
      <c r="Z32" s="13">
        <f>SUM('[1]Missouri Summary'!DK42,'[1]Missouri Summary'!DK48)</f>
        <v>1798</v>
      </c>
      <c r="AA32" s="13">
        <f>SUM('[1]Missouri Summary'!DL42,'[1]Missouri Summary'!DL48)</f>
        <v>1799</v>
      </c>
      <c r="AB32" s="13">
        <f>SUM('[1]Missouri Summary'!DM42,'[1]Missouri Summary'!DM48)</f>
        <v>1801</v>
      </c>
      <c r="AC32" s="13">
        <f>SUM('[1]Missouri Summary'!DN42,'[1]Missouri Summary'!DN48)</f>
        <v>1802</v>
      </c>
      <c r="AD32" s="45">
        <f>ROUND(AVERAGE(R32:AC32),0)</f>
        <v>1798</v>
      </c>
    </row>
    <row r="33" spans="2:30" x14ac:dyDescent="0.3">
      <c r="B33" s="53"/>
      <c r="C33" s="57"/>
      <c r="D33" s="57"/>
      <c r="E33" s="57"/>
      <c r="F33" s="24"/>
      <c r="G33" s="24"/>
      <c r="H33" s="24"/>
      <c r="I33" s="24"/>
      <c r="J33" s="24"/>
      <c r="K33" s="24"/>
      <c r="L33" s="24"/>
      <c r="M33" s="24"/>
      <c r="N33" s="24"/>
      <c r="O33" s="44"/>
      <c r="Q33" s="53"/>
      <c r="R33" s="57"/>
      <c r="S33" s="57"/>
      <c r="T33" s="57"/>
      <c r="U33" s="24"/>
      <c r="V33" s="24"/>
      <c r="W33" s="24"/>
      <c r="X33" s="24"/>
      <c r="Y33" s="24"/>
      <c r="Z33" s="24"/>
      <c r="AA33" s="24"/>
      <c r="AB33" s="24"/>
      <c r="AC33" s="24"/>
      <c r="AD33" s="44"/>
    </row>
    <row r="34" spans="2:30" x14ac:dyDescent="0.3">
      <c r="B34" s="53" t="s">
        <v>15</v>
      </c>
      <c r="C34" s="57">
        <f>C29*1000/C32</f>
        <v>36585.045125348188</v>
      </c>
      <c r="D34" s="57">
        <f t="shared" ref="D34:N34" si="25">D29*1000/D32</f>
        <v>36770.321468298112</v>
      </c>
      <c r="E34" s="57">
        <f t="shared" si="25"/>
        <v>36537.83425720621</v>
      </c>
      <c r="F34" s="24">
        <f t="shared" si="25"/>
        <v>37776.842046718579</v>
      </c>
      <c r="G34" s="24">
        <f t="shared" si="25"/>
        <v>35499.372636262517</v>
      </c>
      <c r="H34" s="24">
        <f t="shared" si="25"/>
        <v>35111.40300166759</v>
      </c>
      <c r="I34" s="24">
        <f t="shared" si="25"/>
        <v>31897.782608695652</v>
      </c>
      <c r="J34" s="24">
        <f t="shared" si="25"/>
        <v>32081.96713091922</v>
      </c>
      <c r="K34" s="24">
        <f t="shared" si="25"/>
        <v>35170.421023359289</v>
      </c>
      <c r="L34" s="24">
        <f t="shared" si="25"/>
        <v>43218.746525847695</v>
      </c>
      <c r="M34" s="24">
        <f t="shared" si="25"/>
        <v>45196.373126041086</v>
      </c>
      <c r="N34" s="24">
        <f t="shared" si="25"/>
        <v>42795.972807991122</v>
      </c>
      <c r="O34" s="44">
        <f t="shared" ref="O34:O35" si="26">SUM(C34:N34)</f>
        <v>448642.08175835526</v>
      </c>
      <c r="Q34" s="53" t="s">
        <v>15</v>
      </c>
      <c r="R34" s="57">
        <f>R29*1000/R32</f>
        <v>36585.045125348188</v>
      </c>
      <c r="S34" s="57">
        <f t="shared" ref="S34:AC34" si="27">S29*1000/S32</f>
        <v>36770.321468298112</v>
      </c>
      <c r="T34" s="57">
        <f t="shared" si="27"/>
        <v>36537.83425720621</v>
      </c>
      <c r="U34" s="24">
        <f t="shared" si="27"/>
        <v>37776.842046718579</v>
      </c>
      <c r="V34" s="24">
        <f t="shared" si="27"/>
        <v>35499.372636262517</v>
      </c>
      <c r="W34" s="24">
        <f t="shared" si="27"/>
        <v>35111.40300166759</v>
      </c>
      <c r="X34" s="24">
        <f t="shared" si="27"/>
        <v>31897.782608695652</v>
      </c>
      <c r="Y34" s="24">
        <f t="shared" si="27"/>
        <v>32081.96713091922</v>
      </c>
      <c r="Z34" s="24">
        <f t="shared" si="27"/>
        <v>35170.421023359289</v>
      </c>
      <c r="AA34" s="24">
        <f t="shared" si="27"/>
        <v>43218.746525847695</v>
      </c>
      <c r="AB34" s="24">
        <f t="shared" si="27"/>
        <v>45196.373126041086</v>
      </c>
      <c r="AC34" s="24">
        <f t="shared" si="27"/>
        <v>42795.972807991122</v>
      </c>
      <c r="AD34" s="44">
        <f t="shared" ref="AD34:AD35" si="28">SUM(R34:AC34)</f>
        <v>448642.08175835526</v>
      </c>
    </row>
    <row r="35" spans="2:30" x14ac:dyDescent="0.3">
      <c r="B35" s="60" t="s">
        <v>87</v>
      </c>
      <c r="C35" s="61">
        <f>C34*LTOutput!AE24</f>
        <v>34048.92461588174</v>
      </c>
      <c r="D35" s="61">
        <f>D34*LTOutput!AF24</f>
        <v>36514.026927234234</v>
      </c>
      <c r="E35" s="61">
        <f>E34*LTOutput!AG24</f>
        <v>36684.467333454813</v>
      </c>
      <c r="F35" s="13">
        <f>F34*LTOutput!AH24</f>
        <v>38394.519796412118</v>
      </c>
      <c r="G35" s="13">
        <f>G34*LTOutput!AI24</f>
        <v>35918.189372107605</v>
      </c>
      <c r="H35" s="13">
        <f>H34*LTOutput!AJ24</f>
        <v>35423.040747621781</v>
      </c>
      <c r="I35" s="13">
        <f>I34*LTOutput!AK24</f>
        <v>32026.735754315123</v>
      </c>
      <c r="J35" s="13">
        <f>J34*LTOutput!AL24</f>
        <v>32663.884697032867</v>
      </c>
      <c r="K35" s="13">
        <f>K34*LTOutput!AM24</f>
        <v>35271.79137956693</v>
      </c>
      <c r="L35" s="13">
        <f>L34*LTOutput!AN24</f>
        <v>42334.54005754408</v>
      </c>
      <c r="M35" s="13">
        <f>M34*LTOutput!AO24</f>
        <v>45256.032979726559</v>
      </c>
      <c r="N35" s="13">
        <f>N34*LTOutput!AP24</f>
        <v>43524.417480811862</v>
      </c>
      <c r="O35" s="45">
        <f t="shared" si="26"/>
        <v>448060.57114170981</v>
      </c>
      <c r="Q35" s="60" t="s">
        <v>72</v>
      </c>
      <c r="R35" s="61">
        <f>R34*LTOutput!AE6</f>
        <v>34048.92461588174</v>
      </c>
      <c r="S35" s="61">
        <f>S34*LTOutput!AF6</f>
        <v>36514.026927234234</v>
      </c>
      <c r="T35" s="61">
        <f>T34*LTOutput!AG6</f>
        <v>36684.467333454813</v>
      </c>
      <c r="U35" s="13">
        <f>U34*LTOutput!AH6</f>
        <v>38394.519796412118</v>
      </c>
      <c r="V35" s="13">
        <f>V34*LTOutput!AI6</f>
        <v>35918.189372107605</v>
      </c>
      <c r="W35" s="13">
        <f>W34*LTOutput!AJ6</f>
        <v>35553.486441547539</v>
      </c>
      <c r="X35" s="13">
        <f>X34*LTOutput!AK6</f>
        <v>34317.21159066465</v>
      </c>
      <c r="Y35" s="13">
        <f>Y34*LTOutput!AL6</f>
        <v>35604.517824870214</v>
      </c>
      <c r="Z35" s="13">
        <f>Z34*LTOutput!AM6</f>
        <v>37269.159277749859</v>
      </c>
      <c r="AA35" s="13">
        <f>AA34*LTOutput!AN6</f>
        <v>44377.602576004334</v>
      </c>
      <c r="AB35" s="13">
        <f>AB34*LTOutput!AO6</f>
        <v>47354.108568612661</v>
      </c>
      <c r="AC35" s="13">
        <f>AC34*LTOutput!AP6</f>
        <v>45419.574150926841</v>
      </c>
      <c r="AD35" s="45">
        <f t="shared" si="28"/>
        <v>461455.78847546666</v>
      </c>
    </row>
    <row r="36" spans="2:30" x14ac:dyDescent="0.3">
      <c r="B36" s="53"/>
      <c r="C36" s="57"/>
      <c r="D36" s="57"/>
      <c r="E36" s="57"/>
      <c r="F36" s="24"/>
      <c r="G36" s="24"/>
      <c r="H36" s="24"/>
      <c r="I36" s="24"/>
      <c r="J36" s="24"/>
      <c r="K36" s="24"/>
      <c r="L36" s="24"/>
      <c r="M36" s="24"/>
      <c r="N36" s="24"/>
      <c r="O36" s="44"/>
      <c r="Q36" s="53"/>
      <c r="R36" s="57"/>
      <c r="S36" s="57"/>
      <c r="T36" s="57"/>
      <c r="U36" s="24"/>
      <c r="V36" s="24"/>
      <c r="W36" s="24"/>
      <c r="X36" s="24"/>
      <c r="Y36" s="24"/>
      <c r="Z36" s="24"/>
      <c r="AA36" s="24"/>
      <c r="AB36" s="24"/>
      <c r="AC36" s="24"/>
      <c r="AD36" s="44"/>
    </row>
    <row r="37" spans="2:30" ht="16.2" thickBot="1" x14ac:dyDescent="0.35">
      <c r="B37" s="62"/>
      <c r="C37" s="63"/>
      <c r="D37" s="63"/>
      <c r="E37" s="63"/>
      <c r="F37" s="14"/>
      <c r="G37" s="14"/>
      <c r="H37" s="14"/>
      <c r="I37" s="14"/>
      <c r="J37" s="14"/>
      <c r="K37" s="14"/>
      <c r="L37" s="14"/>
      <c r="M37" s="14"/>
      <c r="N37" s="14"/>
      <c r="O37" s="72"/>
      <c r="Q37" s="62"/>
      <c r="R37" s="63"/>
      <c r="S37" s="63"/>
      <c r="T37" s="63"/>
      <c r="U37" s="14"/>
      <c r="V37" s="14"/>
      <c r="W37" s="14"/>
      <c r="X37" s="14"/>
      <c r="Y37" s="14"/>
      <c r="Z37" s="14"/>
      <c r="AA37" s="14"/>
      <c r="AB37" s="14"/>
      <c r="AC37" s="14"/>
      <c r="AD37" s="72"/>
    </row>
    <row r="38" spans="2:30" ht="16.2" thickTop="1" x14ac:dyDescent="0.3">
      <c r="B38" s="75"/>
      <c r="C38" s="64"/>
      <c r="D38" s="64"/>
      <c r="E38" s="64"/>
      <c r="F38" s="25"/>
      <c r="G38" s="25"/>
      <c r="H38" s="25"/>
      <c r="I38" s="25"/>
      <c r="J38" s="25"/>
      <c r="K38" s="25"/>
      <c r="L38" s="25"/>
      <c r="M38" s="25"/>
      <c r="N38" s="25"/>
      <c r="O38" s="46"/>
      <c r="Q38" s="75"/>
      <c r="R38" s="64"/>
      <c r="S38" s="64"/>
      <c r="T38" s="64"/>
      <c r="U38" s="25"/>
      <c r="V38" s="25"/>
      <c r="W38" s="25"/>
      <c r="X38" s="25"/>
      <c r="Y38" s="25"/>
      <c r="Z38" s="25"/>
      <c r="AA38" s="25"/>
      <c r="AB38" s="25"/>
      <c r="AC38" s="25"/>
      <c r="AD38" s="46"/>
    </row>
    <row r="39" spans="2:30" x14ac:dyDescent="0.3">
      <c r="B39" s="55" t="s">
        <v>18</v>
      </c>
      <c r="C39" s="65"/>
      <c r="D39" s="65"/>
      <c r="E39" s="65"/>
      <c r="F39" s="26"/>
      <c r="G39" s="26"/>
      <c r="H39" s="26"/>
      <c r="I39" s="26"/>
      <c r="J39" s="26"/>
      <c r="K39" s="26"/>
      <c r="L39" s="26"/>
      <c r="M39" s="26"/>
      <c r="N39" s="26"/>
      <c r="O39" s="47"/>
      <c r="Q39" s="55" t="s">
        <v>18</v>
      </c>
      <c r="R39" s="65"/>
      <c r="S39" s="65"/>
      <c r="T39" s="65"/>
      <c r="U39" s="26"/>
      <c r="V39" s="26"/>
      <c r="W39" s="26"/>
      <c r="X39" s="26"/>
      <c r="Y39" s="26"/>
      <c r="Z39" s="26"/>
      <c r="AA39" s="26"/>
      <c r="AB39" s="26"/>
      <c r="AC39" s="26"/>
      <c r="AD39" s="47"/>
    </row>
    <row r="40" spans="2:30" x14ac:dyDescent="0.3">
      <c r="B40" s="53" t="s">
        <v>13</v>
      </c>
      <c r="C40" s="57">
        <f t="shared" ref="C40:N40" si="29">R40</f>
        <v>5882.28</v>
      </c>
      <c r="D40" s="57">
        <f t="shared" si="29"/>
        <v>6726.1009999999997</v>
      </c>
      <c r="E40" s="57">
        <f t="shared" si="29"/>
        <v>7478.2</v>
      </c>
      <c r="F40" s="24">
        <f t="shared" si="29"/>
        <v>8239.2870000000003</v>
      </c>
      <c r="G40" s="24">
        <f t="shared" si="29"/>
        <v>8238.723</v>
      </c>
      <c r="H40" s="24">
        <f t="shared" si="29"/>
        <v>6987.2529999999997</v>
      </c>
      <c r="I40" s="24">
        <f t="shared" si="29"/>
        <v>4719.4229999999998</v>
      </c>
      <c r="J40" s="24">
        <f t="shared" si="29"/>
        <v>4367.2309999999998</v>
      </c>
      <c r="K40" s="24">
        <f t="shared" si="29"/>
        <v>4949.2349999999997</v>
      </c>
      <c r="L40" s="24">
        <f t="shared" si="29"/>
        <v>6484.473</v>
      </c>
      <c r="M40" s="24">
        <f t="shared" si="29"/>
        <v>7022.2730000000001</v>
      </c>
      <c r="N40" s="24">
        <f t="shared" si="29"/>
        <v>6457.8149999999996</v>
      </c>
      <c r="O40" s="44">
        <f t="shared" ref="O40:O41" si="30">SUM(C40:N40)</f>
        <v>77552.293999999994</v>
      </c>
      <c r="Q40" s="53" t="s">
        <v>13</v>
      </c>
      <c r="R40" s="57">
        <f>'[1]Missouri Summary'!DC$11/1000</f>
        <v>5882.28</v>
      </c>
      <c r="S40" s="57">
        <f>'[1]Missouri Summary'!DD$11/1000</f>
        <v>6726.1009999999997</v>
      </c>
      <c r="T40" s="57">
        <f>'[1]Missouri Summary'!DE$11/1000</f>
        <v>7478.2</v>
      </c>
      <c r="U40" s="24">
        <f>'[1]Missouri Summary'!DF$11/1000</f>
        <v>8239.2870000000003</v>
      </c>
      <c r="V40" s="24">
        <f>'[1]Missouri Summary'!DG$11/1000</f>
        <v>8238.723</v>
      </c>
      <c r="W40" s="24">
        <f>'[1]Missouri Summary'!DH$11/1000</f>
        <v>6987.2529999999997</v>
      </c>
      <c r="X40" s="24">
        <f>'[1]Missouri Summary'!DI$11/1000</f>
        <v>4719.4229999999998</v>
      </c>
      <c r="Y40" s="24">
        <f>'[1]Missouri Summary'!DJ$11/1000</f>
        <v>4367.2309999999998</v>
      </c>
      <c r="Z40" s="24">
        <f>'[1]Missouri Summary'!DK$11/1000</f>
        <v>4949.2349999999997</v>
      </c>
      <c r="AA40" s="24">
        <f>'[1]Missouri Summary'!DL$11/1000</f>
        <v>6484.473</v>
      </c>
      <c r="AB40" s="24">
        <f>'[1]Missouri Summary'!DM$11/1000</f>
        <v>7022.2730000000001</v>
      </c>
      <c r="AC40" s="24">
        <f>'[1]Missouri Summary'!DN$11/1000</f>
        <v>6457.8149999999996</v>
      </c>
      <c r="AD40" s="44">
        <f t="shared" ref="AD40:AD41" si="31">SUM(R40:AC40)</f>
        <v>77552.293999999994</v>
      </c>
    </row>
    <row r="41" spans="2:30" x14ac:dyDescent="0.3">
      <c r="B41" s="58" t="s">
        <v>86</v>
      </c>
      <c r="C41" s="59">
        <f>C46*C43/1000</f>
        <v>5102.3235184523819</v>
      </c>
      <c r="D41" s="59">
        <f t="shared" ref="D41:N41" si="32">D46*D43/1000</f>
        <v>6160.588332162125</v>
      </c>
      <c r="E41" s="59">
        <f t="shared" si="32"/>
        <v>7593.3449107781871</v>
      </c>
      <c r="F41" s="19">
        <f t="shared" si="32"/>
        <v>9006.3869822502875</v>
      </c>
      <c r="G41" s="19">
        <f t="shared" si="32"/>
        <v>8779.9326005082821</v>
      </c>
      <c r="H41" s="19">
        <f t="shared" si="32"/>
        <v>7435.3925125617907</v>
      </c>
      <c r="I41" s="19">
        <f t="shared" si="32"/>
        <v>4927.6517618669905</v>
      </c>
      <c r="J41" s="19">
        <f t="shared" si="32"/>
        <v>4206.7315077118519</v>
      </c>
      <c r="K41" s="19">
        <f t="shared" si="32"/>
        <v>4914.7391804832614</v>
      </c>
      <c r="L41" s="19">
        <f t="shared" si="32"/>
        <v>6259.7436494692074</v>
      </c>
      <c r="M41" s="19">
        <f t="shared" si="32"/>
        <v>7039.7896616439812</v>
      </c>
      <c r="N41" s="19">
        <f t="shared" si="32"/>
        <v>6688.345467346121</v>
      </c>
      <c r="O41" s="71">
        <f t="shared" si="30"/>
        <v>78114.970085234469</v>
      </c>
      <c r="Q41" s="58" t="s">
        <v>73</v>
      </c>
      <c r="R41" s="59">
        <f>R46*R43/1000</f>
        <v>5102.3235184523819</v>
      </c>
      <c r="S41" s="59">
        <f t="shared" ref="S41:AC41" si="33">S46*S43/1000</f>
        <v>6160.588332162125</v>
      </c>
      <c r="T41" s="59">
        <f t="shared" si="33"/>
        <v>7593.3449107781871</v>
      </c>
      <c r="U41" s="19">
        <f t="shared" si="33"/>
        <v>9006.3869822502875</v>
      </c>
      <c r="V41" s="19">
        <f>V46*V43/1000</f>
        <v>8779.9326005082821</v>
      </c>
      <c r="W41" s="19">
        <f t="shared" si="33"/>
        <v>7452.6774954891061</v>
      </c>
      <c r="X41" s="19">
        <f t="shared" si="33"/>
        <v>5239.263764351932</v>
      </c>
      <c r="Y41" s="19">
        <f t="shared" si="33"/>
        <v>4617.4770567030337</v>
      </c>
      <c r="Z41" s="19">
        <f t="shared" si="33"/>
        <v>5160.3799960211954</v>
      </c>
      <c r="AA41" s="19">
        <f t="shared" si="33"/>
        <v>6500.0888773968363</v>
      </c>
      <c r="AB41" s="19">
        <f t="shared" si="33"/>
        <v>7299.5204543780537</v>
      </c>
      <c r="AC41" s="19">
        <f t="shared" si="33"/>
        <v>6937.0527351335168</v>
      </c>
      <c r="AD41" s="71">
        <f t="shared" si="31"/>
        <v>79849.036723624959</v>
      </c>
    </row>
    <row r="42" spans="2:30" x14ac:dyDescent="0.3">
      <c r="B42" s="66"/>
      <c r="C42" s="67"/>
      <c r="D42" s="67"/>
      <c r="E42" s="67"/>
      <c r="F42" s="15"/>
      <c r="G42" s="15"/>
      <c r="H42" s="15"/>
      <c r="I42" s="15"/>
      <c r="J42" s="15"/>
      <c r="K42" s="15"/>
      <c r="L42" s="24"/>
      <c r="M42" s="24"/>
      <c r="N42" s="24"/>
      <c r="O42" s="44"/>
      <c r="Q42" s="66"/>
      <c r="R42" s="67"/>
      <c r="S42" s="67"/>
      <c r="T42" s="67"/>
      <c r="U42" s="15"/>
      <c r="V42" s="15"/>
      <c r="W42" s="15"/>
      <c r="X42" s="15"/>
      <c r="Y42" s="15"/>
      <c r="Z42" s="15"/>
      <c r="AA42" s="24"/>
      <c r="AB42" s="24"/>
      <c r="AC42" s="24"/>
      <c r="AD42" s="44"/>
    </row>
    <row r="43" spans="2:30" x14ac:dyDescent="0.3">
      <c r="B43" s="60" t="s">
        <v>14</v>
      </c>
      <c r="C43" s="61">
        <f t="shared" ref="C43:N43" si="34">R43</f>
        <v>2975</v>
      </c>
      <c r="D43" s="61">
        <f t="shared" si="34"/>
        <v>3033</v>
      </c>
      <c r="E43" s="61">
        <f t="shared" si="34"/>
        <v>3022</v>
      </c>
      <c r="F43" s="13">
        <f t="shared" si="34"/>
        <v>3021</v>
      </c>
      <c r="G43" s="13">
        <f t="shared" si="34"/>
        <v>3023</v>
      </c>
      <c r="H43" s="13">
        <f t="shared" si="34"/>
        <v>3025</v>
      </c>
      <c r="I43" s="13">
        <f t="shared" si="34"/>
        <v>3019</v>
      </c>
      <c r="J43" s="13">
        <f t="shared" si="34"/>
        <v>3037</v>
      </c>
      <c r="K43" s="13">
        <f t="shared" si="34"/>
        <v>3047</v>
      </c>
      <c r="L43" s="13">
        <f t="shared" si="34"/>
        <v>3027</v>
      </c>
      <c r="M43" s="13">
        <f t="shared" si="34"/>
        <v>3028</v>
      </c>
      <c r="N43" s="13">
        <f t="shared" si="34"/>
        <v>3025</v>
      </c>
      <c r="O43" s="45">
        <f>ROUND(AVERAGE(C43:N43),0)</f>
        <v>3024</v>
      </c>
      <c r="Q43" s="60" t="s">
        <v>14</v>
      </c>
      <c r="R43" s="61">
        <f>'[1]Missouri Summary'!DC$41</f>
        <v>2975</v>
      </c>
      <c r="S43" s="61">
        <f>'[1]Missouri Summary'!DD$41</f>
        <v>3033</v>
      </c>
      <c r="T43" s="61">
        <f>'[1]Missouri Summary'!DE$41</f>
        <v>3022</v>
      </c>
      <c r="U43" s="13">
        <f>'[1]Missouri Summary'!DF$41</f>
        <v>3021</v>
      </c>
      <c r="V43" s="13">
        <f>'[1]Missouri Summary'!DG$41</f>
        <v>3023</v>
      </c>
      <c r="W43" s="13">
        <f>'[1]Missouri Summary'!DH$41</f>
        <v>3025</v>
      </c>
      <c r="X43" s="13">
        <f>'[1]Missouri Summary'!DI$41</f>
        <v>3019</v>
      </c>
      <c r="Y43" s="13">
        <f>'[1]Missouri Summary'!DJ$41</f>
        <v>3037</v>
      </c>
      <c r="Z43" s="13">
        <f>'[1]Missouri Summary'!DK$41</f>
        <v>3047</v>
      </c>
      <c r="AA43" s="13">
        <f>'[1]Missouri Summary'!DL$41</f>
        <v>3027</v>
      </c>
      <c r="AB43" s="13">
        <f>'[1]Missouri Summary'!DM$41</f>
        <v>3028</v>
      </c>
      <c r="AC43" s="13">
        <f>'[1]Missouri Summary'!DN$41</f>
        <v>3025</v>
      </c>
      <c r="AD43" s="45">
        <f>ROUND(AVERAGE(R43:AC43),0)</f>
        <v>3024</v>
      </c>
    </row>
    <row r="44" spans="2:30" x14ac:dyDescent="0.3">
      <c r="B44" s="53"/>
      <c r="C44" s="57"/>
      <c r="D44" s="57"/>
      <c r="E44" s="57"/>
      <c r="F44" s="24"/>
      <c r="G44" s="24"/>
      <c r="H44" s="24"/>
      <c r="I44" s="24"/>
      <c r="J44" s="24"/>
      <c r="K44" s="24"/>
      <c r="L44" s="24"/>
      <c r="M44" s="24"/>
      <c r="N44" s="24"/>
      <c r="O44" s="44"/>
      <c r="Q44" s="53"/>
      <c r="R44" s="57"/>
      <c r="S44" s="57"/>
      <c r="T44" s="57"/>
      <c r="U44" s="24"/>
      <c r="V44" s="24"/>
      <c r="W44" s="24"/>
      <c r="X44" s="24"/>
      <c r="Y44" s="24"/>
      <c r="Z44" s="24"/>
      <c r="AA44" s="24"/>
      <c r="AB44" s="24"/>
      <c r="AC44" s="24"/>
      <c r="AD44" s="44"/>
    </row>
    <row r="45" spans="2:30" x14ac:dyDescent="0.3">
      <c r="B45" s="53" t="s">
        <v>15</v>
      </c>
      <c r="C45" s="57">
        <f>C40*1000/C43</f>
        <v>1977.2369747899161</v>
      </c>
      <c r="D45" s="57">
        <f t="shared" ref="D45:N45" si="35">D40*1000/D43</f>
        <v>2217.6396307286514</v>
      </c>
      <c r="E45" s="57">
        <f t="shared" si="35"/>
        <v>2474.5863666446062</v>
      </c>
      <c r="F45" s="24">
        <f t="shared" si="35"/>
        <v>2727.3376365441904</v>
      </c>
      <c r="G45" s="24">
        <f t="shared" si="35"/>
        <v>2725.3466754879259</v>
      </c>
      <c r="H45" s="24">
        <f t="shared" si="35"/>
        <v>2309.835702479339</v>
      </c>
      <c r="I45" s="24">
        <f t="shared" si="35"/>
        <v>1563.2404769791322</v>
      </c>
      <c r="J45" s="24">
        <f t="shared" si="35"/>
        <v>1438.008231807705</v>
      </c>
      <c r="K45" s="24">
        <f t="shared" si="35"/>
        <v>1624.297669839186</v>
      </c>
      <c r="L45" s="24">
        <f t="shared" si="35"/>
        <v>2142.2111000991081</v>
      </c>
      <c r="M45" s="24">
        <f t="shared" si="35"/>
        <v>2319.1126155878469</v>
      </c>
      <c r="N45" s="24">
        <f t="shared" si="35"/>
        <v>2134.8148760330578</v>
      </c>
      <c r="O45" s="44">
        <f t="shared" ref="O45:O46" si="36">SUM(C45:N45)</f>
        <v>25653.667957020665</v>
      </c>
      <c r="Q45" s="53" t="s">
        <v>15</v>
      </c>
      <c r="R45" s="57">
        <f>R40*1000/R43</f>
        <v>1977.2369747899161</v>
      </c>
      <c r="S45" s="57">
        <f t="shared" ref="S45:AC45" si="37">S40*1000/S43</f>
        <v>2217.6396307286514</v>
      </c>
      <c r="T45" s="57">
        <f t="shared" si="37"/>
        <v>2474.5863666446062</v>
      </c>
      <c r="U45" s="24">
        <f t="shared" si="37"/>
        <v>2727.3376365441904</v>
      </c>
      <c r="V45" s="24">
        <f>V40*1000/V43</f>
        <v>2725.3466754879259</v>
      </c>
      <c r="W45" s="24">
        <f t="shared" si="37"/>
        <v>2309.835702479339</v>
      </c>
      <c r="X45" s="24">
        <f t="shared" si="37"/>
        <v>1563.2404769791322</v>
      </c>
      <c r="Y45" s="24">
        <f t="shared" si="37"/>
        <v>1438.008231807705</v>
      </c>
      <c r="Z45" s="24">
        <f t="shared" si="37"/>
        <v>1624.297669839186</v>
      </c>
      <c r="AA45" s="24">
        <f t="shared" si="37"/>
        <v>2142.2111000991081</v>
      </c>
      <c r="AB45" s="24">
        <f t="shared" si="37"/>
        <v>2319.1126155878469</v>
      </c>
      <c r="AC45" s="24">
        <f t="shared" si="37"/>
        <v>2134.8148760330578</v>
      </c>
      <c r="AD45" s="44">
        <f t="shared" ref="AD45:AD46" si="38">SUM(R45:AC45)</f>
        <v>25653.667957020665</v>
      </c>
    </row>
    <row r="46" spans="2:30" x14ac:dyDescent="0.3">
      <c r="B46" s="60" t="s">
        <v>87</v>
      </c>
      <c r="C46" s="61">
        <f>C45*LTOutput!AE25</f>
        <v>1715.0667288915567</v>
      </c>
      <c r="D46" s="61">
        <f>D45*LTOutput!AF25</f>
        <v>2031.1863937230878</v>
      </c>
      <c r="E46" s="61">
        <f>E45*LTOutput!AG25</f>
        <v>2512.6885872859652</v>
      </c>
      <c r="F46" s="13">
        <f>F45*LTOutput!AH25</f>
        <v>2981.2601728733162</v>
      </c>
      <c r="G46" s="13">
        <f>G45*LTOutput!AI25</f>
        <v>2904.3773074787568</v>
      </c>
      <c r="H46" s="13">
        <f>H45*LTOutput!AJ25</f>
        <v>2457.9809958881951</v>
      </c>
      <c r="I46" s="13">
        <f>I45*LTOutput!AK25</f>
        <v>1632.2132367893312</v>
      </c>
      <c r="J46" s="13">
        <f>J45*LTOutput!AL25</f>
        <v>1385.160193517238</v>
      </c>
      <c r="K46" s="13">
        <f>K45*LTOutput!AM25</f>
        <v>1612.9764294332988</v>
      </c>
      <c r="L46" s="13">
        <f>L45*LTOutput!AN25</f>
        <v>2067.9694910701046</v>
      </c>
      <c r="M46" s="13">
        <f>M45*LTOutput!AO25</f>
        <v>2324.8975104504561</v>
      </c>
      <c r="N46" s="13">
        <f>N45*LTOutput!AP25</f>
        <v>2211.023294990453</v>
      </c>
      <c r="O46" s="45">
        <f t="shared" si="36"/>
        <v>25836.800342391762</v>
      </c>
      <c r="Q46" s="60" t="s">
        <v>72</v>
      </c>
      <c r="R46" s="61">
        <f>R45*LTOutput!AE7</f>
        <v>1715.0667288915567</v>
      </c>
      <c r="S46" s="61">
        <f>S45*LTOutput!AF7</f>
        <v>2031.1863937230878</v>
      </c>
      <c r="T46" s="61">
        <f>T45*LTOutput!AG7</f>
        <v>2512.6885872859652</v>
      </c>
      <c r="U46" s="13">
        <f>U45*LTOutput!AH7</f>
        <v>2981.2601728733162</v>
      </c>
      <c r="V46" s="13">
        <f>V45*LTOutput!AI7</f>
        <v>2904.3773074787568</v>
      </c>
      <c r="W46" s="13">
        <f>W45*LTOutput!AJ7</f>
        <v>2463.6950398311096</v>
      </c>
      <c r="X46" s="13">
        <f>X45*LTOutput!AK7</f>
        <v>1735.4301968704644</v>
      </c>
      <c r="Y46" s="13">
        <f>Y45*LTOutput!AL7</f>
        <v>1520.4073285159809</v>
      </c>
      <c r="Z46" s="13">
        <f>Z45*LTOutput!AM7</f>
        <v>1693.5936974142419</v>
      </c>
      <c r="AA46" s="13">
        <f>AA45*LTOutput!AN7</f>
        <v>2147.3699628004083</v>
      </c>
      <c r="AB46" s="13">
        <f>AB45*LTOutput!AO7</f>
        <v>2410.6738620799383</v>
      </c>
      <c r="AC46" s="13">
        <f>AC45*LTOutput!AP7</f>
        <v>2293.2405735978568</v>
      </c>
      <c r="AD46" s="45">
        <f t="shared" si="38"/>
        <v>26408.989851362679</v>
      </c>
    </row>
    <row r="47" spans="2:30" x14ac:dyDescent="0.3">
      <c r="B47" s="53"/>
      <c r="C47" s="57"/>
      <c r="D47" s="57"/>
      <c r="E47" s="57"/>
      <c r="F47" s="24"/>
      <c r="G47" s="24"/>
      <c r="H47" s="24"/>
      <c r="I47" s="24"/>
      <c r="J47" s="24"/>
      <c r="K47" s="24"/>
      <c r="L47" s="24"/>
      <c r="M47" s="24"/>
      <c r="N47" s="24"/>
      <c r="O47" s="44"/>
      <c r="Q47" s="53"/>
      <c r="R47" s="57"/>
      <c r="S47" s="57"/>
      <c r="T47" s="57"/>
      <c r="U47" s="24"/>
      <c r="V47" s="24"/>
      <c r="W47" s="24"/>
      <c r="X47" s="24"/>
      <c r="Y47" s="24"/>
      <c r="Z47" s="24"/>
      <c r="AA47" s="24"/>
      <c r="AB47" s="24"/>
      <c r="AC47" s="24"/>
      <c r="AD47" s="44"/>
    </row>
    <row r="48" spans="2:30" ht="16.2" thickBot="1" x14ac:dyDescent="0.35">
      <c r="B48" s="62"/>
      <c r="C48" s="63"/>
      <c r="D48" s="63"/>
      <c r="E48" s="63"/>
      <c r="F48" s="14"/>
      <c r="G48" s="14"/>
      <c r="H48" s="14"/>
      <c r="I48" s="14"/>
      <c r="J48" s="14"/>
      <c r="K48" s="14"/>
      <c r="L48" s="14"/>
      <c r="M48" s="14"/>
      <c r="N48" s="14"/>
      <c r="O48" s="72"/>
      <c r="Q48" s="62"/>
      <c r="R48" s="63"/>
      <c r="S48" s="63"/>
      <c r="T48" s="63"/>
      <c r="U48" s="14"/>
      <c r="V48" s="14"/>
      <c r="W48" s="14"/>
      <c r="X48" s="14"/>
      <c r="Y48" s="14"/>
      <c r="Z48" s="14"/>
      <c r="AA48" s="14"/>
      <c r="AB48" s="14"/>
      <c r="AC48" s="14"/>
      <c r="AD48" s="72"/>
    </row>
    <row r="49" spans="2:30" ht="16.2" thickTop="1" x14ac:dyDescent="0.3">
      <c r="B49" s="53"/>
      <c r="C49" s="64"/>
      <c r="D49" s="64"/>
      <c r="E49" s="64"/>
      <c r="F49" s="25"/>
      <c r="G49" s="25"/>
      <c r="H49" s="25"/>
      <c r="I49" s="25"/>
      <c r="J49" s="25"/>
      <c r="K49" s="25"/>
      <c r="L49" s="25"/>
      <c r="M49" s="25"/>
      <c r="N49" s="25"/>
      <c r="O49" s="46"/>
      <c r="Q49" s="53"/>
      <c r="R49" s="64"/>
      <c r="S49" s="64"/>
      <c r="T49" s="64"/>
      <c r="U49" s="25"/>
      <c r="V49" s="25"/>
      <c r="W49" s="25"/>
      <c r="X49" s="25"/>
      <c r="Y49" s="25"/>
      <c r="Z49" s="25"/>
      <c r="AA49" s="25"/>
      <c r="AB49" s="25"/>
      <c r="AC49" s="25"/>
      <c r="AD49" s="46"/>
    </row>
    <row r="50" spans="2:30" x14ac:dyDescent="0.3">
      <c r="B50" s="55" t="s">
        <v>19</v>
      </c>
      <c r="C50" s="65"/>
      <c r="D50" s="65"/>
      <c r="E50" s="65"/>
      <c r="F50" s="26"/>
      <c r="G50" s="26"/>
      <c r="H50" s="26"/>
      <c r="I50" s="26"/>
      <c r="J50" s="26"/>
      <c r="K50" s="26"/>
      <c r="L50" s="26"/>
      <c r="M50" s="26"/>
      <c r="N50" s="26"/>
      <c r="O50" s="47"/>
      <c r="Q50" s="55" t="s">
        <v>19</v>
      </c>
      <c r="R50" s="65"/>
      <c r="S50" s="65"/>
      <c r="T50" s="65"/>
      <c r="U50" s="26"/>
      <c r="V50" s="26"/>
      <c r="W50" s="26"/>
      <c r="X50" s="26"/>
      <c r="Y50" s="26"/>
      <c r="Z50" s="26"/>
      <c r="AA50" s="26"/>
      <c r="AB50" s="26"/>
      <c r="AC50" s="26"/>
      <c r="AD50" s="47"/>
    </row>
    <row r="51" spans="2:30" x14ac:dyDescent="0.3">
      <c r="B51" s="53" t="s">
        <v>13</v>
      </c>
      <c r="C51" s="57">
        <f>R51</f>
        <v>27510.097000000002</v>
      </c>
      <c r="D51" s="57">
        <f t="shared" ref="D51:N51" si="39">S51</f>
        <v>26663.458999999999</v>
      </c>
      <c r="E51" s="57">
        <f t="shared" si="39"/>
        <v>31244.262999999999</v>
      </c>
      <c r="F51" s="24">
        <f t="shared" si="39"/>
        <v>30892.608</v>
      </c>
      <c r="G51" s="24">
        <f t="shared" si="39"/>
        <v>30041.348999999998</v>
      </c>
      <c r="H51" s="24">
        <f t="shared" si="39"/>
        <v>27202.728999999999</v>
      </c>
      <c r="I51" s="24">
        <f t="shared" si="39"/>
        <v>20780.847000000002</v>
      </c>
      <c r="J51" s="24">
        <f t="shared" si="39"/>
        <v>17455.866000000002</v>
      </c>
      <c r="K51" s="24">
        <f t="shared" si="39"/>
        <v>19951.203000000001</v>
      </c>
      <c r="L51" s="24">
        <f t="shared" si="39"/>
        <v>27710.862000000001</v>
      </c>
      <c r="M51" s="24">
        <f t="shared" si="39"/>
        <v>29748.912</v>
      </c>
      <c r="N51" s="24">
        <f t="shared" si="39"/>
        <v>27313.886999999999</v>
      </c>
      <c r="O51" s="44">
        <f t="shared" ref="O51:O52" si="40">SUM(C51:N51)</f>
        <v>316516.08199999999</v>
      </c>
      <c r="Q51" s="53" t="s">
        <v>13</v>
      </c>
      <c r="R51" s="57">
        <f>'[1]Missouri Summary'!DC$13/1000</f>
        <v>27510.097000000002</v>
      </c>
      <c r="S51" s="57">
        <f>'[1]Missouri Summary'!DD$13/1000</f>
        <v>26663.458999999999</v>
      </c>
      <c r="T51" s="57">
        <f>'[1]Missouri Summary'!DE$13/1000</f>
        <v>31244.262999999999</v>
      </c>
      <c r="U51" s="24">
        <f>'[1]Missouri Summary'!DF$13/1000</f>
        <v>30892.608</v>
      </c>
      <c r="V51" s="24">
        <f>'[1]Missouri Summary'!DG$13/1000</f>
        <v>30041.348999999998</v>
      </c>
      <c r="W51" s="24">
        <f>'[1]Missouri Summary'!DH$13/1000</f>
        <v>27202.728999999999</v>
      </c>
      <c r="X51" s="24">
        <f>'[1]Missouri Summary'!DI$13/1000</f>
        <v>20780.847000000002</v>
      </c>
      <c r="Y51" s="24">
        <f>'[1]Missouri Summary'!DJ$13/1000</f>
        <v>17455.866000000002</v>
      </c>
      <c r="Z51" s="24">
        <f>'[1]Missouri Summary'!DK$13/1000</f>
        <v>19951.203000000001</v>
      </c>
      <c r="AA51" s="24">
        <f>'[1]Missouri Summary'!DL$13/1000</f>
        <v>27710.862000000001</v>
      </c>
      <c r="AB51" s="24">
        <f>'[1]Missouri Summary'!DM$13/1000</f>
        <v>29748.912</v>
      </c>
      <c r="AC51" s="24">
        <f>'[1]Missouri Summary'!DN$13/1000</f>
        <v>27313.886999999999</v>
      </c>
      <c r="AD51" s="44">
        <f t="shared" ref="AD51:AD52" si="41">SUM(R51:AC51)</f>
        <v>316516.08199999999</v>
      </c>
    </row>
    <row r="52" spans="2:30" x14ac:dyDescent="0.3">
      <c r="B52" s="58" t="s">
        <v>86</v>
      </c>
      <c r="C52" s="59">
        <f>C57*C54/1000</f>
        <v>25071.304932613817</v>
      </c>
      <c r="D52" s="59">
        <f t="shared" ref="D52:N52" si="42">D57*D54/1000</f>
        <v>25129.976556635698</v>
      </c>
      <c r="E52" s="59">
        <f t="shared" si="42"/>
        <v>31658.202990420814</v>
      </c>
      <c r="F52" s="19">
        <f t="shared" si="42"/>
        <v>33152.840142195353</v>
      </c>
      <c r="G52" s="19">
        <f t="shared" si="42"/>
        <v>31590.244174912063</v>
      </c>
      <c r="H52" s="19">
        <f t="shared" si="42"/>
        <v>28499.064794211983</v>
      </c>
      <c r="I52" s="19">
        <f t="shared" si="42"/>
        <v>21447.788107762244</v>
      </c>
      <c r="J52" s="19">
        <f t="shared" si="42"/>
        <v>17233.979060394035</v>
      </c>
      <c r="K52" s="19">
        <f t="shared" si="42"/>
        <v>19859.940017296962</v>
      </c>
      <c r="L52" s="19">
        <f t="shared" si="42"/>
        <v>26996.685079417428</v>
      </c>
      <c r="M52" s="19">
        <f t="shared" si="42"/>
        <v>29808.279058053176</v>
      </c>
      <c r="N52" s="19">
        <f t="shared" si="42"/>
        <v>28000.427233779952</v>
      </c>
      <c r="O52" s="71">
        <f t="shared" si="40"/>
        <v>318448.73214769358</v>
      </c>
      <c r="Q52" s="58" t="s">
        <v>73</v>
      </c>
      <c r="R52" s="59">
        <f>R57*R54/1000</f>
        <v>25071.304932613817</v>
      </c>
      <c r="S52" s="59">
        <f t="shared" ref="S52:AB52" si="43">S57*S54/1000</f>
        <v>25129.976556635698</v>
      </c>
      <c r="T52" s="59">
        <f t="shared" si="43"/>
        <v>31658.202990420814</v>
      </c>
      <c r="U52" s="19">
        <f>U57*U54/1000</f>
        <v>33152.840142195353</v>
      </c>
      <c r="V52" s="19">
        <f t="shared" si="43"/>
        <v>31590.244174912063</v>
      </c>
      <c r="W52" s="19">
        <f t="shared" si="43"/>
        <v>28722.28077693607</v>
      </c>
      <c r="X52" s="19">
        <f t="shared" si="43"/>
        <v>25838.573058440194</v>
      </c>
      <c r="Y52" s="19">
        <f t="shared" si="43"/>
        <v>22455.198529063924</v>
      </c>
      <c r="Z52" s="19">
        <f t="shared" si="43"/>
        <v>23200.491482446479</v>
      </c>
      <c r="AA52" s="19">
        <f t="shared" si="43"/>
        <v>30578.973470353918</v>
      </c>
      <c r="AB52" s="19">
        <f t="shared" si="43"/>
        <v>33534.166049057283</v>
      </c>
      <c r="AC52" s="19">
        <f>AC57*AC54/1000</f>
        <v>31429.699868498508</v>
      </c>
      <c r="AD52" s="71">
        <f t="shared" si="41"/>
        <v>342361.9520315741</v>
      </c>
    </row>
    <row r="53" spans="2:30" x14ac:dyDescent="0.3">
      <c r="B53" s="53"/>
      <c r="C53" s="57"/>
      <c r="D53" s="57"/>
      <c r="E53" s="57"/>
      <c r="F53" s="24"/>
      <c r="G53" s="24"/>
      <c r="H53" s="24"/>
      <c r="I53" s="24"/>
      <c r="J53" s="24"/>
      <c r="K53" s="24"/>
      <c r="L53" s="24"/>
      <c r="M53" s="24"/>
      <c r="N53" s="24"/>
      <c r="O53" s="44"/>
      <c r="Q53" s="53"/>
      <c r="R53" s="57"/>
      <c r="S53" s="57"/>
      <c r="T53" s="57"/>
      <c r="U53" s="24"/>
      <c r="V53" s="24"/>
      <c r="W53" s="24"/>
      <c r="X53" s="24"/>
      <c r="Y53" s="24"/>
      <c r="Z53" s="24"/>
      <c r="AA53" s="24"/>
      <c r="AB53" s="24"/>
      <c r="AC53" s="24"/>
      <c r="AD53" s="44"/>
    </row>
    <row r="54" spans="2:30" x14ac:dyDescent="0.3">
      <c r="B54" s="60" t="s">
        <v>14</v>
      </c>
      <c r="C54" s="61">
        <f t="shared" ref="C54:N54" si="44">R54</f>
        <v>944</v>
      </c>
      <c r="D54" s="61">
        <f t="shared" si="44"/>
        <v>943</v>
      </c>
      <c r="E54" s="61">
        <f t="shared" si="44"/>
        <v>941</v>
      </c>
      <c r="F54" s="13">
        <f t="shared" si="44"/>
        <v>939</v>
      </c>
      <c r="G54" s="13">
        <f t="shared" si="44"/>
        <v>937</v>
      </c>
      <c r="H54" s="13">
        <f t="shared" si="44"/>
        <v>938</v>
      </c>
      <c r="I54" s="13">
        <f t="shared" si="44"/>
        <v>934</v>
      </c>
      <c r="J54" s="13">
        <f t="shared" si="44"/>
        <v>936</v>
      </c>
      <c r="K54" s="13">
        <f t="shared" si="44"/>
        <v>935</v>
      </c>
      <c r="L54" s="13">
        <f t="shared" si="44"/>
        <v>935</v>
      </c>
      <c r="M54" s="13">
        <f t="shared" si="44"/>
        <v>935</v>
      </c>
      <c r="N54" s="13">
        <f t="shared" si="44"/>
        <v>932</v>
      </c>
      <c r="O54" s="45">
        <f>ROUND(AVERAGE(C54:N54),0)</f>
        <v>937</v>
      </c>
      <c r="Q54" s="60" t="s">
        <v>14</v>
      </c>
      <c r="R54" s="61">
        <f>'[1]Missouri Summary'!DC$43</f>
        <v>944</v>
      </c>
      <c r="S54" s="61">
        <f>'[1]Missouri Summary'!DD$43</f>
        <v>943</v>
      </c>
      <c r="T54" s="61">
        <f>'[1]Missouri Summary'!DE$43</f>
        <v>941</v>
      </c>
      <c r="U54" s="13">
        <f>'[1]Missouri Summary'!DF$43</f>
        <v>939</v>
      </c>
      <c r="V54" s="13">
        <f>'[1]Missouri Summary'!DG$43</f>
        <v>937</v>
      </c>
      <c r="W54" s="13">
        <f>'[1]Missouri Summary'!DH$43</f>
        <v>938</v>
      </c>
      <c r="X54" s="13">
        <f>'[1]Missouri Summary'!DI$43</f>
        <v>934</v>
      </c>
      <c r="Y54" s="13">
        <f>'[1]Missouri Summary'!DJ$43</f>
        <v>936</v>
      </c>
      <c r="Z54" s="13">
        <f>'[1]Missouri Summary'!DK$43</f>
        <v>935</v>
      </c>
      <c r="AA54" s="13">
        <f>'[1]Missouri Summary'!DL$43</f>
        <v>935</v>
      </c>
      <c r="AB54" s="13">
        <f>'[1]Missouri Summary'!DM$43</f>
        <v>935</v>
      </c>
      <c r="AC54" s="13">
        <f>'[1]Missouri Summary'!DN$43</f>
        <v>932</v>
      </c>
      <c r="AD54" s="45">
        <f>ROUND(AVERAGE(R54:AC54),0)</f>
        <v>937</v>
      </c>
    </row>
    <row r="55" spans="2:30" x14ac:dyDescent="0.3">
      <c r="B55" s="53"/>
      <c r="C55" s="57"/>
      <c r="D55" s="57"/>
      <c r="E55" s="57"/>
      <c r="F55" s="24"/>
      <c r="G55" s="24"/>
      <c r="H55" s="24"/>
      <c r="I55" s="24"/>
      <c r="J55" s="24"/>
      <c r="K55" s="24"/>
      <c r="L55" s="24"/>
      <c r="M55" s="24"/>
      <c r="N55" s="24"/>
      <c r="O55" s="44"/>
      <c r="Q55" s="53"/>
      <c r="R55" s="57"/>
      <c r="S55" s="57"/>
      <c r="T55" s="57"/>
      <c r="U55" s="24"/>
      <c r="V55" s="24"/>
      <c r="W55" s="24"/>
      <c r="X55" s="24"/>
      <c r="Y55" s="24"/>
      <c r="Z55" s="24"/>
      <c r="AA55" s="24"/>
      <c r="AB55" s="24"/>
      <c r="AC55" s="24"/>
      <c r="AD55" s="44"/>
    </row>
    <row r="56" spans="2:30" x14ac:dyDescent="0.3">
      <c r="B56" s="53" t="s">
        <v>15</v>
      </c>
      <c r="C56" s="57">
        <f>C51*1000/C54</f>
        <v>29142.051906779659</v>
      </c>
      <c r="D56" s="57">
        <f t="shared" ref="D56:N56" si="45">D51*1000/D54</f>
        <v>28275.142099681867</v>
      </c>
      <c r="E56" s="57">
        <f t="shared" si="45"/>
        <v>33203.255047821469</v>
      </c>
      <c r="F56" s="24">
        <f t="shared" si="45"/>
        <v>32899.47603833866</v>
      </c>
      <c r="G56" s="24">
        <f t="shared" si="45"/>
        <v>32061.204909284952</v>
      </c>
      <c r="H56" s="24">
        <f t="shared" si="45"/>
        <v>29000.777185501065</v>
      </c>
      <c r="I56" s="24">
        <f t="shared" si="45"/>
        <v>22249.300856531048</v>
      </c>
      <c r="J56" s="24">
        <f t="shared" si="45"/>
        <v>18649.429487179488</v>
      </c>
      <c r="K56" s="24">
        <f t="shared" si="45"/>
        <v>21338.185026737967</v>
      </c>
      <c r="L56" s="24">
        <f t="shared" si="45"/>
        <v>29637.285561497327</v>
      </c>
      <c r="M56" s="24">
        <f t="shared" si="45"/>
        <v>31817.018181818181</v>
      </c>
      <c r="N56" s="24">
        <f t="shared" si="45"/>
        <v>29306.745708154507</v>
      </c>
      <c r="O56" s="44">
        <f t="shared" ref="O56:O57" si="46">SUM(C56:N56)</f>
        <v>337579.87200932624</v>
      </c>
      <c r="Q56" s="53" t="s">
        <v>15</v>
      </c>
      <c r="R56" s="57">
        <f>R51*1000/R54</f>
        <v>29142.051906779659</v>
      </c>
      <c r="S56" s="57">
        <f t="shared" ref="S56:AC56" si="47">S51*1000/S54</f>
        <v>28275.142099681867</v>
      </c>
      <c r="T56" s="57">
        <f t="shared" si="47"/>
        <v>33203.255047821469</v>
      </c>
      <c r="U56" s="24">
        <f t="shared" si="47"/>
        <v>32899.47603833866</v>
      </c>
      <c r="V56" s="24">
        <f t="shared" si="47"/>
        <v>32061.204909284952</v>
      </c>
      <c r="W56" s="24">
        <f t="shared" si="47"/>
        <v>29000.777185501065</v>
      </c>
      <c r="X56" s="24">
        <f t="shared" si="47"/>
        <v>22249.300856531048</v>
      </c>
      <c r="Y56" s="24">
        <f t="shared" si="47"/>
        <v>18649.429487179488</v>
      </c>
      <c r="Z56" s="24">
        <f t="shared" si="47"/>
        <v>21338.185026737967</v>
      </c>
      <c r="AA56" s="24">
        <f t="shared" si="47"/>
        <v>29637.285561497327</v>
      </c>
      <c r="AB56" s="24">
        <f t="shared" si="47"/>
        <v>31817.018181818181</v>
      </c>
      <c r="AC56" s="24">
        <f t="shared" si="47"/>
        <v>29306.745708154507</v>
      </c>
      <c r="AD56" s="44">
        <f t="shared" ref="AD56:AD57" si="48">SUM(R56:AC56)</f>
        <v>337579.87200932624</v>
      </c>
    </row>
    <row r="57" spans="2:30" x14ac:dyDescent="0.3">
      <c r="B57" s="60" t="s">
        <v>87</v>
      </c>
      <c r="C57" s="61">
        <f>C56*LTOutput!AE26</f>
        <v>26558.585733701075</v>
      </c>
      <c r="D57" s="61">
        <f>D56*LTOutput!AF26</f>
        <v>26648.967716474759</v>
      </c>
      <c r="E57" s="61">
        <f>E56*LTOutput!AG26</f>
        <v>33643.148767716062</v>
      </c>
      <c r="F57" s="13">
        <f>F56*LTOutput!AH26</f>
        <v>35306.539022572259</v>
      </c>
      <c r="G57" s="13">
        <f>G56*LTOutput!AI26</f>
        <v>33714.241381976586</v>
      </c>
      <c r="H57" s="13">
        <f>H56*LTOutput!AJ26</f>
        <v>30382.798288072478</v>
      </c>
      <c r="I57" s="13">
        <f>I56*LTOutput!AK26</f>
        <v>22963.370565055935</v>
      </c>
      <c r="J57" s="13">
        <f>J56*LTOutput!AL26</f>
        <v>18412.370791019268</v>
      </c>
      <c r="K57" s="13">
        <f>K56*LTOutput!AM26</f>
        <v>21240.577558606376</v>
      </c>
      <c r="L57" s="13">
        <f>L56*LTOutput!AN26</f>
        <v>28873.459977986553</v>
      </c>
      <c r="M57" s="13">
        <f>M56*LTOutput!AO26</f>
        <v>31880.5123615542</v>
      </c>
      <c r="N57" s="13">
        <f>N56*LTOutput!AP26</f>
        <v>30043.376860278917</v>
      </c>
      <c r="O57" s="45">
        <f t="shared" si="46"/>
        <v>339667.94902501442</v>
      </c>
      <c r="Q57" s="60" t="s">
        <v>72</v>
      </c>
      <c r="R57" s="61">
        <f>R56*LTOutput!AE8</f>
        <v>26558.585733701075</v>
      </c>
      <c r="S57" s="61">
        <f>S56*LTOutput!AF8</f>
        <v>26648.967716474759</v>
      </c>
      <c r="T57" s="61">
        <f>T56*LTOutput!AG8</f>
        <v>33643.148767716062</v>
      </c>
      <c r="U57" s="13">
        <f>U56*LTOutput!AH8</f>
        <v>35306.539022572259</v>
      </c>
      <c r="V57" s="13">
        <f>V56*LTOutput!AI8</f>
        <v>33714.241381976586</v>
      </c>
      <c r="W57" s="13">
        <f>W56*LTOutput!AJ8</f>
        <v>30620.768418908388</v>
      </c>
      <c r="X57" s="13">
        <f>X56*LTOutput!AK8</f>
        <v>27664.42511610299</v>
      </c>
      <c r="Y57" s="13">
        <f>Y56*LTOutput!AL8</f>
        <v>23990.596719085392</v>
      </c>
      <c r="Z57" s="13">
        <f>Z56*LTOutput!AM8</f>
        <v>24813.359874274309</v>
      </c>
      <c r="AA57" s="13">
        <f>AA56*LTOutput!AN8</f>
        <v>32704.784460271567</v>
      </c>
      <c r="AB57" s="13">
        <f>AB56*LTOutput!AO8</f>
        <v>35865.418234285862</v>
      </c>
      <c r="AC57" s="13">
        <f>AC56*LTOutput!AP8</f>
        <v>33722.853936157197</v>
      </c>
      <c r="AD57" s="45">
        <f t="shared" si="48"/>
        <v>365253.68938152643</v>
      </c>
    </row>
    <row r="58" spans="2:30" x14ac:dyDescent="0.3">
      <c r="B58" s="53"/>
      <c r="C58" s="57"/>
      <c r="D58" s="57"/>
      <c r="E58" s="57"/>
      <c r="F58" s="24"/>
      <c r="G58" s="24"/>
      <c r="H58" s="24"/>
      <c r="I58" s="24"/>
      <c r="J58" s="24"/>
      <c r="K58" s="24"/>
      <c r="L58" s="24"/>
      <c r="M58" s="24"/>
      <c r="N58" s="24"/>
      <c r="O58" s="44"/>
      <c r="Q58" s="53"/>
      <c r="R58" s="57"/>
      <c r="S58" s="57"/>
      <c r="T58" s="57"/>
      <c r="U58" s="24"/>
      <c r="V58" s="24"/>
      <c r="W58" s="24"/>
      <c r="X58" s="24"/>
      <c r="Y58" s="24"/>
      <c r="Z58" s="24"/>
      <c r="AA58" s="24"/>
      <c r="AB58" s="24"/>
      <c r="AC58" s="24"/>
      <c r="AD58" s="44"/>
    </row>
    <row r="59" spans="2:30" ht="16.2" thickBot="1" x14ac:dyDescent="0.35">
      <c r="B59" s="62"/>
      <c r="C59" s="63"/>
      <c r="D59" s="63"/>
      <c r="E59" s="63"/>
      <c r="F59" s="14"/>
      <c r="G59" s="14"/>
      <c r="H59" s="14"/>
      <c r="I59" s="14"/>
      <c r="J59" s="14"/>
      <c r="K59" s="14"/>
      <c r="L59" s="14"/>
      <c r="M59" s="14"/>
      <c r="N59" s="14"/>
      <c r="O59" s="72"/>
      <c r="Q59" s="62"/>
      <c r="R59" s="63"/>
      <c r="S59" s="63"/>
      <c r="T59" s="63"/>
      <c r="U59" s="14"/>
      <c r="V59" s="14"/>
      <c r="W59" s="14"/>
      <c r="X59" s="14"/>
      <c r="Y59" s="14"/>
      <c r="Z59" s="14"/>
      <c r="AA59" s="14"/>
      <c r="AB59" s="14"/>
      <c r="AC59" s="14"/>
      <c r="AD59" s="72"/>
    </row>
    <row r="60" spans="2:30" ht="16.2" thickTop="1" x14ac:dyDescent="0.3">
      <c r="B60" s="53"/>
      <c r="C60" s="64"/>
      <c r="D60" s="64"/>
      <c r="E60" s="64"/>
      <c r="F60" s="25"/>
      <c r="G60" s="25"/>
      <c r="H60" s="25"/>
      <c r="I60" s="25"/>
      <c r="J60" s="25"/>
      <c r="K60" s="25"/>
      <c r="L60" s="25"/>
      <c r="M60" s="25"/>
      <c r="N60" s="25"/>
      <c r="O60" s="46"/>
      <c r="Q60" s="53"/>
      <c r="R60" s="64"/>
      <c r="S60" s="64"/>
      <c r="T60" s="64"/>
      <c r="U60" s="25"/>
      <c r="V60" s="25"/>
      <c r="W60" s="25"/>
      <c r="X60" s="25"/>
      <c r="Y60" s="25"/>
      <c r="Z60" s="25"/>
      <c r="AA60" s="25"/>
      <c r="AB60" s="25"/>
      <c r="AC60" s="25"/>
      <c r="AD60" s="46"/>
    </row>
    <row r="61" spans="2:30" x14ac:dyDescent="0.3">
      <c r="B61" s="55" t="s">
        <v>102</v>
      </c>
      <c r="C61" s="65"/>
      <c r="D61" s="65"/>
      <c r="E61" s="65"/>
      <c r="F61" s="26"/>
      <c r="G61" s="26"/>
      <c r="H61" s="26"/>
      <c r="I61" s="26"/>
      <c r="J61" s="26"/>
      <c r="K61" s="26"/>
      <c r="L61" s="26"/>
      <c r="M61" s="26"/>
      <c r="N61" s="26"/>
      <c r="O61" s="47"/>
      <c r="Q61" s="55" t="s">
        <v>102</v>
      </c>
      <c r="R61" s="65"/>
      <c r="S61" s="65"/>
      <c r="T61" s="65"/>
      <c r="U61" s="26"/>
      <c r="V61" s="26"/>
      <c r="W61" s="26"/>
      <c r="X61" s="26"/>
      <c r="Y61" s="26"/>
      <c r="Z61" s="26"/>
      <c r="AA61" s="26"/>
      <c r="AB61" s="26"/>
      <c r="AC61" s="26"/>
      <c r="AD61" s="47"/>
    </row>
    <row r="62" spans="2:30" x14ac:dyDescent="0.3">
      <c r="B62" s="53" t="s">
        <v>13</v>
      </c>
      <c r="C62" s="57">
        <f t="shared" ref="C62" si="49">R62</f>
        <v>69956.588000000003</v>
      </c>
      <c r="D62" s="57">
        <f t="shared" ref="D62" si="50">S62</f>
        <v>64634.853000000003</v>
      </c>
      <c r="E62" s="57">
        <f t="shared" ref="E62" si="51">T62</f>
        <v>64411.360000000001</v>
      </c>
      <c r="F62" s="24">
        <f t="shared" ref="F62:G62" si="52">U62</f>
        <v>56793.014999999999</v>
      </c>
      <c r="G62" s="24">
        <f t="shared" si="52"/>
        <v>61280.845000000001</v>
      </c>
      <c r="H62" s="24">
        <f t="shared" ref="H62" si="53">W62</f>
        <v>57507.822999999997</v>
      </c>
      <c r="I62" s="24">
        <f t="shared" ref="I62" si="54">X62</f>
        <v>60283.987000000001</v>
      </c>
      <c r="J62" s="24">
        <f t="shared" ref="J62" si="55">Y62</f>
        <v>55142.445</v>
      </c>
      <c r="K62" s="24">
        <f t="shared" ref="K62" si="56">Z62</f>
        <v>61645.584000000003</v>
      </c>
      <c r="L62" s="24">
        <f t="shared" ref="L62" si="57">AA62</f>
        <v>66457.37</v>
      </c>
      <c r="M62" s="24">
        <f t="shared" ref="M62" si="58">AB62</f>
        <v>71424.998000000007</v>
      </c>
      <c r="N62" s="24">
        <f t="shared" ref="N62" si="59">AC62</f>
        <v>70568.384000000005</v>
      </c>
      <c r="O62" s="44">
        <f t="shared" ref="O62:O63" si="60">SUM(C62:N62)</f>
        <v>760107.25199999998</v>
      </c>
      <c r="Q62" s="53" t="s">
        <v>13</v>
      </c>
      <c r="R62" s="57">
        <f>SUM('[1]Missouri Summary'!DC14,'[1]Missouri Summary'!DC19)/1000</f>
        <v>69956.588000000003</v>
      </c>
      <c r="S62" s="57">
        <f>SUM('[1]Missouri Summary'!DD14,'[1]Missouri Summary'!DD19)/1000</f>
        <v>64634.853000000003</v>
      </c>
      <c r="T62" s="57">
        <f>SUM('[1]Missouri Summary'!DE14,'[1]Missouri Summary'!DE19)/1000</f>
        <v>64411.360000000001</v>
      </c>
      <c r="U62" s="24">
        <f>SUM('[1]Missouri Summary'!DF14,'[1]Missouri Summary'!DF19)/1000</f>
        <v>56793.014999999999</v>
      </c>
      <c r="V62" s="24">
        <f>SUM('[1]Missouri Summary'!DG14,'[1]Missouri Summary'!DG19)/1000</f>
        <v>61280.845000000001</v>
      </c>
      <c r="W62" s="24">
        <f>SUM('[1]Missouri Summary'!DH14,'[1]Missouri Summary'!DH19)/1000</f>
        <v>57507.822999999997</v>
      </c>
      <c r="X62" s="24">
        <f>SUM('[1]Missouri Summary'!DI14,'[1]Missouri Summary'!DI19)/1000</f>
        <v>60283.987000000001</v>
      </c>
      <c r="Y62" s="24">
        <f>SUM('[1]Missouri Summary'!DJ14,'[1]Missouri Summary'!DJ19)/1000</f>
        <v>55142.445</v>
      </c>
      <c r="Z62" s="24">
        <f>SUM('[1]Missouri Summary'!DK14,'[1]Missouri Summary'!DK19)/1000</f>
        <v>61645.584000000003</v>
      </c>
      <c r="AA62" s="24">
        <f>SUM('[1]Missouri Summary'!DL14,'[1]Missouri Summary'!DL19)/1000</f>
        <v>66457.37</v>
      </c>
      <c r="AB62" s="24">
        <f>SUM('[1]Missouri Summary'!DM14,'[1]Missouri Summary'!DM19)/1000</f>
        <v>71424.998000000007</v>
      </c>
      <c r="AC62" s="24">
        <f>SUM('[1]Missouri Summary'!DN14,'[1]Missouri Summary'!DN19)/1000</f>
        <v>70568.384000000005</v>
      </c>
      <c r="AD62" s="44">
        <f t="shared" ref="AD62:AD63" si="61">SUM(R62:AC62)</f>
        <v>760107.25199999998</v>
      </c>
    </row>
    <row r="63" spans="2:30" x14ac:dyDescent="0.3">
      <c r="B63" s="58" t="s">
        <v>86</v>
      </c>
      <c r="C63" s="59">
        <f>C68*C65/1000</f>
        <v>69990.768615526365</v>
      </c>
      <c r="D63" s="59">
        <f t="shared" ref="D63:N63" si="62">D68*D65/1000</f>
        <v>64750.30895481068</v>
      </c>
      <c r="E63" s="59">
        <f t="shared" si="62"/>
        <v>64411.360000000001</v>
      </c>
      <c r="F63" s="19">
        <f t="shared" si="62"/>
        <v>56793.014999999999</v>
      </c>
      <c r="G63" s="19">
        <f t="shared" si="62"/>
        <v>61280.845000000001</v>
      </c>
      <c r="H63" s="19">
        <f t="shared" si="62"/>
        <v>57170.700388235135</v>
      </c>
      <c r="I63" s="19">
        <f t="shared" si="62"/>
        <v>61121.376088373225</v>
      </c>
      <c r="J63" s="19">
        <f t="shared" si="62"/>
        <v>56338.415193186251</v>
      </c>
      <c r="K63" s="19">
        <f t="shared" si="62"/>
        <v>60638.125223347146</v>
      </c>
      <c r="L63" s="19">
        <f t="shared" si="62"/>
        <v>65303.875145778089</v>
      </c>
      <c r="M63" s="19">
        <f t="shared" si="62"/>
        <v>73056.624492568255</v>
      </c>
      <c r="N63" s="19">
        <f t="shared" si="62"/>
        <v>70357.041576129355</v>
      </c>
      <c r="O63" s="71">
        <f t="shared" si="60"/>
        <v>761212.45567795448</v>
      </c>
      <c r="Q63" s="58" t="s">
        <v>73</v>
      </c>
      <c r="R63" s="59">
        <f>R68*R65/1000</f>
        <v>69990.768615526365</v>
      </c>
      <c r="S63" s="59">
        <f t="shared" ref="S63:AC63" si="63">S68*S65/1000</f>
        <v>64750.30895481068</v>
      </c>
      <c r="T63" s="59">
        <f t="shared" si="63"/>
        <v>64411.360000000001</v>
      </c>
      <c r="U63" s="19">
        <f t="shared" si="63"/>
        <v>56793.014999999999</v>
      </c>
      <c r="V63" s="19">
        <f t="shared" si="63"/>
        <v>61280.845000000001</v>
      </c>
      <c r="W63" s="19">
        <f t="shared" si="63"/>
        <v>59188.932409648442</v>
      </c>
      <c r="X63" s="19">
        <f t="shared" si="63"/>
        <v>69610.079883706087</v>
      </c>
      <c r="Y63" s="19">
        <f t="shared" si="63"/>
        <v>61699.740989475024</v>
      </c>
      <c r="Z63" s="19">
        <f t="shared" si="63"/>
        <v>64587.718518876798</v>
      </c>
      <c r="AA63" s="19">
        <f t="shared" si="63"/>
        <v>69762.009160041373</v>
      </c>
      <c r="AB63" s="19">
        <f t="shared" si="63"/>
        <v>77736.075651059655</v>
      </c>
      <c r="AC63" s="19">
        <f t="shared" si="63"/>
        <v>74815.404968627074</v>
      </c>
      <c r="AD63" s="71">
        <f t="shared" si="61"/>
        <v>794626.25915177143</v>
      </c>
    </row>
    <row r="64" spans="2:30" x14ac:dyDescent="0.3">
      <c r="B64" s="53"/>
      <c r="C64" s="57"/>
      <c r="D64" s="57"/>
      <c r="E64" s="57"/>
      <c r="F64" s="24"/>
      <c r="G64" s="24"/>
      <c r="H64" s="24"/>
      <c r="I64" s="24"/>
      <c r="J64" s="24"/>
      <c r="K64" s="24"/>
      <c r="L64" s="24"/>
      <c r="M64" s="24"/>
      <c r="N64" s="24"/>
      <c r="O64" s="44"/>
      <c r="Q64" s="53"/>
      <c r="R64" s="57"/>
      <c r="S64" s="57"/>
      <c r="T64" s="57"/>
      <c r="U64" s="24"/>
      <c r="V64" s="24"/>
      <c r="W64" s="24"/>
      <c r="X64" s="24"/>
      <c r="Y64" s="24"/>
      <c r="Z64" s="24"/>
      <c r="AA64" s="24"/>
      <c r="AB64" s="24"/>
      <c r="AC64" s="24"/>
      <c r="AD64" s="44"/>
    </row>
    <row r="65" spans="2:30" x14ac:dyDescent="0.3">
      <c r="B65" s="60" t="s">
        <v>14</v>
      </c>
      <c r="C65" s="61">
        <f t="shared" ref="C65" si="64">R65</f>
        <v>40</v>
      </c>
      <c r="D65" s="61">
        <f t="shared" ref="D65" si="65">S65</f>
        <v>40</v>
      </c>
      <c r="E65" s="61">
        <f t="shared" ref="E65" si="66">T65</f>
        <v>40</v>
      </c>
      <c r="F65" s="13">
        <f t="shared" ref="F65" si="67">U65</f>
        <v>40</v>
      </c>
      <c r="G65" s="13">
        <f t="shared" ref="G65" si="68">V65</f>
        <v>40</v>
      </c>
      <c r="H65" s="13">
        <f t="shared" ref="H65" si="69">W65</f>
        <v>40</v>
      </c>
      <c r="I65" s="13">
        <f t="shared" ref="I65" si="70">X65</f>
        <v>40</v>
      </c>
      <c r="J65" s="13">
        <f t="shared" ref="J65" si="71">Y65</f>
        <v>40</v>
      </c>
      <c r="K65" s="13">
        <f t="shared" ref="K65" si="72">Z65</f>
        <v>40</v>
      </c>
      <c r="L65" s="13">
        <f t="shared" ref="L65" si="73">AA65</f>
        <v>40</v>
      </c>
      <c r="M65" s="13">
        <f t="shared" ref="M65" si="74">AB65</f>
        <v>40</v>
      </c>
      <c r="N65" s="13">
        <f t="shared" ref="N65" si="75">AC65</f>
        <v>41</v>
      </c>
      <c r="O65" s="45">
        <f>ROUND(AVERAGE(C65:N65),0)</f>
        <v>40</v>
      </c>
      <c r="Q65" s="60" t="s">
        <v>14</v>
      </c>
      <c r="R65" s="61">
        <f>SUM('[1]Missouri Summary'!DC44,'[1]Missouri Summary'!DC49)</f>
        <v>40</v>
      </c>
      <c r="S65" s="61">
        <f>SUM('[1]Missouri Summary'!DD44,'[1]Missouri Summary'!DD49)</f>
        <v>40</v>
      </c>
      <c r="T65" s="61">
        <f>SUM('[1]Missouri Summary'!DE44,'[1]Missouri Summary'!DE49)</f>
        <v>40</v>
      </c>
      <c r="U65" s="13">
        <f>SUM('[1]Missouri Summary'!DF44,'[1]Missouri Summary'!DF49)</f>
        <v>40</v>
      </c>
      <c r="V65" s="13">
        <f>SUM('[1]Missouri Summary'!DG44,'[1]Missouri Summary'!DG49)</f>
        <v>40</v>
      </c>
      <c r="W65" s="13">
        <f>SUM('[1]Missouri Summary'!DH44,'[1]Missouri Summary'!DH49)</f>
        <v>40</v>
      </c>
      <c r="X65" s="13">
        <f>SUM('[1]Missouri Summary'!DI44,'[1]Missouri Summary'!DI49)</f>
        <v>40</v>
      </c>
      <c r="Y65" s="13">
        <f>SUM('[1]Missouri Summary'!DJ44,'[1]Missouri Summary'!DJ49)</f>
        <v>40</v>
      </c>
      <c r="Z65" s="13">
        <f>SUM('[1]Missouri Summary'!DK44,'[1]Missouri Summary'!DK49)</f>
        <v>40</v>
      </c>
      <c r="AA65" s="13">
        <f>SUM('[1]Missouri Summary'!DL44,'[1]Missouri Summary'!DL49)</f>
        <v>40</v>
      </c>
      <c r="AB65" s="13">
        <f>SUM('[1]Missouri Summary'!DM44,'[1]Missouri Summary'!DM49)</f>
        <v>40</v>
      </c>
      <c r="AC65" s="13">
        <f>SUM('[1]Missouri Summary'!DN44,'[1]Missouri Summary'!DN49)</f>
        <v>41</v>
      </c>
      <c r="AD65" s="45">
        <f>ROUND(AVERAGE(R65:AC65),0)</f>
        <v>40</v>
      </c>
    </row>
    <row r="66" spans="2:30" x14ac:dyDescent="0.3">
      <c r="B66" s="53"/>
      <c r="C66" s="57"/>
      <c r="D66" s="57"/>
      <c r="E66" s="57"/>
      <c r="F66" s="24"/>
      <c r="G66" s="24"/>
      <c r="H66" s="24"/>
      <c r="I66" s="24"/>
      <c r="J66" s="24"/>
      <c r="K66" s="24"/>
      <c r="L66" s="24"/>
      <c r="M66" s="24"/>
      <c r="N66" s="24"/>
      <c r="O66" s="44"/>
      <c r="Q66" s="53"/>
      <c r="R66" s="57"/>
      <c r="S66" s="57"/>
      <c r="T66" s="57"/>
      <c r="U66" s="24"/>
      <c r="V66" s="24"/>
      <c r="W66" s="24"/>
      <c r="X66" s="24"/>
      <c r="Y66" s="24"/>
      <c r="Z66" s="24"/>
      <c r="AA66" s="24"/>
      <c r="AB66" s="24"/>
      <c r="AC66" s="24"/>
      <c r="AD66" s="44"/>
    </row>
    <row r="67" spans="2:30" x14ac:dyDescent="0.3">
      <c r="B67" s="53" t="s">
        <v>15</v>
      </c>
      <c r="C67" s="57">
        <f>C62*1000/C65</f>
        <v>1748914.7</v>
      </c>
      <c r="D67" s="57">
        <f t="shared" ref="D67:N67" si="76">D62*1000/D65</f>
        <v>1615871.325</v>
      </c>
      <c r="E67" s="57">
        <f t="shared" si="76"/>
        <v>1610284</v>
      </c>
      <c r="F67" s="24">
        <f t="shared" si="76"/>
        <v>1419825.375</v>
      </c>
      <c r="G67" s="24">
        <f t="shared" si="76"/>
        <v>1532021.125</v>
      </c>
      <c r="H67" s="24">
        <f t="shared" si="76"/>
        <v>1437695.575</v>
      </c>
      <c r="I67" s="24">
        <f t="shared" si="76"/>
        <v>1507099.675</v>
      </c>
      <c r="J67" s="24">
        <f t="shared" si="76"/>
        <v>1378561.125</v>
      </c>
      <c r="K67" s="24">
        <f t="shared" si="76"/>
        <v>1541139.6</v>
      </c>
      <c r="L67" s="24">
        <f t="shared" si="76"/>
        <v>1661434.2499999998</v>
      </c>
      <c r="M67" s="24">
        <f t="shared" si="76"/>
        <v>1785624.95</v>
      </c>
      <c r="N67" s="24">
        <f t="shared" si="76"/>
        <v>1721180.0975609757</v>
      </c>
      <c r="O67" s="44">
        <f t="shared" ref="O67:O68" si="77">SUM(C67:N67)</f>
        <v>18959651.797560975</v>
      </c>
      <c r="Q67" s="53" t="s">
        <v>15</v>
      </c>
      <c r="R67" s="57">
        <f>R62*1000/R65</f>
        <v>1748914.7</v>
      </c>
      <c r="S67" s="57">
        <f t="shared" ref="S67:AC67" si="78">S62*1000/S65</f>
        <v>1615871.325</v>
      </c>
      <c r="T67" s="57">
        <f t="shared" si="78"/>
        <v>1610284</v>
      </c>
      <c r="U67" s="24">
        <f t="shared" si="78"/>
        <v>1419825.375</v>
      </c>
      <c r="V67" s="24">
        <f t="shared" si="78"/>
        <v>1532021.125</v>
      </c>
      <c r="W67" s="24">
        <f t="shared" si="78"/>
        <v>1437695.575</v>
      </c>
      <c r="X67" s="24">
        <f t="shared" si="78"/>
        <v>1507099.675</v>
      </c>
      <c r="Y67" s="24">
        <f t="shared" si="78"/>
        <v>1378561.125</v>
      </c>
      <c r="Z67" s="24">
        <f t="shared" si="78"/>
        <v>1541139.6</v>
      </c>
      <c r="AA67" s="24">
        <f t="shared" si="78"/>
        <v>1661434.2499999998</v>
      </c>
      <c r="AB67" s="24">
        <f t="shared" si="78"/>
        <v>1785624.95</v>
      </c>
      <c r="AC67" s="24">
        <f t="shared" si="78"/>
        <v>1721180.0975609757</v>
      </c>
      <c r="AD67" s="44">
        <f t="shared" ref="AD67:AD68" si="79">SUM(R67:AC67)</f>
        <v>18959651.797560975</v>
      </c>
    </row>
    <row r="68" spans="2:30" x14ac:dyDescent="0.3">
      <c r="B68" s="60" t="s">
        <v>87</v>
      </c>
      <c r="C68" s="61">
        <f>C67*LTOutput!AE27</f>
        <v>1749769.215388159</v>
      </c>
      <c r="D68" s="61">
        <f>D67*LTOutput!AF27</f>
        <v>1618757.7238702669</v>
      </c>
      <c r="E68" s="61">
        <f>E67*LTOutput!AG27</f>
        <v>1610284</v>
      </c>
      <c r="F68" s="13">
        <f>F67*LTOutput!AH27</f>
        <v>1419825.375</v>
      </c>
      <c r="G68" s="13">
        <f>G67*LTOutput!AI27</f>
        <v>1532021.125</v>
      </c>
      <c r="H68" s="13">
        <f>H67*LTOutput!AJ27</f>
        <v>1429267.5097058783</v>
      </c>
      <c r="I68" s="13">
        <f>I67*LTOutput!AK27</f>
        <v>1528034.4022093306</v>
      </c>
      <c r="J68" s="13">
        <f>J67*LTOutput!AL27</f>
        <v>1408460.3798296563</v>
      </c>
      <c r="K68" s="13">
        <f>K67*LTOutput!AM27</f>
        <v>1515953.1305836786</v>
      </c>
      <c r="L68" s="13">
        <f>L67*LTOutput!AN27</f>
        <v>1632596.8786444522</v>
      </c>
      <c r="M68" s="13">
        <f>M67*LTOutput!AO27</f>
        <v>1826415.6123142063</v>
      </c>
      <c r="N68" s="13">
        <f>N67*LTOutput!AP27</f>
        <v>1716025.404295838</v>
      </c>
      <c r="O68" s="45">
        <f t="shared" si="77"/>
        <v>18987410.75684147</v>
      </c>
      <c r="Q68" s="60" t="s">
        <v>87</v>
      </c>
      <c r="R68" s="61">
        <f>R67*LTOutput!AE9</f>
        <v>1749769.215388159</v>
      </c>
      <c r="S68" s="61">
        <f>S67*LTOutput!AF9</f>
        <v>1618757.7238702669</v>
      </c>
      <c r="T68" s="61">
        <f>T67*LTOutput!AG9</f>
        <v>1610284</v>
      </c>
      <c r="U68" s="13">
        <f>U67*LTOutput!AH9</f>
        <v>1419825.375</v>
      </c>
      <c r="V68" s="13">
        <f>V67*LTOutput!AI9</f>
        <v>1532021.125</v>
      </c>
      <c r="W68" s="13">
        <f>W67*LTOutput!AJ9</f>
        <v>1479723.310241211</v>
      </c>
      <c r="X68" s="13">
        <f>X67*LTOutput!AK9</f>
        <v>1740251.9970926524</v>
      </c>
      <c r="Y68" s="13">
        <f>Y67*LTOutput!AL9</f>
        <v>1542493.5247368757</v>
      </c>
      <c r="Z68" s="13">
        <f>Z67*LTOutput!AM9</f>
        <v>1614692.9629719199</v>
      </c>
      <c r="AA68" s="13">
        <f>AA67*LTOutput!AN9</f>
        <v>1744050.2290010343</v>
      </c>
      <c r="AB68" s="13">
        <f>AB67*LTOutput!AO9</f>
        <v>1943401.8912764913</v>
      </c>
      <c r="AC68" s="13">
        <f>AC67*LTOutput!AP9</f>
        <v>1824765.9748445628</v>
      </c>
      <c r="AD68" s="45">
        <f t="shared" si="79"/>
        <v>19820037.329423174</v>
      </c>
    </row>
    <row r="69" spans="2:30" x14ac:dyDescent="0.3">
      <c r="B69" s="53"/>
      <c r="C69" s="57"/>
      <c r="D69" s="57"/>
      <c r="E69" s="57"/>
      <c r="F69" s="24"/>
      <c r="G69" s="24"/>
      <c r="H69" s="24"/>
      <c r="I69" s="24"/>
      <c r="J69" s="24"/>
      <c r="K69" s="24"/>
      <c r="L69" s="24"/>
      <c r="M69" s="24"/>
      <c r="N69" s="24"/>
      <c r="O69" s="44"/>
      <c r="Q69" s="53"/>
      <c r="R69" s="64"/>
      <c r="S69" s="64"/>
      <c r="T69" s="64"/>
      <c r="U69" s="25"/>
      <c r="V69" s="25"/>
      <c r="W69" s="25"/>
      <c r="X69" s="25"/>
      <c r="Y69" s="25"/>
      <c r="Z69" s="25"/>
      <c r="AA69" s="25"/>
      <c r="AB69" s="25"/>
      <c r="AC69" s="25"/>
      <c r="AD69" s="46"/>
    </row>
    <row r="70" spans="2:30" ht="16.2" thickBot="1" x14ac:dyDescent="0.35">
      <c r="B70" s="62"/>
      <c r="C70" s="63"/>
      <c r="D70" s="63"/>
      <c r="E70" s="63"/>
      <c r="F70" s="14"/>
      <c r="G70" s="14"/>
      <c r="H70" s="14"/>
      <c r="I70" s="14"/>
      <c r="J70" s="14"/>
      <c r="K70" s="14"/>
      <c r="L70" s="14"/>
      <c r="M70" s="14"/>
      <c r="N70" s="14"/>
      <c r="O70" s="72"/>
      <c r="Q70" s="62"/>
      <c r="R70" s="63"/>
      <c r="S70" s="63"/>
      <c r="T70" s="63"/>
      <c r="U70" s="14"/>
      <c r="V70" s="14"/>
      <c r="W70" s="14"/>
      <c r="X70" s="14"/>
      <c r="Y70" s="14"/>
      <c r="Z70" s="14"/>
      <c r="AA70" s="14"/>
      <c r="AB70" s="14"/>
      <c r="AC70" s="14"/>
      <c r="AD70" s="72"/>
    </row>
    <row r="71" spans="2:30" ht="16.2" thickTop="1" x14ac:dyDescent="0.3">
      <c r="B71" s="53"/>
      <c r="C71" s="64"/>
      <c r="D71" s="64"/>
      <c r="E71" s="64"/>
      <c r="F71" s="25"/>
      <c r="G71" s="25"/>
      <c r="H71" s="25"/>
      <c r="I71" s="25"/>
      <c r="J71" s="25"/>
      <c r="K71" s="25"/>
      <c r="L71" s="25"/>
      <c r="M71" s="25"/>
      <c r="N71" s="25"/>
      <c r="O71" s="46"/>
      <c r="Q71" s="53"/>
      <c r="R71" s="64"/>
      <c r="S71" s="64"/>
      <c r="T71" s="64"/>
      <c r="U71" s="25"/>
      <c r="V71" s="25"/>
      <c r="W71" s="25"/>
      <c r="X71" s="25"/>
      <c r="Y71" s="25"/>
      <c r="Z71" s="25"/>
      <c r="AA71" s="25"/>
      <c r="AB71" s="25"/>
      <c r="AC71" s="25"/>
      <c r="AD71" s="46"/>
    </row>
    <row r="72" spans="2:30" x14ac:dyDescent="0.3">
      <c r="B72" s="55" t="s">
        <v>12</v>
      </c>
      <c r="C72" s="65"/>
      <c r="D72" s="65"/>
      <c r="E72" s="65"/>
      <c r="F72" s="26"/>
      <c r="G72" s="26"/>
      <c r="H72" s="26"/>
      <c r="I72" s="26"/>
      <c r="J72" s="26"/>
      <c r="K72" s="26"/>
      <c r="L72" s="26"/>
      <c r="M72" s="26"/>
      <c r="N72" s="26"/>
      <c r="O72" s="47"/>
      <c r="Q72" s="55" t="s">
        <v>12</v>
      </c>
      <c r="R72" s="65"/>
      <c r="S72" s="65"/>
      <c r="T72" s="65"/>
      <c r="U72" s="26"/>
      <c r="V72" s="26"/>
      <c r="W72" s="26"/>
      <c r="X72" s="26"/>
      <c r="Y72" s="26"/>
      <c r="Z72" s="26"/>
      <c r="AA72" s="26"/>
      <c r="AB72" s="26"/>
      <c r="AC72" s="26"/>
      <c r="AD72" s="47"/>
    </row>
    <row r="73" spans="2:30" x14ac:dyDescent="0.3">
      <c r="B73" s="53" t="s">
        <v>13</v>
      </c>
      <c r="C73" s="57">
        <f t="shared" ref="C73:N73" si="80">C7+C18+C29+C40+C51+C62</f>
        <v>318363.46100000001</v>
      </c>
      <c r="D73" s="57">
        <f t="shared" si="80"/>
        <v>309786.96900000004</v>
      </c>
      <c r="E73" s="57">
        <f t="shared" si="80"/>
        <v>351313.17099999997</v>
      </c>
      <c r="F73" s="24">
        <f t="shared" si="80"/>
        <v>358427.75000000006</v>
      </c>
      <c r="G73" s="24">
        <f t="shared" si="80"/>
        <v>356081.57499999995</v>
      </c>
      <c r="H73" s="24">
        <f t="shared" si="80"/>
        <v>322585.71499999997</v>
      </c>
      <c r="I73" s="24">
        <f t="shared" si="80"/>
        <v>271962.21900000004</v>
      </c>
      <c r="J73" s="24">
        <f t="shared" si="80"/>
        <v>251840.33600000001</v>
      </c>
      <c r="K73" s="24">
        <f t="shared" si="80"/>
        <v>297046.80499999999</v>
      </c>
      <c r="L73" s="24">
        <f t="shared" si="80"/>
        <v>375809.99300000002</v>
      </c>
      <c r="M73" s="24">
        <f t="shared" si="80"/>
        <v>392588.55700000003</v>
      </c>
      <c r="N73" s="24">
        <f t="shared" si="80"/>
        <v>357469.67800000001</v>
      </c>
      <c r="O73" s="44">
        <f t="shared" ref="O73:O74" si="81">SUM(C73:N73)</f>
        <v>3963276.2289999998</v>
      </c>
      <c r="Q73" s="53" t="s">
        <v>13</v>
      </c>
      <c r="R73" s="57">
        <f t="shared" ref="R73:AC73" si="82">R7+R18+R29+R40+R51+R62</f>
        <v>318363.46100000001</v>
      </c>
      <c r="S73" s="57">
        <f t="shared" si="82"/>
        <v>309786.96900000004</v>
      </c>
      <c r="T73" s="57">
        <f t="shared" si="82"/>
        <v>351313.17099999997</v>
      </c>
      <c r="U73" s="24">
        <f t="shared" si="82"/>
        <v>358427.75000000006</v>
      </c>
      <c r="V73" s="24">
        <f t="shared" si="82"/>
        <v>356081.57499999995</v>
      </c>
      <c r="W73" s="24">
        <f t="shared" si="82"/>
        <v>322585.71499999997</v>
      </c>
      <c r="X73" s="24">
        <f t="shared" si="82"/>
        <v>271962.21900000004</v>
      </c>
      <c r="Y73" s="24">
        <f t="shared" si="82"/>
        <v>251840.33600000001</v>
      </c>
      <c r="Z73" s="24">
        <f t="shared" si="82"/>
        <v>297046.80499999999</v>
      </c>
      <c r="AA73" s="24">
        <f t="shared" si="82"/>
        <v>375809.99300000002</v>
      </c>
      <c r="AB73" s="24">
        <f t="shared" si="82"/>
        <v>392588.55700000003</v>
      </c>
      <c r="AC73" s="24">
        <f t="shared" si="82"/>
        <v>357469.67800000001</v>
      </c>
      <c r="AD73" s="44">
        <f t="shared" ref="AD73:AD74" si="83">SUM(R73:AC73)</f>
        <v>3963276.2289999998</v>
      </c>
    </row>
    <row r="74" spans="2:30" s="1" customFormat="1" x14ac:dyDescent="0.3">
      <c r="B74" s="80" t="s">
        <v>86</v>
      </c>
      <c r="C74" s="81">
        <f t="shared" ref="C74:N74" si="84">C8+C19+C30+C41+C52+C63</f>
        <v>281236.94808090205</v>
      </c>
      <c r="D74" s="81">
        <f t="shared" si="84"/>
        <v>294894.47025003441</v>
      </c>
      <c r="E74" s="81">
        <f t="shared" si="84"/>
        <v>354571.25399323524</v>
      </c>
      <c r="F74" s="82">
        <f t="shared" si="84"/>
        <v>379716.29805435851</v>
      </c>
      <c r="G74" s="82">
        <f t="shared" si="84"/>
        <v>371050.99727469182</v>
      </c>
      <c r="H74" s="82">
        <f t="shared" si="84"/>
        <v>334618.59805403632</v>
      </c>
      <c r="I74" s="82">
        <f t="shared" si="84"/>
        <v>278370.76232633059</v>
      </c>
      <c r="J74" s="82">
        <f t="shared" si="84"/>
        <v>250465.6204014821</v>
      </c>
      <c r="K74" s="82">
        <f t="shared" si="84"/>
        <v>295142.94031584042</v>
      </c>
      <c r="L74" s="82">
        <f t="shared" si="84"/>
        <v>362775.13655749999</v>
      </c>
      <c r="M74" s="82">
        <f t="shared" si="84"/>
        <v>395254.40570205508</v>
      </c>
      <c r="N74" s="82">
        <f t="shared" si="84"/>
        <v>369750.05926056462</v>
      </c>
      <c r="O74" s="73">
        <f t="shared" si="81"/>
        <v>3967847.4902710309</v>
      </c>
      <c r="Q74" s="80" t="s">
        <v>73</v>
      </c>
      <c r="R74" s="81">
        <f t="shared" ref="R74:AC74" si="85">R8+R19+R30+R41+R52+R63</f>
        <v>281236.94808090205</v>
      </c>
      <c r="S74" s="81">
        <f t="shared" si="85"/>
        <v>294894.47025003441</v>
      </c>
      <c r="T74" s="81">
        <f t="shared" si="85"/>
        <v>354571.25399323524</v>
      </c>
      <c r="U74" s="82">
        <f t="shared" si="85"/>
        <v>379716.29805435851</v>
      </c>
      <c r="V74" s="82">
        <f t="shared" si="85"/>
        <v>371050.99727469182</v>
      </c>
      <c r="W74" s="82">
        <f t="shared" si="85"/>
        <v>336732.54803394136</v>
      </c>
      <c r="X74" s="82">
        <f t="shared" si="85"/>
        <v>290091.87395527569</v>
      </c>
      <c r="Y74" s="82">
        <f t="shared" si="85"/>
        <v>260547.96647075316</v>
      </c>
      <c r="Z74" s="82">
        <f t="shared" si="85"/>
        <v>303550.37713521643</v>
      </c>
      <c r="AA74" s="82">
        <f t="shared" si="85"/>
        <v>372585.10185817373</v>
      </c>
      <c r="AB74" s="82">
        <f t="shared" si="85"/>
        <v>405467.4212303356</v>
      </c>
      <c r="AC74" s="82">
        <f t="shared" si="85"/>
        <v>379522.69695836346</v>
      </c>
      <c r="AD74" s="73">
        <f t="shared" si="83"/>
        <v>4029967.9532952816</v>
      </c>
    </row>
    <row r="75" spans="2:30" x14ac:dyDescent="0.3">
      <c r="B75" s="53"/>
      <c r="C75" s="57"/>
      <c r="D75" s="57"/>
      <c r="E75" s="57"/>
      <c r="F75" s="24"/>
      <c r="G75" s="24"/>
      <c r="H75" s="24"/>
      <c r="I75" s="24"/>
      <c r="J75" s="24"/>
      <c r="K75" s="24"/>
      <c r="L75" s="24"/>
      <c r="M75" s="24"/>
      <c r="N75" s="24"/>
      <c r="O75" s="44"/>
      <c r="Q75" s="53"/>
      <c r="R75" s="57"/>
      <c r="S75" s="57"/>
      <c r="T75" s="57"/>
      <c r="U75" s="24"/>
      <c r="V75" s="24"/>
      <c r="W75" s="24"/>
      <c r="X75" s="24"/>
      <c r="Y75" s="24"/>
      <c r="Z75" s="24"/>
      <c r="AA75" s="24"/>
      <c r="AB75" s="24"/>
      <c r="AC75" s="24"/>
      <c r="AD75" s="44"/>
    </row>
    <row r="76" spans="2:30" x14ac:dyDescent="0.3">
      <c r="B76" s="60" t="s">
        <v>14</v>
      </c>
      <c r="C76" s="61">
        <f t="shared" ref="C76:N76" si="86">C10+C21+C32+C43+C54+C65</f>
        <v>155294</v>
      </c>
      <c r="D76" s="61">
        <f t="shared" si="86"/>
        <v>155785</v>
      </c>
      <c r="E76" s="61">
        <f t="shared" si="86"/>
        <v>155955</v>
      </c>
      <c r="F76" s="13">
        <f t="shared" si="86"/>
        <v>156061</v>
      </c>
      <c r="G76" s="13">
        <f t="shared" si="86"/>
        <v>156162</v>
      </c>
      <c r="H76" s="13">
        <f t="shared" si="86"/>
        <v>156407</v>
      </c>
      <c r="I76" s="13">
        <f t="shared" si="86"/>
        <v>156542</v>
      </c>
      <c r="J76" s="13">
        <f t="shared" si="86"/>
        <v>156813</v>
      </c>
      <c r="K76" s="13">
        <f t="shared" si="86"/>
        <v>157104</v>
      </c>
      <c r="L76" s="13">
        <f t="shared" si="86"/>
        <v>157188</v>
      </c>
      <c r="M76" s="13">
        <f t="shared" si="86"/>
        <v>157062</v>
      </c>
      <c r="N76" s="13">
        <f t="shared" si="86"/>
        <v>157279</v>
      </c>
      <c r="O76" s="45">
        <f>AVERAGE(C76:N76)</f>
        <v>156471</v>
      </c>
      <c r="Q76" s="60" t="s">
        <v>14</v>
      </c>
      <c r="R76" s="61">
        <f t="shared" ref="R76:AC76" si="87">R10+R21+R32+R43+R54+R65</f>
        <v>155294</v>
      </c>
      <c r="S76" s="61">
        <f t="shared" si="87"/>
        <v>155785</v>
      </c>
      <c r="T76" s="61">
        <f t="shared" si="87"/>
        <v>155955</v>
      </c>
      <c r="U76" s="13">
        <f t="shared" si="87"/>
        <v>156061</v>
      </c>
      <c r="V76" s="13">
        <f t="shared" si="87"/>
        <v>156162</v>
      </c>
      <c r="W76" s="13">
        <f t="shared" si="87"/>
        <v>156407</v>
      </c>
      <c r="X76" s="13">
        <f t="shared" si="87"/>
        <v>156542</v>
      </c>
      <c r="Y76" s="13">
        <f t="shared" si="87"/>
        <v>156813</v>
      </c>
      <c r="Z76" s="13">
        <f t="shared" si="87"/>
        <v>157104</v>
      </c>
      <c r="AA76" s="13">
        <f t="shared" si="87"/>
        <v>157188</v>
      </c>
      <c r="AB76" s="13">
        <f t="shared" si="87"/>
        <v>157062</v>
      </c>
      <c r="AC76" s="13">
        <f t="shared" si="87"/>
        <v>157279</v>
      </c>
      <c r="AD76" s="45">
        <f>AVERAGE(R76:AC76)</f>
        <v>156471</v>
      </c>
    </row>
    <row r="77" spans="2:30" x14ac:dyDescent="0.3">
      <c r="B77" s="66"/>
      <c r="C77" s="67"/>
      <c r="D77" s="67"/>
      <c r="E77" s="67"/>
      <c r="F77" s="15"/>
      <c r="G77" s="15"/>
      <c r="H77" s="15"/>
      <c r="I77" s="15"/>
      <c r="J77" s="15"/>
      <c r="K77" s="15"/>
      <c r="L77" s="15"/>
      <c r="M77" s="15"/>
      <c r="N77" s="15"/>
      <c r="O77" s="74"/>
      <c r="Q77" s="66"/>
      <c r="R77" s="67"/>
      <c r="S77" s="67"/>
      <c r="T77" s="67"/>
      <c r="U77" s="15"/>
      <c r="V77" s="15"/>
      <c r="W77" s="15"/>
      <c r="X77" s="15"/>
      <c r="Y77" s="15"/>
      <c r="Z77" s="15"/>
      <c r="AA77" s="15"/>
      <c r="AB77" s="15"/>
      <c r="AC77" s="15"/>
      <c r="AD77" s="74"/>
    </row>
    <row r="78" spans="2:30" x14ac:dyDescent="0.3">
      <c r="B78" s="53" t="s">
        <v>15</v>
      </c>
      <c r="C78" s="57">
        <f t="shared" ref="C78:N78" si="88">C73*1000/C76</f>
        <v>2050.0692943706777</v>
      </c>
      <c r="D78" s="57">
        <f t="shared" si="88"/>
        <v>1988.5545399107748</v>
      </c>
      <c r="E78" s="57">
        <f t="shared" si="88"/>
        <v>2252.6573114039306</v>
      </c>
      <c r="F78" s="24">
        <f t="shared" si="88"/>
        <v>2296.715707319574</v>
      </c>
      <c r="G78" s="24">
        <f t="shared" si="88"/>
        <v>2280.2062921837573</v>
      </c>
      <c r="H78" s="24">
        <f t="shared" si="88"/>
        <v>2062.4761999143257</v>
      </c>
      <c r="I78" s="24">
        <f t="shared" si="88"/>
        <v>1737.3115138429307</v>
      </c>
      <c r="J78" s="24">
        <f t="shared" si="88"/>
        <v>1605.9914420360558</v>
      </c>
      <c r="K78" s="24">
        <f t="shared" si="88"/>
        <v>1890.7653847133108</v>
      </c>
      <c r="L78" s="24">
        <f t="shared" si="88"/>
        <v>2390.8313166399471</v>
      </c>
      <c r="M78" s="24">
        <f t="shared" si="88"/>
        <v>2499.5769632374477</v>
      </c>
      <c r="N78" s="24">
        <f t="shared" si="88"/>
        <v>2272.8379376776302</v>
      </c>
      <c r="O78" s="44">
        <f t="shared" ref="O78:O79" si="89">SUM(C78:N78)</f>
        <v>25327.993903250361</v>
      </c>
      <c r="Q78" s="53" t="s">
        <v>15</v>
      </c>
      <c r="R78" s="57">
        <f t="shared" ref="R78:AC78" si="90">R73*1000/R76</f>
        <v>2050.0692943706777</v>
      </c>
      <c r="S78" s="57">
        <f t="shared" si="90"/>
        <v>1988.5545399107748</v>
      </c>
      <c r="T78" s="57">
        <f t="shared" si="90"/>
        <v>2252.6573114039306</v>
      </c>
      <c r="U78" s="24">
        <f t="shared" si="90"/>
        <v>2296.715707319574</v>
      </c>
      <c r="V78" s="24">
        <f t="shared" si="90"/>
        <v>2280.2062921837573</v>
      </c>
      <c r="W78" s="24">
        <f t="shared" si="90"/>
        <v>2062.4761999143257</v>
      </c>
      <c r="X78" s="24">
        <f t="shared" si="90"/>
        <v>1737.3115138429307</v>
      </c>
      <c r="Y78" s="24">
        <f t="shared" si="90"/>
        <v>1605.9914420360558</v>
      </c>
      <c r="Z78" s="24">
        <f t="shared" si="90"/>
        <v>1890.7653847133108</v>
      </c>
      <c r="AA78" s="24">
        <f t="shared" si="90"/>
        <v>2390.8313166399471</v>
      </c>
      <c r="AB78" s="24">
        <f t="shared" si="90"/>
        <v>2499.5769632374477</v>
      </c>
      <c r="AC78" s="24">
        <f t="shared" si="90"/>
        <v>2272.8379376776302</v>
      </c>
      <c r="AD78" s="44">
        <f t="shared" ref="AD78:AD79" si="91">SUM(R78:AC78)</f>
        <v>25327.993903250361</v>
      </c>
    </row>
    <row r="79" spans="2:30" x14ac:dyDescent="0.3">
      <c r="B79" s="60" t="s">
        <v>87</v>
      </c>
      <c r="C79" s="61">
        <f t="shared" ref="C79:N79" si="92">C74*1000/C76</f>
        <v>1810.9968709731352</v>
      </c>
      <c r="D79" s="61">
        <f t="shared" si="92"/>
        <v>1892.9580527652495</v>
      </c>
      <c r="E79" s="61">
        <f t="shared" si="92"/>
        <v>2273.5484850965677</v>
      </c>
      <c r="F79" s="13">
        <f t="shared" si="92"/>
        <v>2433.1274184732802</v>
      </c>
      <c r="G79" s="13">
        <f t="shared" si="92"/>
        <v>2376.0645821306834</v>
      </c>
      <c r="H79" s="13">
        <f t="shared" si="92"/>
        <v>2139.4093490319251</v>
      </c>
      <c r="I79" s="13">
        <f t="shared" si="92"/>
        <v>1778.2496858755517</v>
      </c>
      <c r="J79" s="13">
        <f t="shared" si="92"/>
        <v>1597.2248499900015</v>
      </c>
      <c r="K79" s="13">
        <f t="shared" si="92"/>
        <v>1878.6468856034246</v>
      </c>
      <c r="L79" s="13">
        <f t="shared" si="92"/>
        <v>2307.9060523545054</v>
      </c>
      <c r="M79" s="13">
        <f t="shared" si="92"/>
        <v>2516.5501884736927</v>
      </c>
      <c r="N79" s="13">
        <f t="shared" si="92"/>
        <v>2350.9181725504654</v>
      </c>
      <c r="O79" s="45">
        <f t="shared" si="89"/>
        <v>25355.600593318479</v>
      </c>
      <c r="Q79" s="60" t="s">
        <v>72</v>
      </c>
      <c r="R79" s="61">
        <f t="shared" ref="R79:AC79" si="93">R74*1000/R76</f>
        <v>1810.9968709731352</v>
      </c>
      <c r="S79" s="61">
        <f t="shared" si="93"/>
        <v>1892.9580527652495</v>
      </c>
      <c r="T79" s="61">
        <f t="shared" si="93"/>
        <v>2273.5484850965677</v>
      </c>
      <c r="U79" s="13">
        <f t="shared" si="93"/>
        <v>2433.1274184732802</v>
      </c>
      <c r="V79" s="13">
        <f t="shared" si="93"/>
        <v>2376.0645821306834</v>
      </c>
      <c r="W79" s="13">
        <f t="shared" si="93"/>
        <v>2152.9250483286642</v>
      </c>
      <c r="X79" s="13">
        <f t="shared" si="93"/>
        <v>1853.1248735500742</v>
      </c>
      <c r="Y79" s="13">
        <f t="shared" si="93"/>
        <v>1661.5201958431583</v>
      </c>
      <c r="Z79" s="13">
        <f t="shared" si="93"/>
        <v>1932.1619890977722</v>
      </c>
      <c r="AA79" s="13">
        <f t="shared" si="93"/>
        <v>2370.3151758287768</v>
      </c>
      <c r="AB79" s="13">
        <f t="shared" si="93"/>
        <v>2581.5755639832396</v>
      </c>
      <c r="AC79" s="13">
        <f t="shared" si="93"/>
        <v>2413.0538530786912</v>
      </c>
      <c r="AD79" s="45">
        <f t="shared" si="91"/>
        <v>25751.372109149284</v>
      </c>
    </row>
    <row r="80" spans="2:30" ht="16.2" thickBot="1" x14ac:dyDescent="0.35">
      <c r="B80" s="68"/>
      <c r="C80" s="69"/>
      <c r="D80" s="69"/>
      <c r="E80" s="69"/>
      <c r="F80" s="27"/>
      <c r="G80" s="27"/>
      <c r="H80" s="27"/>
      <c r="I80" s="27"/>
      <c r="J80" s="27"/>
      <c r="K80" s="27"/>
      <c r="L80" s="27"/>
      <c r="M80" s="27"/>
      <c r="N80" s="27"/>
      <c r="O80" s="48"/>
      <c r="Q80" s="68"/>
      <c r="R80" s="69"/>
      <c r="S80" s="69"/>
      <c r="T80" s="69"/>
      <c r="U80" s="27"/>
      <c r="V80" s="27"/>
      <c r="W80" s="27"/>
      <c r="X80" s="27"/>
      <c r="Y80" s="27"/>
      <c r="Z80" s="27"/>
      <c r="AA80" s="27"/>
      <c r="AB80" s="27"/>
      <c r="AC80" s="27"/>
      <c r="AD80" s="48"/>
    </row>
    <row r="82" spans="15:30" x14ac:dyDescent="0.3">
      <c r="O82" s="3"/>
      <c r="V82"/>
      <c r="AD82" s="3"/>
    </row>
    <row r="83" spans="15:30" x14ac:dyDescent="0.3">
      <c r="O83" s="4"/>
      <c r="AD83" s="4"/>
    </row>
  </sheetData>
  <mergeCells count="4">
    <mergeCell ref="U3:AC3"/>
    <mergeCell ref="R3:T3"/>
    <mergeCell ref="C3:E3"/>
    <mergeCell ref="F3:N3"/>
  </mergeCells>
  <pageMargins left="0.7" right="0.7" top="0.75" bottom="0.75" header="0.3" footer="0.3"/>
  <pageSetup scale="29" orientation="landscape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34"/>
  <sheetViews>
    <sheetView zoomScaleNormal="100" workbookViewId="0">
      <selection activeCell="H1" sqref="H1"/>
    </sheetView>
  </sheetViews>
  <sheetFormatPr defaultRowHeight="14.4" x14ac:dyDescent="0.3"/>
  <cols>
    <col min="1" max="1" width="22.5546875" style="7" customWidth="1"/>
    <col min="2" max="2" width="21.6640625" customWidth="1"/>
    <col min="3" max="3" width="14" bestFit="1" customWidth="1"/>
    <col min="4" max="4" width="12.33203125" bestFit="1" customWidth="1"/>
    <col min="5" max="5" width="12.109375" bestFit="1" customWidth="1"/>
    <col min="6" max="6" width="13.109375" bestFit="1" customWidth="1"/>
    <col min="7" max="7" width="11.88671875" bestFit="1" customWidth="1"/>
    <col min="8" max="8" width="11.88671875" customWidth="1"/>
    <col min="9" max="9" width="15.109375" bestFit="1" customWidth="1"/>
    <col min="10" max="10" width="16" bestFit="1" customWidth="1"/>
    <col min="11" max="11" width="14.44140625" bestFit="1" customWidth="1"/>
    <col min="12" max="12" width="14.33203125" bestFit="1" customWidth="1"/>
    <col min="13" max="13" width="15" customWidth="1"/>
    <col min="14" max="14" width="17.88671875" style="11" customWidth="1"/>
    <col min="15" max="15" width="14" style="11" customWidth="1"/>
    <col min="16" max="16" width="20.109375" customWidth="1"/>
    <col min="17" max="17" width="14" bestFit="1" customWidth="1"/>
    <col min="18" max="18" width="12.33203125" bestFit="1" customWidth="1"/>
    <col min="19" max="19" width="12.109375" bestFit="1" customWidth="1"/>
    <col min="20" max="21" width="15.33203125" customWidth="1"/>
    <col min="22" max="22" width="6.33203125" style="11" customWidth="1"/>
    <col min="23" max="23" width="8.33203125" customWidth="1"/>
    <col min="24" max="24" width="9" customWidth="1"/>
    <col min="25" max="25" width="7.88671875" customWidth="1"/>
    <col min="26" max="26" width="7.5546875" customWidth="1"/>
    <col min="27" max="28" width="7.44140625" customWidth="1"/>
    <col min="45" max="45" width="11.6640625" customWidth="1"/>
    <col min="46" max="46" width="13.33203125" bestFit="1" customWidth="1"/>
    <col min="47" max="47" width="11.6640625" bestFit="1" customWidth="1"/>
    <col min="48" max="48" width="13.33203125" bestFit="1" customWidth="1"/>
    <col min="49" max="49" width="11.5546875" bestFit="1" customWidth="1"/>
    <col min="50" max="50" width="13.109375" bestFit="1" customWidth="1"/>
    <col min="54" max="54" width="19.44140625" bestFit="1" customWidth="1"/>
    <col min="55" max="55" width="20.33203125" bestFit="1" customWidth="1"/>
    <col min="56" max="56" width="18.6640625" bestFit="1" customWidth="1"/>
    <col min="57" max="57" width="18.5546875" bestFit="1" customWidth="1"/>
    <col min="58" max="58" width="19.44140625" bestFit="1" customWidth="1"/>
    <col min="59" max="59" width="19.44140625" customWidth="1"/>
    <col min="60" max="60" width="15" bestFit="1" customWidth="1"/>
    <col min="61" max="61" width="15.88671875" bestFit="1" customWidth="1"/>
    <col min="62" max="62" width="14.33203125" bestFit="1" customWidth="1"/>
    <col min="63" max="63" width="14.109375" bestFit="1" customWidth="1"/>
    <col min="64" max="64" width="15" bestFit="1" customWidth="1"/>
    <col min="65" max="65" width="15" customWidth="1"/>
    <col min="66" max="66" width="14.33203125" bestFit="1" customWidth="1"/>
    <col min="67" max="67" width="15.6640625" bestFit="1" customWidth="1"/>
    <col min="68" max="68" width="14.109375" bestFit="1" customWidth="1"/>
    <col min="69" max="69" width="16.88671875" customWidth="1"/>
    <col min="70" max="70" width="16" customWidth="1"/>
    <col min="71" max="71" width="16.44140625" customWidth="1"/>
  </cols>
  <sheetData>
    <row r="1" spans="1:71" ht="18" x14ac:dyDescent="0.35">
      <c r="A1" s="78" t="s">
        <v>88</v>
      </c>
      <c r="H1" s="11" t="s">
        <v>103</v>
      </c>
    </row>
    <row r="2" spans="1:71" ht="18" x14ac:dyDescent="0.35">
      <c r="B2" s="86" t="s">
        <v>42</v>
      </c>
      <c r="C2" s="86"/>
      <c r="D2" s="86"/>
      <c r="E2" s="86"/>
      <c r="F2" s="86"/>
      <c r="G2" s="86"/>
      <c r="H2" s="77"/>
      <c r="I2" s="86" t="s">
        <v>64</v>
      </c>
      <c r="J2" s="86"/>
      <c r="K2" s="86"/>
      <c r="L2" s="86"/>
      <c r="M2" s="86"/>
      <c r="N2" s="86"/>
      <c r="O2" s="77"/>
      <c r="P2" s="86" t="s">
        <v>74</v>
      </c>
      <c r="Q2" s="86"/>
      <c r="R2" s="86"/>
      <c r="S2" s="86"/>
      <c r="T2" s="86"/>
      <c r="U2" s="86"/>
      <c r="W2" s="86" t="s">
        <v>75</v>
      </c>
      <c r="X2" s="86"/>
      <c r="Y2" s="86"/>
      <c r="Z2" s="86"/>
      <c r="AA2" s="86"/>
      <c r="AB2" s="77"/>
      <c r="AD2" s="21" t="s">
        <v>46</v>
      </c>
      <c r="AS2" s="30" t="s">
        <v>43</v>
      </c>
      <c r="AT2" s="30"/>
      <c r="AU2" s="30"/>
      <c r="AV2" s="30"/>
      <c r="AW2" s="30"/>
      <c r="AX2" s="30"/>
      <c r="BA2" s="29" t="s">
        <v>63</v>
      </c>
    </row>
    <row r="3" spans="1:71" x14ac:dyDescent="0.3">
      <c r="A3" s="7" t="s">
        <v>20</v>
      </c>
      <c r="B3" s="11" t="s">
        <v>21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94</v>
      </c>
      <c r="H3" s="11"/>
      <c r="I3" t="s">
        <v>26</v>
      </c>
      <c r="J3" t="s">
        <v>27</v>
      </c>
      <c r="K3" t="s">
        <v>28</v>
      </c>
      <c r="L3" t="s">
        <v>29</v>
      </c>
      <c r="M3" t="s">
        <v>30</v>
      </c>
      <c r="N3" s="11" t="s">
        <v>95</v>
      </c>
      <c r="P3" s="11" t="s">
        <v>31</v>
      </c>
      <c r="Q3" s="11" t="s">
        <v>32</v>
      </c>
      <c r="R3" s="11" t="s">
        <v>33</v>
      </c>
      <c r="S3" s="11" t="s">
        <v>34</v>
      </c>
      <c r="T3" s="11" t="s">
        <v>35</v>
      </c>
      <c r="U3" s="11" t="s">
        <v>96</v>
      </c>
      <c r="W3" s="11" t="s">
        <v>36</v>
      </c>
      <c r="X3" s="11" t="s">
        <v>38</v>
      </c>
      <c r="Y3" s="11" t="s">
        <v>39</v>
      </c>
      <c r="Z3" s="11" t="s">
        <v>40</v>
      </c>
      <c r="AA3" s="11" t="s">
        <v>41</v>
      </c>
      <c r="AB3" s="11" t="s">
        <v>97</v>
      </c>
      <c r="AD3" t="s">
        <v>37</v>
      </c>
      <c r="AE3" s="5">
        <v>43739</v>
      </c>
      <c r="AF3" s="5">
        <v>43770</v>
      </c>
      <c r="AG3" s="5">
        <v>43800</v>
      </c>
      <c r="AH3" s="5">
        <v>43831</v>
      </c>
      <c r="AI3" s="5">
        <v>43862</v>
      </c>
      <c r="AJ3" s="5">
        <v>43891</v>
      </c>
      <c r="AK3" s="5">
        <v>43922</v>
      </c>
      <c r="AL3" s="5">
        <v>43952</v>
      </c>
      <c r="AM3" s="5">
        <v>43983</v>
      </c>
      <c r="AN3" s="5">
        <v>44013</v>
      </c>
      <c r="AO3" s="5">
        <v>44044</v>
      </c>
      <c r="AP3" s="5">
        <v>44075</v>
      </c>
      <c r="AQ3" s="5"/>
      <c r="AS3" s="11" t="s">
        <v>65</v>
      </c>
      <c r="AT3" s="11" t="s">
        <v>66</v>
      </c>
      <c r="AU3" s="11" t="s">
        <v>67</v>
      </c>
      <c r="AV3" s="11" t="s">
        <v>68</v>
      </c>
      <c r="AW3" s="11" t="s">
        <v>69</v>
      </c>
      <c r="AX3" s="11" t="s">
        <v>70</v>
      </c>
      <c r="BA3" s="7" t="s">
        <v>20</v>
      </c>
      <c r="BB3" t="s">
        <v>47</v>
      </c>
      <c r="BC3" t="s">
        <v>48</v>
      </c>
      <c r="BD3" t="s">
        <v>49</v>
      </c>
      <c r="BE3" t="s">
        <v>50</v>
      </c>
      <c r="BF3" t="s">
        <v>51</v>
      </c>
      <c r="BG3" t="s">
        <v>98</v>
      </c>
      <c r="BH3" t="s">
        <v>52</v>
      </c>
      <c r="BI3" t="s">
        <v>53</v>
      </c>
      <c r="BJ3" t="s">
        <v>54</v>
      </c>
      <c r="BK3" t="s">
        <v>55</v>
      </c>
      <c r="BL3" t="s">
        <v>56</v>
      </c>
      <c r="BM3" t="s">
        <v>99</v>
      </c>
      <c r="BN3" t="s">
        <v>61</v>
      </c>
      <c r="BO3" t="s">
        <v>62</v>
      </c>
      <c r="BP3" t="s">
        <v>57</v>
      </c>
      <c r="BQ3" t="s">
        <v>58</v>
      </c>
      <c r="BR3" t="s">
        <v>59</v>
      </c>
      <c r="BS3" t="s">
        <v>60</v>
      </c>
    </row>
    <row r="4" spans="1:71" x14ac:dyDescent="0.3">
      <c r="A4" s="8">
        <v>43739</v>
      </c>
      <c r="B4" s="20">
        <v>879.71</v>
      </c>
      <c r="C4" s="20">
        <v>1485.46</v>
      </c>
      <c r="D4" s="20">
        <v>38235.47</v>
      </c>
      <c r="E4" s="20">
        <v>2016</v>
      </c>
      <c r="F4" s="6">
        <v>26052.67</v>
      </c>
      <c r="G4" s="6">
        <f>BG4</f>
        <v>2199438.09</v>
      </c>
      <c r="H4" s="6"/>
      <c r="I4">
        <v>185.16</v>
      </c>
      <c r="J4">
        <v>196.19</v>
      </c>
      <c r="K4" s="6">
        <v>2650.53</v>
      </c>
      <c r="L4">
        <v>267.31</v>
      </c>
      <c r="M4" s="6">
        <v>2309.59</v>
      </c>
      <c r="N4" s="79">
        <f>BM4</f>
        <v>-1074.6400000000001</v>
      </c>
      <c r="O4" s="79"/>
      <c r="P4" s="9">
        <f t="shared" ref="P4:P15" si="0">B4-I4</f>
        <v>694.55000000000007</v>
      </c>
      <c r="Q4" s="9">
        <f t="shared" ref="Q4:Q15" si="1">C4-J4</f>
        <v>1289.27</v>
      </c>
      <c r="R4" s="9">
        <f t="shared" ref="R4:R15" si="2">D4-K4</f>
        <v>35584.94</v>
      </c>
      <c r="S4" s="9">
        <f t="shared" ref="S4:S15" si="3">E4-L4</f>
        <v>1748.69</v>
      </c>
      <c r="T4" s="9">
        <f t="shared" ref="T4:T15" si="4">F4-M4</f>
        <v>23743.079999999998</v>
      </c>
      <c r="U4" s="9">
        <f t="shared" ref="U4:U15" si="5">G4-N4</f>
        <v>2200512.73</v>
      </c>
      <c r="V4" s="12"/>
      <c r="W4" s="10">
        <f t="shared" ref="W4:W15" si="6">P4/B4</f>
        <v>0.78952154687340148</v>
      </c>
      <c r="X4" s="10">
        <f t="shared" ref="X4:X15" si="7">Q4/C4</f>
        <v>0.86792643356266741</v>
      </c>
      <c r="Y4" s="10">
        <f t="shared" ref="Y4:Y15" si="8">R4/D4</f>
        <v>0.93067876503152702</v>
      </c>
      <c r="Z4" s="10">
        <f t="shared" ref="Z4:Z15" si="9">S4/E4</f>
        <v>0.86740575396825403</v>
      </c>
      <c r="AA4" s="10">
        <f t="shared" ref="AA4:AA15" si="10">T4/F4</f>
        <v>0.91134920144461196</v>
      </c>
      <c r="AB4" s="10">
        <f t="shared" ref="AB4:AB15" si="11">U4/G4</f>
        <v>1.0004885975217426</v>
      </c>
      <c r="AD4" t="s">
        <v>36</v>
      </c>
      <c r="AE4" s="10" cm="1">
        <f t="array" ref="AE4:AP4">TRANSPOSE(W4:W15)</f>
        <v>0.78952154687340148</v>
      </c>
      <c r="AF4" s="10">
        <v>0.90465585482288347</v>
      </c>
      <c r="AG4" s="10">
        <v>1.0146307618923722</v>
      </c>
      <c r="AH4" s="10">
        <v>1.0950870931107211</v>
      </c>
      <c r="AI4" s="10">
        <v>1.0679485777659756</v>
      </c>
      <c r="AJ4" s="10">
        <v>1.0626417611741161</v>
      </c>
      <c r="AK4" s="10">
        <v>0.97684749113320546</v>
      </c>
      <c r="AL4" s="10">
        <v>0.8896882827720568</v>
      </c>
      <c r="AM4" s="10">
        <v>0.95724111785095334</v>
      </c>
      <c r="AN4" s="10">
        <v>0.93182905982905984</v>
      </c>
      <c r="AO4" s="10">
        <v>0.98537996118573767</v>
      </c>
      <c r="AP4" s="10">
        <v>1.0432149525477183</v>
      </c>
      <c r="AQ4" s="33"/>
      <c r="AR4" s="5"/>
      <c r="AS4" s="37">
        <v>21.15</v>
      </c>
      <c r="AT4" s="31">
        <v>10.98</v>
      </c>
      <c r="AU4" s="31">
        <v>51.39</v>
      </c>
      <c r="AV4" s="31">
        <v>35.25</v>
      </c>
      <c r="AW4" s="31">
        <v>224.22</v>
      </c>
      <c r="AX4" s="31">
        <v>87.51</v>
      </c>
      <c r="BA4" s="8">
        <v>43739</v>
      </c>
      <c r="BB4">
        <v>776.68</v>
      </c>
      <c r="BC4" s="6">
        <v>1332.75</v>
      </c>
      <c r="BD4" s="6">
        <v>35723</v>
      </c>
      <c r="BE4" s="6">
        <v>1874.26</v>
      </c>
      <c r="BF4" s="6">
        <v>25061.07</v>
      </c>
      <c r="BG4" s="6">
        <v>2199438.09</v>
      </c>
      <c r="BH4">
        <v>77.16</v>
      </c>
      <c r="BI4">
        <v>51.78</v>
      </c>
      <c r="BJ4">
        <v>204.84</v>
      </c>
      <c r="BK4">
        <v>136.41999999999999</v>
      </c>
      <c r="BL4">
        <v>995.71</v>
      </c>
      <c r="BM4" s="6">
        <v>-1074.6400000000001</v>
      </c>
      <c r="BN4">
        <v>104.83</v>
      </c>
      <c r="BO4">
        <v>57.98</v>
      </c>
      <c r="BP4">
        <v>200.67</v>
      </c>
      <c r="BQ4">
        <v>128.97</v>
      </c>
      <c r="BR4">
        <v>38.67</v>
      </c>
      <c r="BS4">
        <v>20.6</v>
      </c>
    </row>
    <row r="5" spans="1:71" x14ac:dyDescent="0.3">
      <c r="A5" s="8">
        <v>43770</v>
      </c>
      <c r="B5" s="6">
        <v>907.03</v>
      </c>
      <c r="C5" s="6">
        <v>1304.0899999999999</v>
      </c>
      <c r="D5" s="6">
        <v>33738.17</v>
      </c>
      <c r="E5" s="6">
        <v>2083.3200000000002</v>
      </c>
      <c r="F5" s="6">
        <v>26145.79</v>
      </c>
      <c r="G5" s="6">
        <f t="shared" ref="G5:G15" si="12">BG5</f>
        <v>2207817.1800000002</v>
      </c>
      <c r="H5" s="6"/>
      <c r="I5">
        <v>86.48</v>
      </c>
      <c r="J5">
        <v>44.52</v>
      </c>
      <c r="K5">
        <v>235.16</v>
      </c>
      <c r="L5">
        <v>175.16</v>
      </c>
      <c r="M5" s="6">
        <v>1503.71</v>
      </c>
      <c r="N5" s="79">
        <f t="shared" ref="N5:N15" si="13">BM5</f>
        <v>-3943.78</v>
      </c>
      <c r="O5" s="79"/>
      <c r="P5" s="9">
        <f t="shared" si="0"/>
        <v>820.55</v>
      </c>
      <c r="Q5" s="9">
        <f t="shared" si="1"/>
        <v>1259.57</v>
      </c>
      <c r="R5" s="9">
        <f t="shared" si="2"/>
        <v>33503.009999999995</v>
      </c>
      <c r="S5" s="9">
        <f t="shared" si="3"/>
        <v>1908.16</v>
      </c>
      <c r="T5" s="9">
        <f t="shared" si="4"/>
        <v>24642.080000000002</v>
      </c>
      <c r="U5" s="9">
        <f t="shared" si="5"/>
        <v>2211760.96</v>
      </c>
      <c r="V5" s="12"/>
      <c r="W5" s="10">
        <f t="shared" si="6"/>
        <v>0.90465585482288347</v>
      </c>
      <c r="X5" s="10">
        <f t="shared" si="7"/>
        <v>0.96586125190746042</v>
      </c>
      <c r="Y5" s="10">
        <f t="shared" si="8"/>
        <v>0.99302985313074177</v>
      </c>
      <c r="Z5" s="10">
        <f t="shared" si="9"/>
        <v>0.91592266190503613</v>
      </c>
      <c r="AA5" s="10">
        <f t="shared" si="10"/>
        <v>0.94248749033783263</v>
      </c>
      <c r="AB5" s="10">
        <f t="shared" si="11"/>
        <v>1.0017862801484314</v>
      </c>
      <c r="AD5" t="s">
        <v>38</v>
      </c>
      <c r="AE5" s="10" cm="1">
        <f t="array" ref="AE5:AP5">TRANSPOSE(X4:X15)</f>
        <v>0.86792643356266741</v>
      </c>
      <c r="AF5" s="10">
        <v>0.96586125190746042</v>
      </c>
      <c r="AG5" s="10">
        <v>1.0069185504544396</v>
      </c>
      <c r="AH5" s="10">
        <v>1.044018949861824</v>
      </c>
      <c r="AI5" s="10">
        <v>1.0307744960470926</v>
      </c>
      <c r="AJ5" s="10">
        <v>1.0293101251115058</v>
      </c>
      <c r="AK5" s="10">
        <v>1.070344976068631</v>
      </c>
      <c r="AL5" s="10">
        <v>1.0758494303194099</v>
      </c>
      <c r="AM5" s="10">
        <v>1.0421076138605263</v>
      </c>
      <c r="AN5" s="10">
        <v>0.99470416668999218</v>
      </c>
      <c r="AO5" s="10">
        <v>1.0352331720314676</v>
      </c>
      <c r="AP5" s="10">
        <v>1.0734095675945947</v>
      </c>
      <c r="AQ5" s="33"/>
      <c r="AR5" s="5"/>
      <c r="AS5" s="37">
        <v>244.6</v>
      </c>
      <c r="AT5" s="31">
        <v>166.29</v>
      </c>
      <c r="AU5" s="31">
        <v>376.39</v>
      </c>
      <c r="AV5" s="31">
        <v>277.41000000000003</v>
      </c>
      <c r="AW5" s="31">
        <v>3.89</v>
      </c>
      <c r="AX5" s="31">
        <v>2.59</v>
      </c>
      <c r="BA5" s="8">
        <v>43770</v>
      </c>
      <c r="BB5" s="6">
        <v>1077.28</v>
      </c>
      <c r="BC5" s="6">
        <v>1339.97</v>
      </c>
      <c r="BD5" s="6">
        <v>33542.379999999997</v>
      </c>
      <c r="BE5" s="6">
        <v>2368.9899999999998</v>
      </c>
      <c r="BF5" s="6">
        <v>28361.45</v>
      </c>
      <c r="BG5" s="6">
        <v>2207817.1800000002</v>
      </c>
      <c r="BH5">
        <v>92.25</v>
      </c>
      <c r="BI5">
        <v>46.69</v>
      </c>
      <c r="BJ5">
        <v>333.27</v>
      </c>
      <c r="BK5">
        <v>189.23</v>
      </c>
      <c r="BL5" s="6">
        <v>1695.24</v>
      </c>
      <c r="BM5" s="6">
        <v>-3943.78</v>
      </c>
      <c r="BN5">
        <v>354.67</v>
      </c>
      <c r="BO5">
        <v>268.89999999999998</v>
      </c>
      <c r="BP5">
        <v>504.67</v>
      </c>
      <c r="BQ5">
        <v>400.44</v>
      </c>
      <c r="BR5">
        <v>0</v>
      </c>
      <c r="BS5">
        <v>0</v>
      </c>
    </row>
    <row r="6" spans="1:71" x14ac:dyDescent="0.3">
      <c r="A6" s="8">
        <v>43800</v>
      </c>
      <c r="B6" s="6">
        <v>1153.05</v>
      </c>
      <c r="C6" s="6">
        <v>1373.12</v>
      </c>
      <c r="D6" s="6">
        <v>34057.74</v>
      </c>
      <c r="E6" s="6">
        <v>2501.0700000000002</v>
      </c>
      <c r="F6" s="6">
        <v>29640.31</v>
      </c>
      <c r="G6" s="6">
        <f t="shared" si="12"/>
        <v>2268356</v>
      </c>
      <c r="H6" s="6"/>
      <c r="I6">
        <v>-16.87</v>
      </c>
      <c r="J6">
        <v>-9.5</v>
      </c>
      <c r="K6">
        <v>-136.68</v>
      </c>
      <c r="L6">
        <v>-38.51</v>
      </c>
      <c r="M6">
        <v>-392.69</v>
      </c>
      <c r="N6" s="79">
        <f t="shared" si="13"/>
        <v>0</v>
      </c>
      <c r="O6" s="79"/>
      <c r="P6" s="9">
        <f t="shared" si="0"/>
        <v>1169.9199999999998</v>
      </c>
      <c r="Q6" s="9">
        <f t="shared" si="1"/>
        <v>1382.62</v>
      </c>
      <c r="R6" s="9">
        <f t="shared" si="2"/>
        <v>34194.42</v>
      </c>
      <c r="S6" s="9">
        <f t="shared" si="3"/>
        <v>2539.5800000000004</v>
      </c>
      <c r="T6" s="9">
        <f t="shared" si="4"/>
        <v>30033</v>
      </c>
      <c r="U6" s="9">
        <f t="shared" si="5"/>
        <v>2268356</v>
      </c>
      <c r="V6" s="12"/>
      <c r="W6" s="10">
        <f t="shared" si="6"/>
        <v>1.0146307618923722</v>
      </c>
      <c r="X6" s="10">
        <f t="shared" si="7"/>
        <v>1.0069185504544396</v>
      </c>
      <c r="Y6" s="10">
        <f t="shared" si="8"/>
        <v>1.0040131846681548</v>
      </c>
      <c r="Z6" s="10">
        <f t="shared" si="9"/>
        <v>1.0153974099085592</v>
      </c>
      <c r="AA6" s="10">
        <f t="shared" si="10"/>
        <v>1.0132485119082761</v>
      </c>
      <c r="AB6" s="10">
        <f t="shared" si="11"/>
        <v>1</v>
      </c>
      <c r="AD6" t="s">
        <v>39</v>
      </c>
      <c r="AE6" s="10" cm="1">
        <f t="array" ref="AE6:AP6">TRANSPOSE(Y4:Y15)</f>
        <v>0.93067876503152702</v>
      </c>
      <c r="AF6" s="10">
        <v>0.99302985313074177</v>
      </c>
      <c r="AG6" s="10">
        <v>1.0040131846681548</v>
      </c>
      <c r="AH6" s="10">
        <v>1.0163506983704371</v>
      </c>
      <c r="AI6" s="10">
        <v>1.0117978630252544</v>
      </c>
      <c r="AJ6" s="10">
        <v>1.0125908793749698</v>
      </c>
      <c r="AK6" s="10">
        <v>1.0758494410614434</v>
      </c>
      <c r="AL6" s="10">
        <v>1.1097984634039511</v>
      </c>
      <c r="AM6" s="10">
        <v>1.0596733901194029</v>
      </c>
      <c r="AN6" s="10">
        <v>1.0268137357816143</v>
      </c>
      <c r="AO6" s="10">
        <v>1.0477413405839935</v>
      </c>
      <c r="AP6" s="10">
        <v>1.0613048651728703</v>
      </c>
      <c r="AQ6" s="33"/>
      <c r="AR6" s="5"/>
      <c r="AS6" s="37">
        <v>402.42</v>
      </c>
      <c r="AT6" s="31">
        <v>419.87</v>
      </c>
      <c r="AU6" s="31">
        <v>553.37</v>
      </c>
      <c r="AV6" s="31">
        <v>559</v>
      </c>
      <c r="AW6" s="31">
        <v>0</v>
      </c>
      <c r="AX6" s="31">
        <v>0</v>
      </c>
      <c r="BA6" s="8">
        <v>43800</v>
      </c>
      <c r="BB6" s="6">
        <v>1254.42</v>
      </c>
      <c r="BC6" s="6">
        <v>1421.32</v>
      </c>
      <c r="BD6" s="6">
        <v>34633.4</v>
      </c>
      <c r="BE6" s="6">
        <v>2694.61</v>
      </c>
      <c r="BF6" s="6">
        <v>31621.7</v>
      </c>
      <c r="BG6" s="6">
        <v>2268356</v>
      </c>
      <c r="BH6">
        <v>-151.03</v>
      </c>
      <c r="BI6">
        <v>-78.349999999999994</v>
      </c>
      <c r="BJ6">
        <v>-699.01</v>
      </c>
      <c r="BK6">
        <v>-317.56</v>
      </c>
      <c r="BL6" s="6">
        <v>-2941.8</v>
      </c>
      <c r="BM6" s="6">
        <v>0</v>
      </c>
      <c r="BN6">
        <v>441.83</v>
      </c>
      <c r="BO6">
        <v>585.77</v>
      </c>
      <c r="BP6">
        <v>596.83000000000004</v>
      </c>
      <c r="BQ6">
        <v>740.77</v>
      </c>
      <c r="BR6">
        <v>0</v>
      </c>
      <c r="BS6">
        <v>0</v>
      </c>
    </row>
    <row r="7" spans="1:71" x14ac:dyDescent="0.3">
      <c r="A7" s="8">
        <v>43831</v>
      </c>
      <c r="B7" s="6">
        <v>1356.02</v>
      </c>
      <c r="C7" s="6">
        <v>1519.8</v>
      </c>
      <c r="D7" s="6">
        <v>36499.97</v>
      </c>
      <c r="E7" s="6">
        <v>2912.16</v>
      </c>
      <c r="F7" s="6">
        <v>34328.550000000003</v>
      </c>
      <c r="G7" s="6">
        <f t="shared" si="12"/>
        <v>2023127.44</v>
      </c>
      <c r="H7" s="6"/>
      <c r="I7">
        <v>-128.94</v>
      </c>
      <c r="J7">
        <v>-66.900000000000006</v>
      </c>
      <c r="K7">
        <v>-596.79999999999995</v>
      </c>
      <c r="L7">
        <v>-271.13</v>
      </c>
      <c r="M7" s="6">
        <v>-2511.62</v>
      </c>
      <c r="N7" s="79">
        <f t="shared" si="13"/>
        <v>0</v>
      </c>
      <c r="P7" s="9">
        <f t="shared" si="0"/>
        <v>1484.96</v>
      </c>
      <c r="Q7" s="9">
        <f t="shared" si="1"/>
        <v>1586.7</v>
      </c>
      <c r="R7" s="9">
        <f t="shared" si="2"/>
        <v>37096.770000000004</v>
      </c>
      <c r="S7" s="9">
        <f t="shared" si="3"/>
        <v>3183.29</v>
      </c>
      <c r="T7" s="9">
        <f t="shared" si="4"/>
        <v>36840.170000000006</v>
      </c>
      <c r="U7" s="9">
        <f t="shared" si="5"/>
        <v>2023127.44</v>
      </c>
      <c r="V7" s="12"/>
      <c r="W7" s="10">
        <f t="shared" si="6"/>
        <v>1.0950870931107211</v>
      </c>
      <c r="X7" s="10">
        <f t="shared" si="7"/>
        <v>1.044018949861824</v>
      </c>
      <c r="Y7" s="10">
        <f t="shared" si="8"/>
        <v>1.0163506983704371</v>
      </c>
      <c r="Z7" s="10">
        <f t="shared" si="9"/>
        <v>1.0931027141365859</v>
      </c>
      <c r="AA7" s="10">
        <f t="shared" si="10"/>
        <v>1.0731641738436375</v>
      </c>
      <c r="AB7" s="10">
        <f t="shared" si="11"/>
        <v>1</v>
      </c>
      <c r="AD7" t="s">
        <v>40</v>
      </c>
      <c r="AE7" s="10" cm="1">
        <f t="array" ref="AE7:AP7">TRANSPOSE(Z4:Z15)</f>
        <v>0.86740575396825403</v>
      </c>
      <c r="AF7" s="10">
        <v>0.91592266190503613</v>
      </c>
      <c r="AG7" s="10">
        <v>1.0153974099085592</v>
      </c>
      <c r="AH7" s="10">
        <v>1.0931027141365859</v>
      </c>
      <c r="AI7" s="10">
        <v>1.0656909572646491</v>
      </c>
      <c r="AJ7" s="10">
        <v>1.0666105113825284</v>
      </c>
      <c r="AK7" s="10">
        <v>1.1101492204347718</v>
      </c>
      <c r="AL7" s="10">
        <v>1.0573008518905993</v>
      </c>
      <c r="AM7" s="10">
        <v>1.04266214799281</v>
      </c>
      <c r="AN7" s="10">
        <v>1.0024081952992689</v>
      </c>
      <c r="AO7" s="10">
        <v>1.0394811557992765</v>
      </c>
      <c r="AP7" s="10">
        <v>1.074210508528584</v>
      </c>
      <c r="AQ7" s="33"/>
      <c r="AR7" s="5"/>
      <c r="AS7" s="37">
        <v>493.98</v>
      </c>
      <c r="AT7" s="31">
        <v>616.86</v>
      </c>
      <c r="AU7" s="31">
        <v>660.41</v>
      </c>
      <c r="AV7" s="31">
        <v>783.29</v>
      </c>
      <c r="AW7" s="31">
        <v>0</v>
      </c>
      <c r="AX7" s="31">
        <v>0</v>
      </c>
      <c r="BA7" s="8">
        <v>43831</v>
      </c>
      <c r="BB7" s="6">
        <v>1334.67</v>
      </c>
      <c r="BC7" s="6">
        <v>1501.43</v>
      </c>
      <c r="BD7" s="6">
        <v>35282.85</v>
      </c>
      <c r="BE7" s="6">
        <v>2906.53</v>
      </c>
      <c r="BF7" s="6">
        <v>34142.99</v>
      </c>
      <c r="BG7" s="6">
        <v>2023127.44</v>
      </c>
      <c r="BH7">
        <v>-117.5</v>
      </c>
      <c r="BI7">
        <v>-60.96</v>
      </c>
      <c r="BJ7">
        <v>-543.85</v>
      </c>
      <c r="BK7">
        <v>-247.08</v>
      </c>
      <c r="BL7" s="6">
        <v>-2288.81</v>
      </c>
      <c r="BM7" s="6">
        <v>0</v>
      </c>
      <c r="BN7">
        <v>563.16999999999996</v>
      </c>
      <c r="BO7">
        <v>675.15</v>
      </c>
      <c r="BP7">
        <v>718.17</v>
      </c>
      <c r="BQ7">
        <v>830.15</v>
      </c>
      <c r="BR7">
        <v>0</v>
      </c>
      <c r="BS7">
        <v>0</v>
      </c>
    </row>
    <row r="8" spans="1:71" x14ac:dyDescent="0.3">
      <c r="A8" s="8">
        <v>43862</v>
      </c>
      <c r="B8" s="6">
        <v>1280.3800000000001</v>
      </c>
      <c r="C8" s="6">
        <v>1460.95</v>
      </c>
      <c r="D8" s="6">
        <v>33998.53</v>
      </c>
      <c r="E8" s="6">
        <v>2774.05</v>
      </c>
      <c r="F8" s="6">
        <v>32741.08</v>
      </c>
      <c r="G8" s="6">
        <f t="shared" si="12"/>
        <v>2043224.39</v>
      </c>
      <c r="H8" s="6"/>
      <c r="I8">
        <v>-87</v>
      </c>
      <c r="J8">
        <v>-44.96</v>
      </c>
      <c r="K8">
        <v>-401.11</v>
      </c>
      <c r="L8">
        <v>-182.23</v>
      </c>
      <c r="M8" s="6">
        <v>-1688.09</v>
      </c>
      <c r="N8" s="79">
        <f t="shared" si="13"/>
        <v>0</v>
      </c>
      <c r="P8" s="9">
        <f t="shared" si="0"/>
        <v>1367.38</v>
      </c>
      <c r="Q8" s="9">
        <f t="shared" si="1"/>
        <v>1505.91</v>
      </c>
      <c r="R8" s="9">
        <f t="shared" si="2"/>
        <v>34399.64</v>
      </c>
      <c r="S8" s="9">
        <f t="shared" si="3"/>
        <v>2956.28</v>
      </c>
      <c r="T8" s="9">
        <f t="shared" si="4"/>
        <v>34429.17</v>
      </c>
      <c r="U8" s="9">
        <f t="shared" si="5"/>
        <v>2043224.39</v>
      </c>
      <c r="V8" s="12"/>
      <c r="W8" s="10">
        <f t="shared" si="6"/>
        <v>1.0679485777659756</v>
      </c>
      <c r="X8" s="10">
        <f t="shared" si="7"/>
        <v>1.0307744960470926</v>
      </c>
      <c r="Y8" s="10">
        <f t="shared" si="8"/>
        <v>1.0117978630252544</v>
      </c>
      <c r="Z8" s="10">
        <f t="shared" si="9"/>
        <v>1.0656909572646491</v>
      </c>
      <c r="AA8" s="10">
        <f t="shared" si="10"/>
        <v>1.0515587757031837</v>
      </c>
      <c r="AB8" s="10">
        <f t="shared" si="11"/>
        <v>1</v>
      </c>
      <c r="AD8" t="s">
        <v>41</v>
      </c>
      <c r="AE8" s="10" cm="1">
        <f t="array" ref="AE8:AP8">TRANSPOSE(AA4:AA15)</f>
        <v>0.91134920144461196</v>
      </c>
      <c r="AF8" s="10">
        <v>0.94248749033783263</v>
      </c>
      <c r="AG8" s="10">
        <v>1.0132485119082761</v>
      </c>
      <c r="AH8" s="10">
        <v>1.0731641738436375</v>
      </c>
      <c r="AI8" s="10">
        <v>1.0515587757031837</v>
      </c>
      <c r="AJ8" s="10">
        <v>1.0558602696419197</v>
      </c>
      <c r="AK8" s="10">
        <v>1.2433840188727723</v>
      </c>
      <c r="AL8" s="10">
        <v>1.2863984249801141</v>
      </c>
      <c r="AM8" s="10">
        <v>1.1628617824422156</v>
      </c>
      <c r="AN8" s="10">
        <v>1.1035013443592594</v>
      </c>
      <c r="AO8" s="10">
        <v>1.1272400835720406</v>
      </c>
      <c r="AP8" s="10">
        <v>1.150685725122115</v>
      </c>
      <c r="AQ8" s="33"/>
      <c r="AR8" s="5"/>
      <c r="AS8" s="37">
        <v>541.48</v>
      </c>
      <c r="AT8" s="31">
        <v>624.08000000000004</v>
      </c>
      <c r="AU8" s="31">
        <v>685.53</v>
      </c>
      <c r="AV8" s="31">
        <v>770.87</v>
      </c>
      <c r="AW8" s="31">
        <v>0</v>
      </c>
      <c r="AX8" s="31">
        <v>0</v>
      </c>
      <c r="BA8" s="8">
        <v>43862</v>
      </c>
      <c r="BB8" s="6">
        <v>1235.29</v>
      </c>
      <c r="BC8" s="6">
        <v>1431.38</v>
      </c>
      <c r="BD8" s="6">
        <v>33369.24</v>
      </c>
      <c r="BE8" s="6">
        <v>2643.56</v>
      </c>
      <c r="BF8" s="6">
        <v>31875.62</v>
      </c>
      <c r="BG8" s="6">
        <v>2043224.39</v>
      </c>
      <c r="BH8">
        <v>-19.46</v>
      </c>
      <c r="BI8">
        <v>-9.91</v>
      </c>
      <c r="BJ8">
        <v>-88.44</v>
      </c>
      <c r="BK8">
        <v>-40.18</v>
      </c>
      <c r="BL8">
        <v>-372.2</v>
      </c>
      <c r="BM8">
        <v>0</v>
      </c>
      <c r="BN8">
        <v>511</v>
      </c>
      <c r="BO8">
        <v>529.21</v>
      </c>
      <c r="BP8">
        <v>652.5</v>
      </c>
      <c r="BQ8">
        <v>673.59</v>
      </c>
      <c r="BR8">
        <v>0</v>
      </c>
      <c r="BS8">
        <v>0</v>
      </c>
    </row>
    <row r="9" spans="1:71" x14ac:dyDescent="0.3">
      <c r="A9" s="8">
        <v>43891</v>
      </c>
      <c r="B9" s="6">
        <v>1049.3</v>
      </c>
      <c r="C9" s="6">
        <v>1334.01</v>
      </c>
      <c r="D9" s="6">
        <v>32367.08</v>
      </c>
      <c r="E9" s="6">
        <v>2255.65</v>
      </c>
      <c r="F9" s="6">
        <v>27734.560000000001</v>
      </c>
      <c r="G9" s="6">
        <f t="shared" si="12"/>
        <v>2198466.5099999998</v>
      </c>
      <c r="H9" s="6"/>
      <c r="I9">
        <v>-65.73</v>
      </c>
      <c r="J9">
        <v>-39.1</v>
      </c>
      <c r="K9" s="6">
        <v>-407.53</v>
      </c>
      <c r="L9">
        <v>-150.25</v>
      </c>
      <c r="M9" s="6">
        <v>-1549.26</v>
      </c>
      <c r="N9" s="79">
        <f t="shared" si="13"/>
        <v>-64267.13</v>
      </c>
      <c r="O9" s="79"/>
      <c r="P9" s="9">
        <f t="shared" si="0"/>
        <v>1115.03</v>
      </c>
      <c r="Q9" s="9">
        <f t="shared" si="1"/>
        <v>1373.11</v>
      </c>
      <c r="R9" s="9">
        <f t="shared" si="2"/>
        <v>32774.61</v>
      </c>
      <c r="S9" s="9">
        <f t="shared" si="3"/>
        <v>2405.9</v>
      </c>
      <c r="T9" s="9">
        <f t="shared" si="4"/>
        <v>29283.82</v>
      </c>
      <c r="U9" s="9">
        <f t="shared" si="5"/>
        <v>2262733.6399999997</v>
      </c>
      <c r="V9" s="12"/>
      <c r="W9" s="10">
        <f t="shared" si="6"/>
        <v>1.0626417611741161</v>
      </c>
      <c r="X9" s="10">
        <f t="shared" si="7"/>
        <v>1.0293101251115058</v>
      </c>
      <c r="Y9" s="10">
        <f t="shared" si="8"/>
        <v>1.0125908793749698</v>
      </c>
      <c r="Z9" s="10">
        <f t="shared" si="9"/>
        <v>1.0666105113825284</v>
      </c>
      <c r="AA9" s="10">
        <f t="shared" si="10"/>
        <v>1.0558602696419197</v>
      </c>
      <c r="AB9" s="10">
        <f t="shared" si="11"/>
        <v>1.0292327082116888</v>
      </c>
      <c r="AD9" t="s">
        <v>97</v>
      </c>
      <c r="AE9" s="10" cm="1">
        <f t="array" ref="AE9:AP9">TRANSPOSE(AB4:AB15)</f>
        <v>1.0004885975217426</v>
      </c>
      <c r="AF9" s="10">
        <v>1.0017862801484314</v>
      </c>
      <c r="AG9" s="10">
        <v>1</v>
      </c>
      <c r="AH9" s="10">
        <v>1</v>
      </c>
      <c r="AI9" s="10">
        <v>1</v>
      </c>
      <c r="AJ9" s="10">
        <v>1.0292327082116888</v>
      </c>
      <c r="AK9" s="10">
        <v>1.1547026556771385</v>
      </c>
      <c r="AL9" s="10">
        <v>1.1189155828958079</v>
      </c>
      <c r="AM9" s="10">
        <v>1.047726606319064</v>
      </c>
      <c r="AN9" s="10">
        <v>1.0497256987455474</v>
      </c>
      <c r="AO9" s="10">
        <v>1.0883595075642796</v>
      </c>
      <c r="AP9" s="10">
        <v>1.0601830554689629</v>
      </c>
      <c r="AQ9" s="28"/>
      <c r="AR9" s="5"/>
      <c r="AS9" s="37">
        <v>364.99</v>
      </c>
      <c r="AT9" s="31">
        <v>430.75</v>
      </c>
      <c r="AU9" s="31">
        <v>502.9</v>
      </c>
      <c r="AV9" s="31">
        <v>570.6</v>
      </c>
      <c r="AW9" s="31">
        <v>0.24</v>
      </c>
      <c r="AX9" s="31">
        <v>0</v>
      </c>
      <c r="BA9" s="8">
        <v>43891</v>
      </c>
      <c r="BB9" s="6">
        <v>885.45</v>
      </c>
      <c r="BC9" s="6">
        <v>1276.5</v>
      </c>
      <c r="BD9" s="6">
        <v>32694.3</v>
      </c>
      <c r="BE9" s="6">
        <v>1832.01</v>
      </c>
      <c r="BF9" s="6">
        <v>23062.3</v>
      </c>
      <c r="BG9" s="6">
        <v>2198466.5099999998</v>
      </c>
      <c r="BH9">
        <v>-90.68</v>
      </c>
      <c r="BI9">
        <v>-82.79</v>
      </c>
      <c r="BJ9" s="6">
        <v>-1199.9100000000001</v>
      </c>
      <c r="BK9">
        <v>-282.89999999999998</v>
      </c>
      <c r="BL9" s="6">
        <v>-3863.43</v>
      </c>
      <c r="BM9" s="6">
        <v>-64267.13</v>
      </c>
      <c r="BN9">
        <v>176.17</v>
      </c>
      <c r="BO9">
        <v>288.74</v>
      </c>
      <c r="BP9">
        <v>303</v>
      </c>
      <c r="BQ9">
        <v>421.59</v>
      </c>
      <c r="BR9">
        <v>5</v>
      </c>
      <c r="BS9">
        <v>0</v>
      </c>
    </row>
    <row r="10" spans="1:71" x14ac:dyDescent="0.3">
      <c r="A10" s="8">
        <v>43922</v>
      </c>
      <c r="B10" s="6">
        <v>859.95</v>
      </c>
      <c r="C10" s="6">
        <v>1207.6199999999999</v>
      </c>
      <c r="D10" s="6">
        <v>31948.95</v>
      </c>
      <c r="E10" s="6">
        <v>1613.72</v>
      </c>
      <c r="F10" s="6">
        <v>20550.240000000002</v>
      </c>
      <c r="G10" s="6">
        <f t="shared" si="12"/>
        <v>1784331.36</v>
      </c>
      <c r="H10" s="6"/>
      <c r="I10">
        <v>19.91</v>
      </c>
      <c r="J10" s="6">
        <v>-84.95</v>
      </c>
      <c r="K10" s="6">
        <v>-2423.31</v>
      </c>
      <c r="L10" s="6">
        <v>-177.75</v>
      </c>
      <c r="M10" s="6">
        <v>-5001.6000000000004</v>
      </c>
      <c r="N10" s="79">
        <f t="shared" si="13"/>
        <v>-276040.8</v>
      </c>
      <c r="O10" s="79"/>
      <c r="P10" s="9">
        <f t="shared" si="0"/>
        <v>840.04000000000008</v>
      </c>
      <c r="Q10" s="9">
        <f t="shared" si="1"/>
        <v>1292.57</v>
      </c>
      <c r="R10" s="9">
        <f t="shared" si="2"/>
        <v>34372.26</v>
      </c>
      <c r="S10" s="9">
        <f t="shared" si="3"/>
        <v>1791.47</v>
      </c>
      <c r="T10" s="9">
        <f t="shared" si="4"/>
        <v>25551.840000000004</v>
      </c>
      <c r="U10" s="9">
        <f t="shared" si="5"/>
        <v>2060372.1600000001</v>
      </c>
      <c r="V10" s="12"/>
      <c r="W10" s="10">
        <f t="shared" si="6"/>
        <v>0.97684749113320546</v>
      </c>
      <c r="X10" s="10">
        <f t="shared" si="7"/>
        <v>1.070344976068631</v>
      </c>
      <c r="Y10" s="10">
        <f t="shared" si="8"/>
        <v>1.0758494410614434</v>
      </c>
      <c r="Z10" s="10">
        <f t="shared" si="9"/>
        <v>1.1101492204347718</v>
      </c>
      <c r="AA10" s="10">
        <f t="shared" si="10"/>
        <v>1.2433840188727723</v>
      </c>
      <c r="AB10" s="10">
        <f t="shared" si="11"/>
        <v>1.1547026556771385</v>
      </c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5"/>
      <c r="AR10" s="5"/>
      <c r="AS10" s="37">
        <v>151.29</v>
      </c>
      <c r="AT10" s="31">
        <v>184.68</v>
      </c>
      <c r="AU10" s="31">
        <v>267.68</v>
      </c>
      <c r="AV10" s="31">
        <v>296.8</v>
      </c>
      <c r="AW10" s="31">
        <v>10.050000000000001</v>
      </c>
      <c r="AX10" s="31">
        <v>8.59</v>
      </c>
      <c r="BA10" s="8">
        <v>43922</v>
      </c>
      <c r="BB10">
        <v>763.4</v>
      </c>
      <c r="BC10" s="6">
        <v>1074.1300000000001</v>
      </c>
      <c r="BD10" s="6">
        <v>29499.279999999999</v>
      </c>
      <c r="BE10" s="6">
        <v>1353.19</v>
      </c>
      <c r="BF10" s="6">
        <v>17325.900000000001</v>
      </c>
      <c r="BG10" s="6">
        <v>1784331.36</v>
      </c>
      <c r="BH10">
        <v>98.36</v>
      </c>
      <c r="BI10">
        <v>-79.11</v>
      </c>
      <c r="BJ10" s="6">
        <v>-3370.25</v>
      </c>
      <c r="BK10">
        <v>-74.959999999999994</v>
      </c>
      <c r="BL10" s="6">
        <v>-5366.13</v>
      </c>
      <c r="BM10" s="6">
        <v>-276040.8</v>
      </c>
      <c r="BN10">
        <v>112.83</v>
      </c>
      <c r="BO10">
        <v>78.61</v>
      </c>
      <c r="BP10">
        <v>215.5</v>
      </c>
      <c r="BQ10">
        <v>160.27000000000001</v>
      </c>
      <c r="BR10">
        <v>8.33</v>
      </c>
      <c r="BS10">
        <v>14.57</v>
      </c>
    </row>
    <row r="11" spans="1:71" x14ac:dyDescent="0.3">
      <c r="A11" s="8">
        <v>43952</v>
      </c>
      <c r="B11" s="6">
        <v>718.6</v>
      </c>
      <c r="C11" s="6">
        <v>1080.43</v>
      </c>
      <c r="D11" s="6">
        <v>29565.35</v>
      </c>
      <c r="E11" s="6">
        <v>1338.2</v>
      </c>
      <c r="F11" s="6">
        <v>17147.72</v>
      </c>
      <c r="G11" s="6">
        <f t="shared" si="12"/>
        <v>2087029.42</v>
      </c>
      <c r="H11" s="6"/>
      <c r="I11">
        <v>79.27</v>
      </c>
      <c r="J11" s="6">
        <v>-81.95</v>
      </c>
      <c r="K11" s="6">
        <v>-3246.23</v>
      </c>
      <c r="L11" s="6">
        <v>-76.680000000000007</v>
      </c>
      <c r="M11" s="6">
        <v>-4911.08</v>
      </c>
      <c r="N11" s="79">
        <f t="shared" si="13"/>
        <v>-248180.32</v>
      </c>
      <c r="O11" s="79"/>
      <c r="P11" s="9">
        <f t="shared" si="0"/>
        <v>639.33000000000004</v>
      </c>
      <c r="Q11" s="9">
        <f t="shared" si="1"/>
        <v>1162.3800000000001</v>
      </c>
      <c r="R11" s="9">
        <f t="shared" si="2"/>
        <v>32811.58</v>
      </c>
      <c r="S11" s="9">
        <f t="shared" si="3"/>
        <v>1414.88</v>
      </c>
      <c r="T11" s="9">
        <f t="shared" si="4"/>
        <v>22058.800000000003</v>
      </c>
      <c r="U11" s="9">
        <f t="shared" si="5"/>
        <v>2335209.7399999998</v>
      </c>
      <c r="V11" s="12"/>
      <c r="W11" s="10">
        <f t="shared" si="6"/>
        <v>0.8896882827720568</v>
      </c>
      <c r="X11" s="10">
        <f t="shared" si="7"/>
        <v>1.0758494303194099</v>
      </c>
      <c r="Y11" s="10">
        <f t="shared" si="8"/>
        <v>1.1097984634039511</v>
      </c>
      <c r="Z11" s="10">
        <f t="shared" si="9"/>
        <v>1.0573008518905993</v>
      </c>
      <c r="AA11" s="10">
        <f t="shared" si="10"/>
        <v>1.2863984249801141</v>
      </c>
      <c r="AB11" s="10">
        <f t="shared" si="11"/>
        <v>1.1189155828958079</v>
      </c>
      <c r="AE11" s="32"/>
      <c r="AF11" s="32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5"/>
      <c r="AR11" s="5"/>
      <c r="AS11" s="37">
        <v>68.349999999999994</v>
      </c>
      <c r="AT11" s="31">
        <v>33.79</v>
      </c>
      <c r="AU11" s="31">
        <v>145.86000000000001</v>
      </c>
      <c r="AV11" s="31">
        <v>86.5</v>
      </c>
      <c r="AW11" s="31">
        <v>15.62</v>
      </c>
      <c r="AX11" s="31">
        <v>31.65</v>
      </c>
      <c r="BA11" s="8">
        <v>43952</v>
      </c>
      <c r="BB11" s="6">
        <v>768.25</v>
      </c>
      <c r="BC11" s="6">
        <v>1179.6400000000001</v>
      </c>
      <c r="BD11" s="6">
        <v>31866.86</v>
      </c>
      <c r="BE11" s="6">
        <v>1517.22</v>
      </c>
      <c r="BF11" s="6">
        <v>19220.53</v>
      </c>
      <c r="BG11" s="6">
        <v>2087029.42</v>
      </c>
      <c r="BH11">
        <v>41.94</v>
      </c>
      <c r="BI11">
        <v>-105.06</v>
      </c>
      <c r="BJ11" s="6">
        <v>-3236.71</v>
      </c>
      <c r="BK11">
        <v>-111.37</v>
      </c>
      <c r="BL11" s="6">
        <v>-4629.8</v>
      </c>
      <c r="BM11" s="6">
        <v>-248180.32</v>
      </c>
      <c r="BN11">
        <v>36</v>
      </c>
      <c r="BO11">
        <v>4.63</v>
      </c>
      <c r="BP11">
        <v>78.5</v>
      </c>
      <c r="BQ11">
        <v>28.85</v>
      </c>
      <c r="BR11">
        <v>47.33</v>
      </c>
      <c r="BS11">
        <v>87.29</v>
      </c>
    </row>
    <row r="12" spans="1:71" x14ac:dyDescent="0.3">
      <c r="A12" s="8">
        <v>43983</v>
      </c>
      <c r="B12" s="6">
        <v>1107.8399999999999</v>
      </c>
      <c r="C12" s="6">
        <v>1612.06</v>
      </c>
      <c r="D12" s="6">
        <v>40194.129999999997</v>
      </c>
      <c r="E12" s="6">
        <v>2136.3200000000002</v>
      </c>
      <c r="F12" s="6">
        <v>25802.799999999999</v>
      </c>
      <c r="G12" s="6">
        <f t="shared" si="12"/>
        <v>2284192.37</v>
      </c>
      <c r="H12" s="6"/>
      <c r="I12">
        <v>47.37</v>
      </c>
      <c r="J12">
        <v>-67.88</v>
      </c>
      <c r="K12" s="6">
        <v>-2398.52</v>
      </c>
      <c r="L12" s="6">
        <v>-91.14</v>
      </c>
      <c r="M12" s="6">
        <v>-4202.29</v>
      </c>
      <c r="N12" s="79">
        <f t="shared" si="13"/>
        <v>-109016.75</v>
      </c>
      <c r="O12" s="79"/>
      <c r="P12" s="9">
        <f t="shared" si="0"/>
        <v>1060.47</v>
      </c>
      <c r="Q12" s="9">
        <f t="shared" si="1"/>
        <v>1679.94</v>
      </c>
      <c r="R12" s="9">
        <f t="shared" si="2"/>
        <v>42592.649999999994</v>
      </c>
      <c r="S12" s="9">
        <f t="shared" si="3"/>
        <v>2227.46</v>
      </c>
      <c r="T12" s="9">
        <f t="shared" si="4"/>
        <v>30005.09</v>
      </c>
      <c r="U12" s="9">
        <f t="shared" si="5"/>
        <v>2393209.12</v>
      </c>
      <c r="V12" s="12"/>
      <c r="W12" s="10">
        <f t="shared" si="6"/>
        <v>0.95724111785095334</v>
      </c>
      <c r="X12" s="10">
        <f t="shared" si="7"/>
        <v>1.0421076138605263</v>
      </c>
      <c r="Y12" s="10">
        <f t="shared" si="8"/>
        <v>1.0596733901194029</v>
      </c>
      <c r="Z12" s="10">
        <f t="shared" si="9"/>
        <v>1.04266214799281</v>
      </c>
      <c r="AA12" s="10">
        <f t="shared" si="10"/>
        <v>1.1628617824422156</v>
      </c>
      <c r="AB12" s="10">
        <f t="shared" si="11"/>
        <v>1.047726606319064</v>
      </c>
      <c r="AE12" s="32"/>
      <c r="AF12" s="32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5"/>
      <c r="AS12" s="37">
        <v>12.24</v>
      </c>
      <c r="AT12" s="31">
        <v>1.69</v>
      </c>
      <c r="AU12" s="31">
        <v>26.32</v>
      </c>
      <c r="AV12" s="31">
        <v>9.74</v>
      </c>
      <c r="AW12" s="31">
        <v>221.42</v>
      </c>
      <c r="AX12" s="31">
        <v>226.91</v>
      </c>
      <c r="BA12" s="8">
        <v>43983</v>
      </c>
      <c r="BB12" s="6">
        <v>1186.1099999999999</v>
      </c>
      <c r="BC12" s="6">
        <v>1660.96</v>
      </c>
      <c r="BD12" s="6">
        <v>39272.39</v>
      </c>
      <c r="BE12" s="6">
        <v>2224.4499999999998</v>
      </c>
      <c r="BF12" s="6">
        <v>25936.9</v>
      </c>
      <c r="BG12" s="6">
        <v>2284192.37</v>
      </c>
      <c r="BH12">
        <v>73.42</v>
      </c>
      <c r="BI12">
        <v>3.45</v>
      </c>
      <c r="BJ12">
        <v>-967.04</v>
      </c>
      <c r="BK12">
        <v>-7.74</v>
      </c>
      <c r="BL12" s="6">
        <v>-2723.57</v>
      </c>
      <c r="BM12" s="6">
        <v>-109016.75</v>
      </c>
      <c r="BN12">
        <v>0</v>
      </c>
      <c r="BO12">
        <v>0</v>
      </c>
      <c r="BP12">
        <v>0</v>
      </c>
      <c r="BQ12">
        <v>0</v>
      </c>
      <c r="BR12">
        <v>319.17</v>
      </c>
      <c r="BS12">
        <v>276.91000000000003</v>
      </c>
    </row>
    <row r="13" spans="1:71" x14ac:dyDescent="0.3">
      <c r="A13" s="8">
        <v>44013</v>
      </c>
      <c r="B13" s="6">
        <v>1316.25</v>
      </c>
      <c r="C13" s="6">
        <v>1786.31</v>
      </c>
      <c r="D13" s="6">
        <v>40867.86</v>
      </c>
      <c r="E13" s="6">
        <v>2420.9</v>
      </c>
      <c r="F13" s="6">
        <v>28284.85</v>
      </c>
      <c r="G13" s="6">
        <f t="shared" si="12"/>
        <v>2572886.52</v>
      </c>
      <c r="H13" s="6"/>
      <c r="I13">
        <v>89.73</v>
      </c>
      <c r="J13">
        <v>9.4600000000000009</v>
      </c>
      <c r="K13" s="6">
        <v>-1095.82</v>
      </c>
      <c r="L13">
        <v>-5.83</v>
      </c>
      <c r="M13" s="6">
        <v>-2927.52</v>
      </c>
      <c r="N13" s="79">
        <f t="shared" si="13"/>
        <v>-127938.58</v>
      </c>
      <c r="O13" s="79"/>
      <c r="P13" s="9">
        <f t="shared" si="0"/>
        <v>1226.52</v>
      </c>
      <c r="Q13" s="9">
        <f t="shared" si="1"/>
        <v>1776.85</v>
      </c>
      <c r="R13" s="9">
        <f t="shared" si="2"/>
        <v>41963.68</v>
      </c>
      <c r="S13" s="9">
        <f t="shared" si="3"/>
        <v>2426.73</v>
      </c>
      <c r="T13" s="9">
        <f t="shared" si="4"/>
        <v>31212.37</v>
      </c>
      <c r="U13" s="9">
        <f t="shared" si="5"/>
        <v>2700825.1</v>
      </c>
      <c r="V13" s="12"/>
      <c r="W13" s="10">
        <f t="shared" si="6"/>
        <v>0.93182905982905984</v>
      </c>
      <c r="X13" s="10">
        <f t="shared" si="7"/>
        <v>0.99470416668999218</v>
      </c>
      <c r="Y13" s="10">
        <f t="shared" si="8"/>
        <v>1.0268137357816143</v>
      </c>
      <c r="Z13" s="10">
        <f t="shared" si="9"/>
        <v>1.0024081952992689</v>
      </c>
      <c r="AA13" s="10">
        <f t="shared" si="10"/>
        <v>1.1035013443592594</v>
      </c>
      <c r="AB13" s="10">
        <f t="shared" si="11"/>
        <v>1.0497256987455474</v>
      </c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5"/>
      <c r="AS13" s="37">
        <v>0</v>
      </c>
      <c r="AT13" s="31">
        <v>0</v>
      </c>
      <c r="AU13" s="31">
        <v>0</v>
      </c>
      <c r="AV13" s="31">
        <v>0</v>
      </c>
      <c r="AW13" s="31">
        <v>397.15</v>
      </c>
      <c r="AX13" s="31">
        <v>351.64</v>
      </c>
      <c r="BA13" s="8">
        <v>44013</v>
      </c>
      <c r="BB13" s="6">
        <v>1434.11</v>
      </c>
      <c r="BC13" s="6">
        <v>1925.06</v>
      </c>
      <c r="BD13" s="6">
        <v>43081.5</v>
      </c>
      <c r="BE13" s="6">
        <v>2603.25</v>
      </c>
      <c r="BF13" s="6">
        <v>30695.279999999999</v>
      </c>
      <c r="BG13" s="6">
        <v>2572886.52</v>
      </c>
      <c r="BH13">
        <v>107.09</v>
      </c>
      <c r="BI13">
        <v>18.420000000000002</v>
      </c>
      <c r="BJ13" s="6">
        <v>-1127.1500000000001</v>
      </c>
      <c r="BK13">
        <v>1.71</v>
      </c>
      <c r="BL13" s="6">
        <v>-3042.48</v>
      </c>
      <c r="BM13" s="6">
        <v>-127938.58</v>
      </c>
      <c r="BN13">
        <v>0</v>
      </c>
      <c r="BO13">
        <v>0</v>
      </c>
      <c r="BP13">
        <v>0</v>
      </c>
      <c r="BQ13">
        <v>0</v>
      </c>
      <c r="BR13">
        <v>476</v>
      </c>
      <c r="BS13">
        <v>424.26</v>
      </c>
    </row>
    <row r="14" spans="1:71" x14ac:dyDescent="0.3">
      <c r="A14" s="8">
        <v>44044</v>
      </c>
      <c r="B14" s="6">
        <v>1313.95</v>
      </c>
      <c r="C14" s="6">
        <v>1816.47</v>
      </c>
      <c r="D14" s="6">
        <v>42295</v>
      </c>
      <c r="E14" s="6">
        <v>2465.48</v>
      </c>
      <c r="F14" s="6">
        <v>29670.21</v>
      </c>
      <c r="G14" s="6">
        <f t="shared" si="12"/>
        <v>2415190.35</v>
      </c>
      <c r="H14" s="6"/>
      <c r="I14">
        <v>19.21</v>
      </c>
      <c r="J14">
        <v>-64</v>
      </c>
      <c r="K14" s="6">
        <v>-2019.22</v>
      </c>
      <c r="L14" s="6">
        <v>-97.34</v>
      </c>
      <c r="M14" s="6">
        <v>-3775.24</v>
      </c>
      <c r="N14" s="79">
        <f t="shared" si="13"/>
        <v>-213405.03</v>
      </c>
      <c r="O14" s="79"/>
      <c r="P14" s="9">
        <f t="shared" si="0"/>
        <v>1294.74</v>
      </c>
      <c r="Q14" s="9">
        <f t="shared" si="1"/>
        <v>1880.47</v>
      </c>
      <c r="R14" s="9">
        <f t="shared" si="2"/>
        <v>44314.22</v>
      </c>
      <c r="S14" s="9">
        <f t="shared" si="3"/>
        <v>2562.8200000000002</v>
      </c>
      <c r="T14" s="9">
        <f t="shared" si="4"/>
        <v>33445.449999999997</v>
      </c>
      <c r="U14" s="9">
        <f t="shared" si="5"/>
        <v>2628595.38</v>
      </c>
      <c r="V14" s="12"/>
      <c r="W14" s="10">
        <f t="shared" si="6"/>
        <v>0.98537996118573767</v>
      </c>
      <c r="X14" s="10">
        <f t="shared" si="7"/>
        <v>1.0352331720314676</v>
      </c>
      <c r="Y14" s="10">
        <f t="shared" si="8"/>
        <v>1.0477413405839935</v>
      </c>
      <c r="Z14" s="10">
        <f t="shared" si="9"/>
        <v>1.0394811557992765</v>
      </c>
      <c r="AA14" s="10">
        <f t="shared" si="10"/>
        <v>1.1272400835720406</v>
      </c>
      <c r="AB14" s="10">
        <f t="shared" si="11"/>
        <v>1.0883595075642796</v>
      </c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5"/>
      <c r="AS14" s="37">
        <v>0</v>
      </c>
      <c r="AT14" s="31">
        <v>0</v>
      </c>
      <c r="AU14" s="31">
        <v>0</v>
      </c>
      <c r="AV14" s="31">
        <v>0</v>
      </c>
      <c r="AW14" s="31">
        <v>400.39</v>
      </c>
      <c r="AX14" s="31">
        <v>403.45</v>
      </c>
      <c r="BA14" s="8">
        <v>44044</v>
      </c>
      <c r="BB14" s="6">
        <v>1205.8800000000001</v>
      </c>
      <c r="BC14" s="6">
        <v>1727.58</v>
      </c>
      <c r="BD14" s="6">
        <v>41698.76</v>
      </c>
      <c r="BE14" s="6">
        <v>2330.89</v>
      </c>
      <c r="BF14" s="6">
        <v>28467.87</v>
      </c>
      <c r="BG14" s="6">
        <v>2415190.35</v>
      </c>
      <c r="BH14">
        <v>-79.84</v>
      </c>
      <c r="BI14">
        <v>-157.4</v>
      </c>
      <c r="BJ14" s="6">
        <v>-3062.35</v>
      </c>
      <c r="BK14">
        <v>-209.97</v>
      </c>
      <c r="BL14" s="6">
        <v>-4692.4799999999996</v>
      </c>
      <c r="BM14" s="6">
        <v>-213405.03</v>
      </c>
      <c r="BN14">
        <v>0</v>
      </c>
      <c r="BO14">
        <v>0</v>
      </c>
      <c r="BP14">
        <v>0</v>
      </c>
      <c r="BQ14">
        <v>0</v>
      </c>
      <c r="BR14">
        <v>341.67</v>
      </c>
      <c r="BS14">
        <v>405.59</v>
      </c>
    </row>
    <row r="15" spans="1:71" x14ac:dyDescent="0.3">
      <c r="A15" s="40">
        <v>44075</v>
      </c>
      <c r="B15" s="6">
        <v>1033.67</v>
      </c>
      <c r="C15" s="6">
        <v>1539.99</v>
      </c>
      <c r="D15" s="6">
        <v>38784.85</v>
      </c>
      <c r="E15" s="6">
        <v>2071.27</v>
      </c>
      <c r="F15" s="6">
        <v>25891.57</v>
      </c>
      <c r="G15" s="6">
        <f t="shared" si="12"/>
        <v>2208584.11</v>
      </c>
      <c r="H15" s="6"/>
      <c r="I15">
        <v>-44.67</v>
      </c>
      <c r="J15">
        <v>-113.05</v>
      </c>
      <c r="K15" s="6">
        <v>-2377.6999999999998</v>
      </c>
      <c r="L15" s="6">
        <v>-153.71</v>
      </c>
      <c r="M15" s="6">
        <v>-3901.49</v>
      </c>
      <c r="N15" s="79">
        <f t="shared" si="13"/>
        <v>-132919.34</v>
      </c>
      <c r="O15" s="79"/>
      <c r="P15" s="9">
        <f t="shared" si="0"/>
        <v>1078.3400000000001</v>
      </c>
      <c r="Q15" s="9">
        <f t="shared" si="1"/>
        <v>1653.04</v>
      </c>
      <c r="R15" s="9">
        <f t="shared" si="2"/>
        <v>41162.549999999996</v>
      </c>
      <c r="S15" s="9">
        <f t="shared" si="3"/>
        <v>2224.98</v>
      </c>
      <c r="T15" s="9">
        <f t="shared" si="4"/>
        <v>29793.059999999998</v>
      </c>
      <c r="U15" s="9">
        <f t="shared" si="5"/>
        <v>2341503.4499999997</v>
      </c>
      <c r="V15" s="12"/>
      <c r="W15" s="10">
        <f t="shared" si="6"/>
        <v>1.0432149525477183</v>
      </c>
      <c r="X15" s="10">
        <f t="shared" si="7"/>
        <v>1.0734095675945947</v>
      </c>
      <c r="Y15" s="10">
        <f t="shared" si="8"/>
        <v>1.0613048651728703</v>
      </c>
      <c r="Z15" s="10">
        <f t="shared" si="9"/>
        <v>1.074210508528584</v>
      </c>
      <c r="AA15" s="10">
        <f t="shared" si="10"/>
        <v>1.150685725122115</v>
      </c>
      <c r="AB15" s="10">
        <f t="shared" si="11"/>
        <v>1.0601830554689629</v>
      </c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5"/>
      <c r="AS15" s="37">
        <v>0</v>
      </c>
      <c r="AT15" s="31">
        <v>0</v>
      </c>
      <c r="AU15" s="31">
        <v>0</v>
      </c>
      <c r="AV15" s="31">
        <v>0.57999999999999996</v>
      </c>
      <c r="AW15" s="31">
        <v>286.10000000000002</v>
      </c>
      <c r="AX15" s="31">
        <v>324.45999999999998</v>
      </c>
      <c r="BA15" s="8">
        <v>44075</v>
      </c>
      <c r="BB15">
        <v>853</v>
      </c>
      <c r="BC15" s="6">
        <v>1384.07</v>
      </c>
      <c r="BD15" s="6">
        <v>37812.14</v>
      </c>
      <c r="BE15" s="6">
        <v>1895.3</v>
      </c>
      <c r="BF15" s="6">
        <v>24567.16</v>
      </c>
      <c r="BG15" s="6">
        <v>2208584.11</v>
      </c>
      <c r="BH15">
        <v>12.14</v>
      </c>
      <c r="BI15">
        <v>-55.1</v>
      </c>
      <c r="BJ15" s="6">
        <v>-1533.75</v>
      </c>
      <c r="BK15">
        <v>-83.79</v>
      </c>
      <c r="BL15" s="6">
        <v>-3086.66</v>
      </c>
      <c r="BM15" s="6">
        <v>-132919.34</v>
      </c>
      <c r="BN15">
        <v>0</v>
      </c>
      <c r="BO15">
        <v>0</v>
      </c>
      <c r="BP15">
        <v>2.5</v>
      </c>
      <c r="BQ15">
        <v>6.16</v>
      </c>
      <c r="BR15">
        <v>162.33000000000001</v>
      </c>
      <c r="BS15">
        <v>165.47</v>
      </c>
    </row>
    <row r="16" spans="1:71" x14ac:dyDescent="0.3">
      <c r="B16" s="20"/>
      <c r="C16" s="20"/>
      <c r="D16" s="20"/>
      <c r="E16" s="20"/>
      <c r="F16" s="20"/>
      <c r="R16" s="31"/>
      <c r="S16" s="31"/>
      <c r="T16" s="31"/>
      <c r="U16" s="31"/>
      <c r="W16" s="10"/>
      <c r="X16" s="10"/>
      <c r="Y16" s="10"/>
      <c r="Z16" s="10"/>
      <c r="AA16" s="10"/>
      <c r="AB16" s="10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S16" s="31">
        <f>SUM(AS4:AS15)</f>
        <v>2300.4999999999995</v>
      </c>
      <c r="AT16" s="31">
        <f t="shared" ref="AT16:AX16" si="14">SUM(AT4:AT15)</f>
        <v>2488.9899999999998</v>
      </c>
      <c r="AU16" s="31">
        <f t="shared" si="14"/>
        <v>3269.8500000000004</v>
      </c>
      <c r="AV16" s="31">
        <f t="shared" si="14"/>
        <v>3390.04</v>
      </c>
      <c r="AW16" s="31">
        <f t="shared" si="14"/>
        <v>1559.08</v>
      </c>
      <c r="AX16" s="31">
        <f t="shared" si="14"/>
        <v>1436.8</v>
      </c>
      <c r="BA16" s="76" t="s">
        <v>12</v>
      </c>
      <c r="BB16" s="76">
        <f>SUM(BB4:BB15)</f>
        <v>12774.54</v>
      </c>
      <c r="BC16" s="76">
        <f t="shared" ref="BC16:BS16" si="15">SUM(BC4:BC15)</f>
        <v>17254.789999999997</v>
      </c>
      <c r="BD16" s="76">
        <f t="shared" si="15"/>
        <v>428476.10000000003</v>
      </c>
      <c r="BE16" s="76">
        <f t="shared" si="15"/>
        <v>26244.260000000002</v>
      </c>
      <c r="BF16" s="76">
        <f t="shared" si="15"/>
        <v>320338.76999999996</v>
      </c>
      <c r="BG16" s="76">
        <f t="shared" si="15"/>
        <v>26292643.740000002</v>
      </c>
      <c r="BH16" s="76">
        <f>SUM(BH4:BH15)</f>
        <v>43.84999999999998</v>
      </c>
      <c r="BI16" s="76">
        <f t="shared" si="15"/>
        <v>-508.34000000000003</v>
      </c>
      <c r="BJ16" s="76">
        <f t="shared" si="15"/>
        <v>-15290.350000000002</v>
      </c>
      <c r="BK16" s="76">
        <f t="shared" si="15"/>
        <v>-1048.19</v>
      </c>
      <c r="BL16" s="76">
        <f t="shared" si="15"/>
        <v>-30316.41</v>
      </c>
      <c r="BM16" s="76">
        <f t="shared" si="15"/>
        <v>-1176786.3699999999</v>
      </c>
      <c r="BN16" s="76">
        <f t="shared" si="15"/>
        <v>2300.5</v>
      </c>
      <c r="BO16" s="76">
        <f t="shared" si="15"/>
        <v>2488.9900000000002</v>
      </c>
      <c r="BP16" s="76">
        <f t="shared" si="15"/>
        <v>3272.34</v>
      </c>
      <c r="BQ16" s="76">
        <f t="shared" si="15"/>
        <v>3390.79</v>
      </c>
      <c r="BR16" s="76">
        <f t="shared" si="15"/>
        <v>1398.5</v>
      </c>
      <c r="BS16" s="76">
        <f t="shared" si="15"/>
        <v>1394.69</v>
      </c>
    </row>
    <row r="17" spans="1:65" ht="15.6" x14ac:dyDescent="0.3">
      <c r="B17" s="17" t="s">
        <v>44</v>
      </c>
      <c r="W17" s="16" t="s">
        <v>76</v>
      </c>
    </row>
    <row r="18" spans="1:65" ht="18" x14ac:dyDescent="0.35">
      <c r="W18" s="16"/>
      <c r="AS18" s="11"/>
      <c r="BA18" s="29" t="s">
        <v>84</v>
      </c>
    </row>
    <row r="19" spans="1:65" ht="18" x14ac:dyDescent="0.35">
      <c r="A19" s="78" t="s">
        <v>77</v>
      </c>
      <c r="BA19" s="11" t="s">
        <v>20</v>
      </c>
      <c r="BB19" s="11" t="s">
        <v>89</v>
      </c>
      <c r="BC19" s="11" t="s">
        <v>90</v>
      </c>
      <c r="BD19" s="11" t="s">
        <v>91</v>
      </c>
      <c r="BE19" s="11" t="s">
        <v>92</v>
      </c>
      <c r="BF19" s="11" t="s">
        <v>93</v>
      </c>
      <c r="BG19" s="11" t="s">
        <v>101</v>
      </c>
    </row>
    <row r="20" spans="1:65" ht="18" x14ac:dyDescent="0.35">
      <c r="B20" s="86" t="s">
        <v>42</v>
      </c>
      <c r="C20" s="86"/>
      <c r="D20" s="86"/>
      <c r="E20" s="86"/>
      <c r="F20" s="86"/>
      <c r="G20" s="86"/>
      <c r="H20" s="77"/>
      <c r="I20" s="86" t="s">
        <v>78</v>
      </c>
      <c r="J20" s="86"/>
      <c r="K20" s="86"/>
      <c r="L20" s="86"/>
      <c r="M20" s="86"/>
      <c r="N20" s="86"/>
      <c r="O20" s="77"/>
      <c r="P20" s="86" t="s">
        <v>74</v>
      </c>
      <c r="Q20" s="86"/>
      <c r="R20" s="86"/>
      <c r="S20" s="86"/>
      <c r="T20" s="86"/>
      <c r="U20" s="86"/>
      <c r="W20" s="86" t="s">
        <v>75</v>
      </c>
      <c r="X20" s="86"/>
      <c r="Y20" s="86"/>
      <c r="Z20" s="86"/>
      <c r="AA20" s="86"/>
      <c r="AB20" s="77"/>
      <c r="AD20" s="21" t="s">
        <v>46</v>
      </c>
      <c r="AS20" s="30"/>
      <c r="AT20" s="30"/>
      <c r="AU20" s="30"/>
      <c r="AV20" s="30"/>
      <c r="AW20" s="30"/>
      <c r="AX20" s="30"/>
      <c r="BA20" s="8">
        <v>43739</v>
      </c>
      <c r="BB20">
        <v>77.16</v>
      </c>
      <c r="BC20">
        <v>51.78</v>
      </c>
      <c r="BD20">
        <v>204.84</v>
      </c>
      <c r="BE20">
        <v>136.41999999999999</v>
      </c>
      <c r="BF20">
        <v>995.71</v>
      </c>
      <c r="BG20" s="6">
        <v>-1074.6400000000001</v>
      </c>
    </row>
    <row r="21" spans="1:65" x14ac:dyDescent="0.3">
      <c r="A21" s="7" t="s">
        <v>20</v>
      </c>
      <c r="B21" s="11" t="s">
        <v>21</v>
      </c>
      <c r="C21" s="11" t="s">
        <v>22</v>
      </c>
      <c r="D21" s="11" t="s">
        <v>23</v>
      </c>
      <c r="E21" s="11" t="s">
        <v>24</v>
      </c>
      <c r="F21" s="11" t="s">
        <v>25</v>
      </c>
      <c r="G21" s="11" t="s">
        <v>94</v>
      </c>
      <c r="I21" t="s">
        <v>79</v>
      </c>
      <c r="J21" t="s">
        <v>80</v>
      </c>
      <c r="K21" t="s">
        <v>81</v>
      </c>
      <c r="L21" t="s">
        <v>82</v>
      </c>
      <c r="M21" t="s">
        <v>83</v>
      </c>
      <c r="N21" s="11" t="s">
        <v>100</v>
      </c>
      <c r="P21" s="11" t="s">
        <v>31</v>
      </c>
      <c r="Q21" s="11" t="s">
        <v>32</v>
      </c>
      <c r="R21" s="11" t="s">
        <v>33</v>
      </c>
      <c r="S21" s="11" t="s">
        <v>34</v>
      </c>
      <c r="T21" s="11" t="s">
        <v>35</v>
      </c>
      <c r="U21" s="11" t="s">
        <v>96</v>
      </c>
      <c r="W21" s="11" t="s">
        <v>36</v>
      </c>
      <c r="X21" s="11" t="s">
        <v>38</v>
      </c>
      <c r="Y21" s="11" t="s">
        <v>39</v>
      </c>
      <c r="Z21" s="11" t="s">
        <v>40</v>
      </c>
      <c r="AA21" s="11" t="s">
        <v>41</v>
      </c>
      <c r="AB21" s="11" t="s">
        <v>97</v>
      </c>
      <c r="AD21" t="s">
        <v>37</v>
      </c>
      <c r="AE21" s="5">
        <v>43739</v>
      </c>
      <c r="AF21" s="5">
        <v>43770</v>
      </c>
      <c r="AG21" s="5">
        <v>43800</v>
      </c>
      <c r="AH21" s="5">
        <v>43831</v>
      </c>
      <c r="AI21" s="5">
        <v>43862</v>
      </c>
      <c r="AJ21" s="5">
        <v>43891</v>
      </c>
      <c r="AK21" s="5">
        <v>43922</v>
      </c>
      <c r="AL21" s="5">
        <v>43952</v>
      </c>
      <c r="AM21" s="5">
        <v>43983</v>
      </c>
      <c r="AN21" s="5">
        <v>44013</v>
      </c>
      <c r="AO21" s="5">
        <v>44044</v>
      </c>
      <c r="AP21" s="5">
        <v>44075</v>
      </c>
      <c r="AQ21" s="5"/>
      <c r="AS21" s="11"/>
      <c r="AT21" s="11"/>
      <c r="AU21" s="11"/>
      <c r="AV21" s="11"/>
      <c r="AW21" s="11"/>
      <c r="AX21" s="11"/>
      <c r="BA21" s="8">
        <v>43770</v>
      </c>
      <c r="BB21">
        <v>92.25</v>
      </c>
      <c r="BC21">
        <v>46.69</v>
      </c>
      <c r="BD21">
        <v>333.27</v>
      </c>
      <c r="BE21">
        <v>189.23</v>
      </c>
      <c r="BF21" s="6">
        <v>1695.24</v>
      </c>
      <c r="BG21" s="6">
        <v>-3943.78</v>
      </c>
    </row>
    <row r="22" spans="1:65" x14ac:dyDescent="0.3">
      <c r="A22" s="8">
        <v>43739</v>
      </c>
      <c r="B22" s="6">
        <f>B4</f>
        <v>879.71</v>
      </c>
      <c r="C22" s="6">
        <f t="shared" ref="C22:E22" si="16">C4</f>
        <v>1485.46</v>
      </c>
      <c r="D22" s="6">
        <f t="shared" si="16"/>
        <v>38235.47</v>
      </c>
      <c r="E22" s="6">
        <f t="shared" si="16"/>
        <v>2016</v>
      </c>
      <c r="F22" s="6">
        <f>F4</f>
        <v>26052.67</v>
      </c>
      <c r="G22" s="6">
        <f>G4</f>
        <v>2199438.09</v>
      </c>
      <c r="H22" s="6"/>
      <c r="I22">
        <v>185.16</v>
      </c>
      <c r="J22">
        <v>196.19</v>
      </c>
      <c r="K22" s="6">
        <v>2650.53</v>
      </c>
      <c r="L22">
        <v>267.31</v>
      </c>
      <c r="M22" s="6">
        <v>2309.59</v>
      </c>
      <c r="N22" s="79">
        <f>BG20</f>
        <v>-1074.6400000000001</v>
      </c>
      <c r="P22" s="9">
        <f t="shared" ref="P22:P33" si="17">B22-I22</f>
        <v>694.55000000000007</v>
      </c>
      <c r="Q22" s="9">
        <f t="shared" ref="Q22:Q33" si="18">C22-J22</f>
        <v>1289.27</v>
      </c>
      <c r="R22" s="9">
        <f t="shared" ref="R22:R33" si="19">D22-K22</f>
        <v>35584.94</v>
      </c>
      <c r="S22" s="9">
        <f t="shared" ref="S22:S33" si="20">E22-L22</f>
        <v>1748.69</v>
      </c>
      <c r="T22" s="9">
        <f t="shared" ref="T22:T33" si="21">F22-M22</f>
        <v>23743.079999999998</v>
      </c>
      <c r="U22" s="9">
        <f t="shared" ref="U22:U33" si="22">G22-N22</f>
        <v>2200512.73</v>
      </c>
      <c r="V22" s="12"/>
      <c r="W22" s="10">
        <f t="shared" ref="W22:W33" si="23">P22/B22</f>
        <v>0.78952154687340148</v>
      </c>
      <c r="X22" s="10">
        <f t="shared" ref="X22:X33" si="24">Q22/C22</f>
        <v>0.86792643356266741</v>
      </c>
      <c r="Y22" s="10">
        <f t="shared" ref="Y22:Y33" si="25">R22/D22</f>
        <v>0.93067876503152702</v>
      </c>
      <c r="Z22" s="10">
        <f t="shared" ref="Z22:Z33" si="26">S22/E22</f>
        <v>0.86740575396825403</v>
      </c>
      <c r="AA22" s="10">
        <f t="shared" ref="AA22:AA33" si="27">T22/F22</f>
        <v>0.91134920144461196</v>
      </c>
      <c r="AB22" s="10">
        <f t="shared" ref="AB22:AB33" si="28">U22/G22</f>
        <v>1.0004885975217426</v>
      </c>
      <c r="AD22" t="s">
        <v>36</v>
      </c>
      <c r="AE22" s="10" cm="1">
        <f t="array" ref="AE22:AP22">TRANSPOSE(W22:W33)</f>
        <v>0.78952154687340148</v>
      </c>
      <c r="AF22" s="10">
        <v>0.90465585482288347</v>
      </c>
      <c r="AG22" s="10">
        <v>1.0146307618923722</v>
      </c>
      <c r="AH22" s="10">
        <v>1.0950870931107211</v>
      </c>
      <c r="AI22" s="10">
        <v>1.0679485777659756</v>
      </c>
      <c r="AJ22" s="10">
        <v>1.0657581244639283</v>
      </c>
      <c r="AK22" s="10">
        <v>1.0384906099191813</v>
      </c>
      <c r="AL22" s="10">
        <v>0.96697745616476483</v>
      </c>
      <c r="AM22" s="10">
        <v>0.99186705661467356</v>
      </c>
      <c r="AN22" s="10">
        <v>0.95079962013295349</v>
      </c>
      <c r="AO22" s="10">
        <v>1.0044217816507477</v>
      </c>
      <c r="AP22" s="10">
        <v>1.0619056371956235</v>
      </c>
      <c r="AQ22" s="33"/>
      <c r="AR22" s="5"/>
      <c r="AS22" s="37"/>
      <c r="AT22" s="31"/>
      <c r="AU22" s="31"/>
      <c r="AV22" s="31"/>
      <c r="AW22" s="31"/>
      <c r="AX22" s="31"/>
      <c r="BA22" s="8">
        <v>43800</v>
      </c>
      <c r="BB22">
        <v>-151.03</v>
      </c>
      <c r="BC22" s="6">
        <v>-78.349999999999994</v>
      </c>
      <c r="BD22" s="6">
        <v>-699.01</v>
      </c>
      <c r="BE22" s="6">
        <v>-317.56</v>
      </c>
      <c r="BF22" s="6">
        <v>-2941.8</v>
      </c>
      <c r="BG22" s="6">
        <v>0</v>
      </c>
    </row>
    <row r="23" spans="1:65" x14ac:dyDescent="0.3">
      <c r="A23" s="8">
        <v>43770</v>
      </c>
      <c r="B23" s="6">
        <f t="shared" ref="B23:F23" si="29">B5</f>
        <v>907.03</v>
      </c>
      <c r="C23" s="6">
        <f t="shared" si="29"/>
        <v>1304.0899999999999</v>
      </c>
      <c r="D23" s="6">
        <f t="shared" si="29"/>
        <v>33738.17</v>
      </c>
      <c r="E23" s="6">
        <f t="shared" si="29"/>
        <v>2083.3200000000002</v>
      </c>
      <c r="F23" s="6">
        <f t="shared" si="29"/>
        <v>26145.79</v>
      </c>
      <c r="G23" s="6">
        <f t="shared" ref="G23" si="30">G5</f>
        <v>2207817.1800000002</v>
      </c>
      <c r="H23" s="6"/>
      <c r="I23">
        <v>86.48</v>
      </c>
      <c r="J23">
        <v>44.52</v>
      </c>
      <c r="K23">
        <v>235.16</v>
      </c>
      <c r="L23">
        <v>175.16</v>
      </c>
      <c r="M23" s="6">
        <v>1503.71</v>
      </c>
      <c r="N23" s="79">
        <f t="shared" ref="N23:N33" si="31">BG21</f>
        <v>-3943.78</v>
      </c>
      <c r="P23" s="9">
        <f t="shared" si="17"/>
        <v>820.55</v>
      </c>
      <c r="Q23" s="9">
        <f t="shared" si="18"/>
        <v>1259.57</v>
      </c>
      <c r="R23" s="9">
        <f t="shared" si="19"/>
        <v>33503.009999999995</v>
      </c>
      <c r="S23" s="9">
        <f t="shared" si="20"/>
        <v>1908.16</v>
      </c>
      <c r="T23" s="9">
        <f t="shared" si="21"/>
        <v>24642.080000000002</v>
      </c>
      <c r="U23" s="9">
        <f t="shared" si="22"/>
        <v>2211760.96</v>
      </c>
      <c r="V23" s="12"/>
      <c r="W23" s="10">
        <f t="shared" si="23"/>
        <v>0.90465585482288347</v>
      </c>
      <c r="X23" s="10">
        <f t="shared" si="24"/>
        <v>0.96586125190746042</v>
      </c>
      <c r="Y23" s="10">
        <f t="shared" si="25"/>
        <v>0.99302985313074177</v>
      </c>
      <c r="Z23" s="10">
        <f t="shared" si="26"/>
        <v>0.91592266190503613</v>
      </c>
      <c r="AA23" s="10">
        <f t="shared" si="27"/>
        <v>0.94248749033783263</v>
      </c>
      <c r="AB23" s="10">
        <f t="shared" si="28"/>
        <v>1.0017862801484314</v>
      </c>
      <c r="AD23" t="s">
        <v>38</v>
      </c>
      <c r="AE23" s="10" cm="1">
        <f t="array" ref="AE23:AP23">TRANSPOSE(X22:X33)</f>
        <v>0.86792643356266741</v>
      </c>
      <c r="AF23" s="10">
        <v>0.96586125190746042</v>
      </c>
      <c r="AG23" s="10">
        <v>1.0069185504544396</v>
      </c>
      <c r="AH23" s="10">
        <v>1.044018949861824</v>
      </c>
      <c r="AI23" s="10">
        <v>1.0307744960470926</v>
      </c>
      <c r="AJ23" s="10">
        <v>1.0266114946664568</v>
      </c>
      <c r="AK23" s="10">
        <v>1.0135638694291251</v>
      </c>
      <c r="AL23" s="10">
        <v>1.0008792795461068</v>
      </c>
      <c r="AM23" s="10">
        <v>0.99978288649305858</v>
      </c>
      <c r="AN23" s="10">
        <v>0.96237495171610743</v>
      </c>
      <c r="AO23" s="10">
        <v>1.0029232522419858</v>
      </c>
      <c r="AP23" s="10">
        <v>1.0400716887771999</v>
      </c>
      <c r="AQ23" s="33"/>
      <c r="AR23" s="5"/>
      <c r="AS23" s="37"/>
      <c r="AT23" s="31"/>
      <c r="AU23" s="31"/>
      <c r="AV23" s="31"/>
      <c r="AW23" s="31"/>
      <c r="AX23" s="31"/>
      <c r="BA23" s="8">
        <v>43831</v>
      </c>
      <c r="BB23" s="6">
        <v>-117.5</v>
      </c>
      <c r="BC23" s="6">
        <v>-60.96</v>
      </c>
      <c r="BD23" s="6">
        <v>-543.85</v>
      </c>
      <c r="BE23" s="6">
        <v>-247.08</v>
      </c>
      <c r="BF23" s="6">
        <v>-2288.81</v>
      </c>
      <c r="BG23" s="6">
        <v>0</v>
      </c>
      <c r="BL23" s="6"/>
      <c r="BM23" s="6"/>
    </row>
    <row r="24" spans="1:65" x14ac:dyDescent="0.3">
      <c r="A24" s="8">
        <v>43800</v>
      </c>
      <c r="B24" s="6">
        <f t="shared" ref="B24:F24" si="32">B6</f>
        <v>1153.05</v>
      </c>
      <c r="C24" s="6">
        <f t="shared" si="32"/>
        <v>1373.12</v>
      </c>
      <c r="D24" s="6">
        <f t="shared" si="32"/>
        <v>34057.74</v>
      </c>
      <c r="E24" s="6">
        <f t="shared" si="32"/>
        <v>2501.0700000000002</v>
      </c>
      <c r="F24" s="6">
        <f t="shared" si="32"/>
        <v>29640.31</v>
      </c>
      <c r="G24" s="6">
        <f t="shared" ref="G24" si="33">G6</f>
        <v>2268356</v>
      </c>
      <c r="H24" s="6"/>
      <c r="I24">
        <v>-16.87</v>
      </c>
      <c r="J24">
        <v>-9.5</v>
      </c>
      <c r="K24">
        <v>-136.68</v>
      </c>
      <c r="L24">
        <v>-38.51</v>
      </c>
      <c r="M24">
        <v>-392.69</v>
      </c>
      <c r="N24" s="79">
        <f t="shared" si="31"/>
        <v>0</v>
      </c>
      <c r="P24" s="9">
        <f t="shared" si="17"/>
        <v>1169.9199999999998</v>
      </c>
      <c r="Q24" s="9">
        <f t="shared" si="18"/>
        <v>1382.62</v>
      </c>
      <c r="R24" s="9">
        <f t="shared" si="19"/>
        <v>34194.42</v>
      </c>
      <c r="S24" s="9">
        <f t="shared" si="20"/>
        <v>2539.5800000000004</v>
      </c>
      <c r="T24" s="9">
        <f t="shared" si="21"/>
        <v>30033</v>
      </c>
      <c r="U24" s="9">
        <f t="shared" si="22"/>
        <v>2268356</v>
      </c>
      <c r="V24" s="12"/>
      <c r="W24" s="10">
        <f t="shared" si="23"/>
        <v>1.0146307618923722</v>
      </c>
      <c r="X24" s="10">
        <f t="shared" si="24"/>
        <v>1.0069185504544396</v>
      </c>
      <c r="Y24" s="10">
        <f t="shared" si="25"/>
        <v>1.0040131846681548</v>
      </c>
      <c r="Z24" s="10">
        <f t="shared" si="26"/>
        <v>1.0153974099085592</v>
      </c>
      <c r="AA24" s="10">
        <f t="shared" si="27"/>
        <v>1.0132485119082761</v>
      </c>
      <c r="AB24" s="10">
        <f t="shared" si="28"/>
        <v>1</v>
      </c>
      <c r="AD24" t="s">
        <v>39</v>
      </c>
      <c r="AE24" s="10" cm="1">
        <f t="array" ref="AE24:AP24">TRANSPOSE(Y22:Y33)</f>
        <v>0.93067876503152702</v>
      </c>
      <c r="AF24" s="10">
        <v>0.99302985313074177</v>
      </c>
      <c r="AG24" s="10">
        <v>1.0040131846681548</v>
      </c>
      <c r="AH24" s="10">
        <v>1.0163506983704371</v>
      </c>
      <c r="AI24" s="10">
        <v>1.0117978630252544</v>
      </c>
      <c r="AJ24" s="10">
        <v>1.0088756848007296</v>
      </c>
      <c r="AK24" s="10">
        <v>1.0040426993688369</v>
      </c>
      <c r="AL24" s="10">
        <v>1.0181384627613068</v>
      </c>
      <c r="AM24" s="10">
        <v>1.0028822616635813</v>
      </c>
      <c r="AN24" s="10">
        <v>0.97954113574823831</v>
      </c>
      <c r="AO24" s="10">
        <v>1.0013200141860741</v>
      </c>
      <c r="AP24" s="10">
        <v>1.0170213369395524</v>
      </c>
      <c r="AQ24" s="33"/>
      <c r="AR24" s="5"/>
      <c r="AS24" s="37"/>
      <c r="AT24" s="31"/>
      <c r="AU24" s="31"/>
      <c r="AV24" s="31"/>
      <c r="AW24" s="31"/>
      <c r="AX24" s="31"/>
      <c r="BA24" s="8">
        <v>43862</v>
      </c>
      <c r="BB24" s="6">
        <v>-19.46</v>
      </c>
      <c r="BC24" s="6">
        <v>-9.91</v>
      </c>
      <c r="BD24" s="6">
        <v>-88.44</v>
      </c>
      <c r="BE24" s="6">
        <v>-40.18</v>
      </c>
      <c r="BF24" s="6">
        <v>-372.2</v>
      </c>
      <c r="BG24" s="6">
        <v>0</v>
      </c>
      <c r="BL24" s="6"/>
      <c r="BM24" s="6"/>
    </row>
    <row r="25" spans="1:65" x14ac:dyDescent="0.3">
      <c r="A25" s="8">
        <v>43831</v>
      </c>
      <c r="B25" s="6">
        <f t="shared" ref="B25:F25" si="34">B7</f>
        <v>1356.02</v>
      </c>
      <c r="C25" s="6">
        <f t="shared" si="34"/>
        <v>1519.8</v>
      </c>
      <c r="D25" s="6">
        <f t="shared" si="34"/>
        <v>36499.97</v>
      </c>
      <c r="E25" s="6">
        <f t="shared" si="34"/>
        <v>2912.16</v>
      </c>
      <c r="F25" s="6">
        <f t="shared" si="34"/>
        <v>34328.550000000003</v>
      </c>
      <c r="G25" s="6">
        <f t="shared" ref="G25" si="35">G7</f>
        <v>2023127.44</v>
      </c>
      <c r="H25" s="6"/>
      <c r="I25">
        <v>-128.94</v>
      </c>
      <c r="J25">
        <v>-66.900000000000006</v>
      </c>
      <c r="K25">
        <v>-596.79999999999995</v>
      </c>
      <c r="L25">
        <v>-271.13</v>
      </c>
      <c r="M25" s="6">
        <v>-2511.62</v>
      </c>
      <c r="N25" s="79">
        <f t="shared" si="31"/>
        <v>0</v>
      </c>
      <c r="P25" s="9">
        <f t="shared" si="17"/>
        <v>1484.96</v>
      </c>
      <c r="Q25" s="9">
        <f t="shared" si="18"/>
        <v>1586.7</v>
      </c>
      <c r="R25" s="9">
        <f t="shared" si="19"/>
        <v>37096.770000000004</v>
      </c>
      <c r="S25" s="9">
        <f t="shared" si="20"/>
        <v>3183.29</v>
      </c>
      <c r="T25" s="9">
        <f t="shared" si="21"/>
        <v>36840.170000000006</v>
      </c>
      <c r="U25" s="9">
        <f t="shared" si="22"/>
        <v>2023127.44</v>
      </c>
      <c r="V25" s="12"/>
      <c r="W25" s="10">
        <f t="shared" si="23"/>
        <v>1.0950870931107211</v>
      </c>
      <c r="X25" s="10">
        <f t="shared" si="24"/>
        <v>1.044018949861824</v>
      </c>
      <c r="Y25" s="10">
        <f t="shared" si="25"/>
        <v>1.0163506983704371</v>
      </c>
      <c r="Z25" s="10">
        <f t="shared" si="26"/>
        <v>1.0931027141365859</v>
      </c>
      <c r="AA25" s="10">
        <f t="shared" si="27"/>
        <v>1.0731641738436375</v>
      </c>
      <c r="AB25" s="10">
        <f t="shared" si="28"/>
        <v>1</v>
      </c>
      <c r="AD25" t="s">
        <v>40</v>
      </c>
      <c r="AE25" s="10" cm="1">
        <f t="array" ref="AE25:AP25">TRANSPOSE(Z22:Z33)</f>
        <v>0.86740575396825403</v>
      </c>
      <c r="AF25" s="10">
        <v>0.91592266190503613</v>
      </c>
      <c r="AG25" s="10">
        <v>1.0153974099085592</v>
      </c>
      <c r="AH25" s="10">
        <v>1.0931027141365859</v>
      </c>
      <c r="AI25" s="10">
        <v>1.0656909572646491</v>
      </c>
      <c r="AJ25" s="10">
        <v>1.0641367233391705</v>
      </c>
      <c r="AK25" s="10">
        <v>1.0441216567930001</v>
      </c>
      <c r="AL25" s="10">
        <v>0.9632491406366761</v>
      </c>
      <c r="AM25" s="10">
        <v>0.99303007040143809</v>
      </c>
      <c r="AN25" s="10">
        <v>0.96534346730554754</v>
      </c>
      <c r="AO25" s="10">
        <v>1.0024944432727096</v>
      </c>
      <c r="AP25" s="10">
        <v>1.0356979051499804</v>
      </c>
      <c r="AQ25" s="33"/>
      <c r="AR25" s="5"/>
      <c r="AS25" s="37"/>
      <c r="AT25" s="31"/>
      <c r="AU25" s="31"/>
      <c r="AV25" s="31"/>
      <c r="AW25" s="31"/>
      <c r="AX25" s="31"/>
      <c r="BA25" s="8">
        <v>43891</v>
      </c>
      <c r="BB25" s="6">
        <v>-114.01</v>
      </c>
      <c r="BC25" s="6">
        <v>-55.13</v>
      </c>
      <c r="BD25" s="6">
        <v>-274.61</v>
      </c>
      <c r="BE25" s="6">
        <v>-239.92</v>
      </c>
      <c r="BF25" s="6">
        <v>-2112.16</v>
      </c>
      <c r="BG25" s="6">
        <v>12887.86</v>
      </c>
      <c r="BL25" s="6"/>
      <c r="BM25" s="6"/>
    </row>
    <row r="26" spans="1:65" x14ac:dyDescent="0.3">
      <c r="A26" s="8">
        <v>43862</v>
      </c>
      <c r="B26" s="6">
        <f t="shared" ref="B26:F26" si="36">B8</f>
        <v>1280.3800000000001</v>
      </c>
      <c r="C26" s="6">
        <f t="shared" si="36"/>
        <v>1460.95</v>
      </c>
      <c r="D26" s="6">
        <f t="shared" si="36"/>
        <v>33998.53</v>
      </c>
      <c r="E26" s="6">
        <f t="shared" si="36"/>
        <v>2774.05</v>
      </c>
      <c r="F26" s="6">
        <f t="shared" si="36"/>
        <v>32741.08</v>
      </c>
      <c r="G26" s="6">
        <f t="shared" ref="G26" si="37">G8</f>
        <v>2043224.39</v>
      </c>
      <c r="H26" s="6"/>
      <c r="I26">
        <v>-87</v>
      </c>
      <c r="J26">
        <v>-44.96</v>
      </c>
      <c r="K26">
        <v>-401.11</v>
      </c>
      <c r="L26">
        <v>-182.23</v>
      </c>
      <c r="M26" s="6">
        <v>-1688.09</v>
      </c>
      <c r="N26" s="79">
        <f t="shared" si="31"/>
        <v>0</v>
      </c>
      <c r="P26" s="9">
        <f t="shared" si="17"/>
        <v>1367.38</v>
      </c>
      <c r="Q26" s="9">
        <f t="shared" si="18"/>
        <v>1505.91</v>
      </c>
      <c r="R26" s="9">
        <f t="shared" si="19"/>
        <v>34399.64</v>
      </c>
      <c r="S26" s="9">
        <f t="shared" si="20"/>
        <v>2956.28</v>
      </c>
      <c r="T26" s="9">
        <f t="shared" si="21"/>
        <v>34429.17</v>
      </c>
      <c r="U26" s="9">
        <f t="shared" si="22"/>
        <v>2043224.39</v>
      </c>
      <c r="V26" s="12"/>
      <c r="W26" s="10">
        <f t="shared" si="23"/>
        <v>1.0679485777659756</v>
      </c>
      <c r="X26" s="10">
        <f t="shared" si="24"/>
        <v>1.0307744960470926</v>
      </c>
      <c r="Y26" s="10">
        <f t="shared" si="25"/>
        <v>1.0117978630252544</v>
      </c>
      <c r="Z26" s="10">
        <f t="shared" si="26"/>
        <v>1.0656909572646491</v>
      </c>
      <c r="AA26" s="10">
        <f t="shared" si="27"/>
        <v>1.0515587757031837</v>
      </c>
      <c r="AB26" s="10">
        <f t="shared" si="28"/>
        <v>1</v>
      </c>
      <c r="AD26" t="s">
        <v>41</v>
      </c>
      <c r="AE26" s="10" cm="1">
        <f t="array" ref="AE26:AP26">TRANSPOSE(AA22:AA33)</f>
        <v>0.91134920144461196</v>
      </c>
      <c r="AF26" s="10">
        <v>0.94248749033783263</v>
      </c>
      <c r="AG26" s="10">
        <v>1.0132485119082761</v>
      </c>
      <c r="AH26" s="10">
        <v>1.0731641738436375</v>
      </c>
      <c r="AI26" s="10">
        <v>1.0515587757031837</v>
      </c>
      <c r="AJ26" s="10">
        <v>1.0476546229685995</v>
      </c>
      <c r="AK26" s="10">
        <v>1.0320940290721665</v>
      </c>
      <c r="AL26" s="10">
        <v>0.98728868910852285</v>
      </c>
      <c r="AM26" s="10">
        <v>0.99542569023516836</v>
      </c>
      <c r="AN26" s="10">
        <v>0.97422754584167848</v>
      </c>
      <c r="AO26" s="10">
        <v>1.0019956043452338</v>
      </c>
      <c r="AP26" s="10">
        <v>1.0251352081005516</v>
      </c>
      <c r="AQ26" s="33"/>
      <c r="AR26" s="5"/>
      <c r="AS26" s="37"/>
      <c r="AT26" s="31"/>
      <c r="AU26" s="31"/>
      <c r="AV26" s="31"/>
      <c r="AW26" s="31"/>
      <c r="AX26" s="31"/>
      <c r="BA26" s="8">
        <v>43922</v>
      </c>
      <c r="BB26" s="6">
        <v>32.450000000000003</v>
      </c>
      <c r="BC26" s="6">
        <v>10.96</v>
      </c>
      <c r="BD26" s="6">
        <v>-357.03</v>
      </c>
      <c r="BE26" s="6">
        <v>64.989999999999995</v>
      </c>
      <c r="BF26" s="6">
        <v>336.89</v>
      </c>
      <c r="BG26" s="6">
        <v>-24785.68</v>
      </c>
    </row>
    <row r="27" spans="1:65" x14ac:dyDescent="0.3">
      <c r="A27" s="8">
        <v>43891</v>
      </c>
      <c r="B27" s="6">
        <f t="shared" ref="B27:F27" si="38">B9</f>
        <v>1049.3</v>
      </c>
      <c r="C27" s="6">
        <f t="shared" si="38"/>
        <v>1334.01</v>
      </c>
      <c r="D27" s="6">
        <f t="shared" si="38"/>
        <v>32367.08</v>
      </c>
      <c r="E27" s="6">
        <f t="shared" si="38"/>
        <v>2255.65</v>
      </c>
      <c r="F27" s="6">
        <f t="shared" si="38"/>
        <v>27734.560000000001</v>
      </c>
      <c r="G27" s="6">
        <f t="shared" ref="G27" si="39">G9</f>
        <v>2198466.5099999998</v>
      </c>
      <c r="H27" s="6"/>
      <c r="I27">
        <v>-69</v>
      </c>
      <c r="J27">
        <v>-35.5</v>
      </c>
      <c r="K27" s="6">
        <v>-287.27999999999997</v>
      </c>
      <c r="L27">
        <v>-144.66999999999999</v>
      </c>
      <c r="M27" s="6">
        <v>-1321.68</v>
      </c>
      <c r="N27" s="79">
        <f t="shared" si="31"/>
        <v>12887.86</v>
      </c>
      <c r="P27" s="9">
        <f t="shared" si="17"/>
        <v>1118.3</v>
      </c>
      <c r="Q27" s="9">
        <f t="shared" si="18"/>
        <v>1369.51</v>
      </c>
      <c r="R27" s="9">
        <f t="shared" si="19"/>
        <v>32654.36</v>
      </c>
      <c r="S27" s="9">
        <f t="shared" si="20"/>
        <v>2400.3200000000002</v>
      </c>
      <c r="T27" s="9">
        <f t="shared" si="21"/>
        <v>29056.240000000002</v>
      </c>
      <c r="U27" s="9">
        <f t="shared" si="22"/>
        <v>2185578.65</v>
      </c>
      <c r="V27" s="12"/>
      <c r="W27" s="10">
        <f t="shared" si="23"/>
        <v>1.0657581244639283</v>
      </c>
      <c r="X27" s="10">
        <f t="shared" si="24"/>
        <v>1.0266114946664568</v>
      </c>
      <c r="Y27" s="10">
        <f t="shared" si="25"/>
        <v>1.0088756848007296</v>
      </c>
      <c r="Z27" s="10">
        <f t="shared" si="26"/>
        <v>1.0641367233391705</v>
      </c>
      <c r="AA27" s="10">
        <f t="shared" si="27"/>
        <v>1.0476546229685995</v>
      </c>
      <c r="AB27" s="10">
        <f t="shared" si="28"/>
        <v>0.99413779562191285</v>
      </c>
      <c r="AD27" s="7" t="s">
        <v>97</v>
      </c>
      <c r="AE27" s="10" cm="1">
        <f t="array" ref="AE27:AP27">TRANSPOSE(AB22:AB33)</f>
        <v>1.0004885975217426</v>
      </c>
      <c r="AF27" s="10">
        <v>1.0017862801484314</v>
      </c>
      <c r="AG27" s="10">
        <v>1</v>
      </c>
      <c r="AH27" s="10">
        <v>1</v>
      </c>
      <c r="AI27" s="10">
        <v>1</v>
      </c>
      <c r="AJ27" s="10">
        <v>0.99413779562191285</v>
      </c>
      <c r="AK27" s="10">
        <v>1.0138907383211602</v>
      </c>
      <c r="AL27" s="10">
        <v>1.0216887407365824</v>
      </c>
      <c r="AM27" s="10">
        <v>0.98365724336956784</v>
      </c>
      <c r="AN27" s="10">
        <v>0.98264308602308659</v>
      </c>
      <c r="AO27" s="10">
        <v>1.0228439137312717</v>
      </c>
      <c r="AP27" s="10">
        <v>0.99700514009403074</v>
      </c>
      <c r="AQ27" s="28"/>
      <c r="AR27" s="5"/>
      <c r="AS27" s="37"/>
      <c r="AT27" s="31"/>
      <c r="AU27" s="31"/>
      <c r="AV27" s="31"/>
      <c r="AW27" s="31"/>
      <c r="AX27" s="31"/>
      <c r="BA27" s="8">
        <v>43952</v>
      </c>
      <c r="BB27" s="6">
        <v>-3.93</v>
      </c>
      <c r="BC27" s="6">
        <v>-32.32</v>
      </c>
      <c r="BD27" s="6">
        <v>-803.21</v>
      </c>
      <c r="BE27" s="6">
        <v>1.66</v>
      </c>
      <c r="BF27" s="6">
        <v>-24.01</v>
      </c>
      <c r="BG27" s="6">
        <v>-45265.04</v>
      </c>
      <c r="BJ27" s="6"/>
      <c r="BL27" s="6"/>
      <c r="BM27" s="6"/>
    </row>
    <row r="28" spans="1:65" x14ac:dyDescent="0.3">
      <c r="A28" s="8">
        <v>43922</v>
      </c>
      <c r="B28" s="6">
        <f t="shared" ref="B28:F28" si="40">B10</f>
        <v>859.95</v>
      </c>
      <c r="C28" s="6">
        <f t="shared" si="40"/>
        <v>1207.6199999999999</v>
      </c>
      <c r="D28" s="6">
        <f t="shared" si="40"/>
        <v>31948.95</v>
      </c>
      <c r="E28" s="6">
        <f t="shared" si="40"/>
        <v>1613.72</v>
      </c>
      <c r="F28" s="6">
        <f t="shared" si="40"/>
        <v>20550.240000000002</v>
      </c>
      <c r="G28" s="6">
        <f t="shared" ref="G28" si="41">G10</f>
        <v>1784331.36</v>
      </c>
      <c r="H28" s="6"/>
      <c r="I28">
        <v>-33.1</v>
      </c>
      <c r="J28" s="6">
        <v>-16.38</v>
      </c>
      <c r="K28" s="6">
        <v>-129.16</v>
      </c>
      <c r="L28" s="6">
        <v>-71.2</v>
      </c>
      <c r="M28" s="6">
        <v>-659.54</v>
      </c>
      <c r="N28" s="79">
        <f t="shared" si="31"/>
        <v>-24785.68</v>
      </c>
      <c r="P28" s="9">
        <f t="shared" si="17"/>
        <v>893.05000000000007</v>
      </c>
      <c r="Q28" s="9">
        <f t="shared" si="18"/>
        <v>1224</v>
      </c>
      <c r="R28" s="9">
        <f t="shared" si="19"/>
        <v>32078.11</v>
      </c>
      <c r="S28" s="9">
        <f t="shared" si="20"/>
        <v>1684.92</v>
      </c>
      <c r="T28" s="9">
        <f t="shared" si="21"/>
        <v>21209.780000000002</v>
      </c>
      <c r="U28" s="9">
        <f t="shared" si="22"/>
        <v>1809117.04</v>
      </c>
      <c r="V28" s="12"/>
      <c r="W28" s="10">
        <f t="shared" si="23"/>
        <v>1.0384906099191813</v>
      </c>
      <c r="X28" s="10">
        <f t="shared" si="24"/>
        <v>1.0135638694291251</v>
      </c>
      <c r="Y28" s="10">
        <f t="shared" si="25"/>
        <v>1.0040426993688369</v>
      </c>
      <c r="Z28" s="10">
        <f t="shared" si="26"/>
        <v>1.0441216567930001</v>
      </c>
      <c r="AA28" s="10">
        <f t="shared" si="27"/>
        <v>1.0320940290721665</v>
      </c>
      <c r="AB28" s="10">
        <f t="shared" si="28"/>
        <v>1.0138907383211602</v>
      </c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5"/>
      <c r="AR28" s="5"/>
      <c r="AS28" s="37"/>
      <c r="AT28" s="31"/>
      <c r="AU28" s="31"/>
      <c r="AV28" s="31"/>
      <c r="AW28" s="31"/>
      <c r="AX28" s="31"/>
      <c r="BA28" s="8">
        <v>43983</v>
      </c>
      <c r="BB28">
        <v>48.12</v>
      </c>
      <c r="BC28" s="6">
        <v>55.91</v>
      </c>
      <c r="BD28" s="6">
        <v>788.05</v>
      </c>
      <c r="BE28" s="6">
        <v>73.78</v>
      </c>
      <c r="BF28" s="6">
        <v>598.22</v>
      </c>
      <c r="BG28" s="6">
        <v>37330</v>
      </c>
      <c r="BJ28" s="6"/>
      <c r="BL28" s="6"/>
      <c r="BM28" s="6"/>
    </row>
    <row r="29" spans="1:65" x14ac:dyDescent="0.3">
      <c r="A29" s="8">
        <v>43952</v>
      </c>
      <c r="B29" s="6">
        <f t="shared" ref="B29:F29" si="42">B11</f>
        <v>718.6</v>
      </c>
      <c r="C29" s="6">
        <f t="shared" si="42"/>
        <v>1080.43</v>
      </c>
      <c r="D29" s="6">
        <f t="shared" si="42"/>
        <v>29565.35</v>
      </c>
      <c r="E29" s="6">
        <f t="shared" si="42"/>
        <v>1338.2</v>
      </c>
      <c r="F29" s="6">
        <f t="shared" si="42"/>
        <v>17147.72</v>
      </c>
      <c r="G29" s="6">
        <f t="shared" ref="G29" si="43">G11</f>
        <v>2087029.42</v>
      </c>
      <c r="H29" s="6"/>
      <c r="I29">
        <v>23.73</v>
      </c>
      <c r="J29" s="6">
        <v>-0.95</v>
      </c>
      <c r="K29" s="6">
        <v>-536.27</v>
      </c>
      <c r="L29" s="6">
        <v>49.18</v>
      </c>
      <c r="M29" s="6">
        <v>217.97</v>
      </c>
      <c r="N29" s="79">
        <f t="shared" si="31"/>
        <v>-45265.04</v>
      </c>
      <c r="P29" s="9">
        <f t="shared" si="17"/>
        <v>694.87</v>
      </c>
      <c r="Q29" s="9">
        <f t="shared" si="18"/>
        <v>1081.3800000000001</v>
      </c>
      <c r="R29" s="9">
        <f t="shared" si="19"/>
        <v>30101.62</v>
      </c>
      <c r="S29" s="9">
        <f t="shared" si="20"/>
        <v>1289.02</v>
      </c>
      <c r="T29" s="9">
        <f t="shared" si="21"/>
        <v>16929.75</v>
      </c>
      <c r="U29" s="9">
        <f t="shared" si="22"/>
        <v>2132294.46</v>
      </c>
      <c r="V29" s="12"/>
      <c r="W29" s="10">
        <f t="shared" si="23"/>
        <v>0.96697745616476483</v>
      </c>
      <c r="X29" s="10">
        <f t="shared" si="24"/>
        <v>1.0008792795461068</v>
      </c>
      <c r="Y29" s="10">
        <f t="shared" si="25"/>
        <v>1.0181384627613068</v>
      </c>
      <c r="Z29" s="10">
        <f t="shared" si="26"/>
        <v>0.9632491406366761</v>
      </c>
      <c r="AA29" s="10">
        <f t="shared" si="27"/>
        <v>0.98728868910852285</v>
      </c>
      <c r="AB29" s="10">
        <f t="shared" si="28"/>
        <v>1.0216887407365824</v>
      </c>
      <c r="AE29" s="32"/>
      <c r="AF29" s="32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5"/>
      <c r="AR29" s="5"/>
      <c r="AS29" s="37"/>
      <c r="AT29" s="31"/>
      <c r="AU29" s="31"/>
      <c r="AV29" s="31"/>
      <c r="AW29" s="31"/>
      <c r="AX29" s="31"/>
      <c r="BA29" s="8">
        <v>44013</v>
      </c>
      <c r="BB29" s="6">
        <v>80.8</v>
      </c>
      <c r="BC29" s="6">
        <v>80.290000000000006</v>
      </c>
      <c r="BD29" s="6">
        <v>942.74</v>
      </c>
      <c r="BE29" s="6">
        <v>97.85</v>
      </c>
      <c r="BF29" s="6">
        <v>875.12</v>
      </c>
      <c r="BG29" s="6">
        <v>44657.37</v>
      </c>
      <c r="BJ29" s="6"/>
      <c r="BL29" s="6"/>
      <c r="BM29" s="6"/>
    </row>
    <row r="30" spans="1:65" x14ac:dyDescent="0.3">
      <c r="A30" s="8">
        <v>43983</v>
      </c>
      <c r="B30" s="6">
        <f t="shared" ref="B30:F30" si="44">B12</f>
        <v>1107.8399999999999</v>
      </c>
      <c r="C30" s="6">
        <f t="shared" si="44"/>
        <v>1612.06</v>
      </c>
      <c r="D30" s="6">
        <f t="shared" si="44"/>
        <v>40194.129999999997</v>
      </c>
      <c r="E30" s="6">
        <f t="shared" si="44"/>
        <v>2136.3200000000002</v>
      </c>
      <c r="F30" s="6">
        <f t="shared" si="44"/>
        <v>25802.799999999999</v>
      </c>
      <c r="G30" s="6">
        <f t="shared" ref="G30" si="45">G12</f>
        <v>2284192.37</v>
      </c>
      <c r="H30" s="6"/>
      <c r="I30">
        <v>9.01</v>
      </c>
      <c r="J30">
        <v>0.35</v>
      </c>
      <c r="K30" s="6">
        <v>-115.85</v>
      </c>
      <c r="L30" s="6">
        <v>14.89</v>
      </c>
      <c r="M30" s="6">
        <v>118.03</v>
      </c>
      <c r="N30" s="79">
        <f t="shared" si="31"/>
        <v>37330</v>
      </c>
      <c r="P30" s="9">
        <f t="shared" si="17"/>
        <v>1098.83</v>
      </c>
      <c r="Q30" s="9">
        <f t="shared" si="18"/>
        <v>1611.71</v>
      </c>
      <c r="R30" s="9">
        <f t="shared" si="19"/>
        <v>40309.979999999996</v>
      </c>
      <c r="S30" s="9">
        <f t="shared" si="20"/>
        <v>2121.4300000000003</v>
      </c>
      <c r="T30" s="9">
        <f t="shared" si="21"/>
        <v>25684.77</v>
      </c>
      <c r="U30" s="9">
        <f t="shared" si="22"/>
        <v>2246862.37</v>
      </c>
      <c r="V30" s="12"/>
      <c r="W30" s="10">
        <f t="shared" si="23"/>
        <v>0.99186705661467356</v>
      </c>
      <c r="X30" s="10">
        <f t="shared" si="24"/>
        <v>0.99978288649305858</v>
      </c>
      <c r="Y30" s="10">
        <f t="shared" si="25"/>
        <v>1.0028822616635813</v>
      </c>
      <c r="Z30" s="10">
        <f t="shared" si="26"/>
        <v>0.99303007040143809</v>
      </c>
      <c r="AA30" s="10">
        <f t="shared" si="27"/>
        <v>0.99542569023516836</v>
      </c>
      <c r="AB30" s="10">
        <f t="shared" si="28"/>
        <v>0.98365724336956784</v>
      </c>
      <c r="AE30" s="32"/>
      <c r="AF30" s="32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5"/>
      <c r="AS30" s="37"/>
      <c r="AT30" s="31"/>
      <c r="AU30" s="31"/>
      <c r="AV30" s="31"/>
      <c r="AW30" s="31"/>
      <c r="AX30" s="31"/>
      <c r="BA30" s="8">
        <v>44044</v>
      </c>
      <c r="BB30" s="6">
        <v>-102.56</v>
      </c>
      <c r="BC30" s="6">
        <v>-100.68</v>
      </c>
      <c r="BD30" s="6">
        <v>-1164.72</v>
      </c>
      <c r="BE30" s="6">
        <v>-121.83</v>
      </c>
      <c r="BF30" s="6">
        <v>-1100.9000000000001</v>
      </c>
      <c r="BG30" s="6">
        <v>-55172.4</v>
      </c>
      <c r="BL30" s="6"/>
      <c r="BM30" s="6"/>
    </row>
    <row r="31" spans="1:65" x14ac:dyDescent="0.3">
      <c r="A31" s="8">
        <v>44013</v>
      </c>
      <c r="B31" s="6">
        <f t="shared" ref="B31:F31" si="46">B13</f>
        <v>1316.25</v>
      </c>
      <c r="C31" s="6">
        <f t="shared" si="46"/>
        <v>1786.31</v>
      </c>
      <c r="D31" s="6">
        <f t="shared" si="46"/>
        <v>40867.86</v>
      </c>
      <c r="E31" s="6">
        <f t="shared" si="46"/>
        <v>2420.9</v>
      </c>
      <c r="F31" s="6">
        <f t="shared" si="46"/>
        <v>28284.85</v>
      </c>
      <c r="G31" s="6">
        <f t="shared" ref="G31" si="47">G13</f>
        <v>2572886.52</v>
      </c>
      <c r="H31" s="6"/>
      <c r="I31">
        <v>64.760000000000005</v>
      </c>
      <c r="J31">
        <v>67.209999999999994</v>
      </c>
      <c r="K31">
        <v>836.11</v>
      </c>
      <c r="L31">
        <v>83.9</v>
      </c>
      <c r="M31" s="6">
        <v>728.97</v>
      </c>
      <c r="N31" s="79">
        <f t="shared" si="31"/>
        <v>44657.37</v>
      </c>
      <c r="P31" s="9">
        <f t="shared" si="17"/>
        <v>1251.49</v>
      </c>
      <c r="Q31" s="9">
        <f t="shared" si="18"/>
        <v>1719.1</v>
      </c>
      <c r="R31" s="9">
        <f t="shared" si="19"/>
        <v>40031.75</v>
      </c>
      <c r="S31" s="9">
        <f t="shared" si="20"/>
        <v>2337</v>
      </c>
      <c r="T31" s="9">
        <f t="shared" si="21"/>
        <v>27555.879999999997</v>
      </c>
      <c r="U31" s="9">
        <f t="shared" si="22"/>
        <v>2528229.15</v>
      </c>
      <c r="V31" s="12"/>
      <c r="W31" s="10">
        <f t="shared" si="23"/>
        <v>0.95079962013295349</v>
      </c>
      <c r="X31" s="10">
        <f t="shared" si="24"/>
        <v>0.96237495171610743</v>
      </c>
      <c r="Y31" s="10">
        <f t="shared" si="25"/>
        <v>0.97954113574823831</v>
      </c>
      <c r="Z31" s="10">
        <f t="shared" si="26"/>
        <v>0.96534346730554754</v>
      </c>
      <c r="AA31" s="10">
        <f t="shared" si="27"/>
        <v>0.97422754584167848</v>
      </c>
      <c r="AB31" s="10">
        <f t="shared" si="28"/>
        <v>0.98264308602308659</v>
      </c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5"/>
      <c r="AS31" s="37"/>
      <c r="AT31" s="31"/>
      <c r="AU31" s="31"/>
      <c r="AV31" s="31"/>
      <c r="AW31" s="31"/>
      <c r="AX31" s="31"/>
      <c r="BA31" s="8">
        <v>44075</v>
      </c>
      <c r="BB31" s="6">
        <v>-5.74</v>
      </c>
      <c r="BC31" s="6">
        <v>-5.08</v>
      </c>
      <c r="BD31" s="6">
        <v>139.63</v>
      </c>
      <c r="BE31" s="6">
        <v>-6.06</v>
      </c>
      <c r="BF31" s="6">
        <v>80.489999999999995</v>
      </c>
      <c r="BG31" s="6">
        <v>6614.4</v>
      </c>
      <c r="BL31" s="6"/>
      <c r="BM31" s="6"/>
    </row>
    <row r="32" spans="1:65" x14ac:dyDescent="0.3">
      <c r="A32" s="8">
        <v>44044</v>
      </c>
      <c r="B32" s="6">
        <f t="shared" ref="B32:F32" si="48">B14</f>
        <v>1313.95</v>
      </c>
      <c r="C32" s="6">
        <f t="shared" si="48"/>
        <v>1816.47</v>
      </c>
      <c r="D32" s="6">
        <f t="shared" si="48"/>
        <v>42295</v>
      </c>
      <c r="E32" s="6">
        <f t="shared" si="48"/>
        <v>2465.48</v>
      </c>
      <c r="F32" s="6">
        <f t="shared" si="48"/>
        <v>29670.21</v>
      </c>
      <c r="G32" s="6">
        <f t="shared" ref="G32" si="49">G14</f>
        <v>2415190.35</v>
      </c>
      <c r="H32" s="6"/>
      <c r="I32">
        <v>-5.81</v>
      </c>
      <c r="J32">
        <v>-5.31</v>
      </c>
      <c r="K32" s="6">
        <v>-55.83</v>
      </c>
      <c r="L32" s="6">
        <v>-6.15</v>
      </c>
      <c r="M32" s="6">
        <v>-59.21</v>
      </c>
      <c r="N32" s="79">
        <f t="shared" si="31"/>
        <v>-55172.4</v>
      </c>
      <c r="P32" s="9">
        <f t="shared" si="17"/>
        <v>1319.76</v>
      </c>
      <c r="Q32" s="9">
        <f t="shared" si="18"/>
        <v>1821.78</v>
      </c>
      <c r="R32" s="9">
        <f t="shared" si="19"/>
        <v>42350.83</v>
      </c>
      <c r="S32" s="9">
        <f t="shared" si="20"/>
        <v>2471.63</v>
      </c>
      <c r="T32" s="9">
        <f t="shared" si="21"/>
        <v>29729.42</v>
      </c>
      <c r="U32" s="9">
        <f t="shared" si="22"/>
        <v>2470362.75</v>
      </c>
      <c r="V32" s="12"/>
      <c r="W32" s="10">
        <f t="shared" si="23"/>
        <v>1.0044217816507477</v>
      </c>
      <c r="X32" s="10">
        <f t="shared" si="24"/>
        <v>1.0029232522419858</v>
      </c>
      <c r="Y32" s="10">
        <f t="shared" si="25"/>
        <v>1.0013200141860741</v>
      </c>
      <c r="Z32" s="10">
        <f t="shared" si="26"/>
        <v>1.0024944432727096</v>
      </c>
      <c r="AA32" s="10">
        <f t="shared" si="27"/>
        <v>1.0019956043452338</v>
      </c>
      <c r="AB32" s="10">
        <f t="shared" si="28"/>
        <v>1.0228439137312717</v>
      </c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5"/>
      <c r="AS32" s="37"/>
      <c r="AT32" s="31"/>
      <c r="AU32" s="31"/>
      <c r="AV32" s="31"/>
      <c r="AW32" s="31"/>
      <c r="AX32" s="31"/>
      <c r="BA32" s="76" t="s">
        <v>12</v>
      </c>
      <c r="BB32" s="6">
        <f t="shared" ref="BB32:BG32" si="50">SUM(BB20:BB31)</f>
        <v>-183.45000000000005</v>
      </c>
      <c r="BC32" s="6">
        <f t="shared" si="50"/>
        <v>-96.799999999999983</v>
      </c>
      <c r="BD32" s="6">
        <f t="shared" si="50"/>
        <v>-1522.3400000000001</v>
      </c>
      <c r="BE32" s="6">
        <f t="shared" si="50"/>
        <v>-408.69999999999993</v>
      </c>
      <c r="BF32" s="6">
        <f t="shared" si="50"/>
        <v>-4258.2100000000009</v>
      </c>
      <c r="BG32" s="6">
        <f t="shared" si="50"/>
        <v>-28751.909999999996</v>
      </c>
      <c r="BJ32" s="6"/>
      <c r="BL32" s="6"/>
      <c r="BM32" s="6"/>
    </row>
    <row r="33" spans="1:65" x14ac:dyDescent="0.3">
      <c r="A33" s="40">
        <v>44075</v>
      </c>
      <c r="B33" s="6">
        <f t="shared" ref="B33:F33" si="51">B15</f>
        <v>1033.67</v>
      </c>
      <c r="C33" s="6">
        <f t="shared" si="51"/>
        <v>1539.99</v>
      </c>
      <c r="D33" s="6">
        <f t="shared" si="51"/>
        <v>38784.85</v>
      </c>
      <c r="E33" s="6">
        <f t="shared" si="51"/>
        <v>2071.27</v>
      </c>
      <c r="F33" s="6">
        <f t="shared" si="51"/>
        <v>25891.57</v>
      </c>
      <c r="G33" s="6">
        <f t="shared" ref="G33" si="52">G15</f>
        <v>2208584.11</v>
      </c>
      <c r="H33" s="38"/>
      <c r="I33">
        <v>-63.99</v>
      </c>
      <c r="J33">
        <v>-61.71</v>
      </c>
      <c r="K33" s="6">
        <v>-660.17</v>
      </c>
      <c r="L33" s="6">
        <v>-73.94</v>
      </c>
      <c r="M33" s="6">
        <v>-650.79</v>
      </c>
      <c r="N33" s="79">
        <f t="shared" si="31"/>
        <v>6614.4</v>
      </c>
      <c r="P33" s="9">
        <f t="shared" si="17"/>
        <v>1097.6600000000001</v>
      </c>
      <c r="Q33" s="9">
        <f t="shared" si="18"/>
        <v>1601.7</v>
      </c>
      <c r="R33" s="9">
        <f t="shared" si="19"/>
        <v>39445.019999999997</v>
      </c>
      <c r="S33" s="9">
        <f t="shared" si="20"/>
        <v>2145.21</v>
      </c>
      <c r="T33" s="9">
        <f t="shared" si="21"/>
        <v>26542.36</v>
      </c>
      <c r="U33" s="9">
        <f t="shared" si="22"/>
        <v>2201969.71</v>
      </c>
      <c r="V33" s="12"/>
      <c r="W33" s="10">
        <f t="shared" si="23"/>
        <v>1.0619056371956235</v>
      </c>
      <c r="X33" s="10">
        <f t="shared" si="24"/>
        <v>1.0400716887771999</v>
      </c>
      <c r="Y33" s="10">
        <f t="shared" si="25"/>
        <v>1.0170213369395524</v>
      </c>
      <c r="Z33" s="10">
        <f t="shared" si="26"/>
        <v>1.0356979051499804</v>
      </c>
      <c r="AA33" s="10">
        <f t="shared" si="27"/>
        <v>1.0251352081005516</v>
      </c>
      <c r="AB33" s="10">
        <f t="shared" si="28"/>
        <v>0.99700514009403074</v>
      </c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5"/>
      <c r="AS33" s="37"/>
      <c r="AT33" s="31"/>
      <c r="AU33" s="31"/>
      <c r="AV33" s="31"/>
      <c r="AW33" s="31"/>
      <c r="AX33" s="31"/>
      <c r="BA33" s="8"/>
      <c r="BC33" s="6"/>
      <c r="BD33" s="6"/>
      <c r="BE33" s="6"/>
      <c r="BF33" s="6"/>
      <c r="BG33" s="6"/>
      <c r="BJ33" s="6"/>
      <c r="BL33" s="6"/>
      <c r="BM33" s="6"/>
    </row>
    <row r="34" spans="1:65" ht="18" x14ac:dyDescent="0.35">
      <c r="A34" s="40"/>
      <c r="B34" s="6"/>
      <c r="C34" s="6"/>
      <c r="D34" s="6"/>
      <c r="E34" s="6"/>
      <c r="F34" s="6"/>
      <c r="G34" s="38"/>
      <c r="H34" s="38"/>
      <c r="K34" s="6"/>
      <c r="L34" s="6"/>
      <c r="M34" s="6"/>
      <c r="P34" s="9"/>
      <c r="Q34" s="9"/>
      <c r="R34" s="9"/>
      <c r="S34" s="9"/>
      <c r="T34" s="9"/>
      <c r="U34" s="9"/>
      <c r="V34" s="12"/>
      <c r="W34" s="10"/>
      <c r="X34" s="10"/>
      <c r="Y34" s="10"/>
      <c r="Z34" s="10"/>
      <c r="AA34" s="10"/>
      <c r="AB34" s="10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5"/>
      <c r="AS34" s="37"/>
      <c r="AT34" s="31"/>
      <c r="AU34" s="31"/>
      <c r="AV34" s="31"/>
      <c r="AW34" s="31"/>
      <c r="AX34" s="31"/>
      <c r="BA34" s="29"/>
      <c r="BJ34" s="6"/>
      <c r="BL34" s="6"/>
      <c r="BM34" s="6"/>
    </row>
  </sheetData>
  <mergeCells count="8">
    <mergeCell ref="W2:AA2"/>
    <mergeCell ref="W20:AA20"/>
    <mergeCell ref="B2:G2"/>
    <mergeCell ref="I2:N2"/>
    <mergeCell ref="I20:N20"/>
    <mergeCell ref="B20:G20"/>
    <mergeCell ref="P2:U2"/>
    <mergeCell ref="P20:U20"/>
  </mergeCells>
  <pageMargins left="0.7" right="0.7" top="0.75" bottom="0.75" header="0.3" footer="0.3"/>
  <pageSetup scale="13" orientation="landscape" r:id="rId1"/>
  <colBreaks count="6" manualBreakCount="6">
    <brk id="8" max="1048575" man="1"/>
    <brk id="15" max="32" man="1"/>
    <brk id="29" max="1048575" man="1"/>
    <brk id="43" max="1048575" man="1"/>
    <brk id="51" max="1048575" man="1"/>
    <brk id="60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6723B0-EBE0-43B7-B0F0-EA0A845C9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2BB438-CD80-4116-9088-40FB9F792A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732AC-0A5D-4F61-A3A9-E6504683FAB0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8d3c507d-0351-402a-aa84-77ab23f97bd9"/>
    <ds:schemaRef ds:uri="http://schemas.microsoft.com/office/infopath/2007/PartnerControls"/>
    <ds:schemaRef ds:uri="054a188d-c812-4649-9737-174606b450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LTOutput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2021-05-28T13:38:17Z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