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eadvisors.sharepoint.com/sites/Projects-AmerenCorp/Shared Documents/03916 - Ameren MO - 2021 Natural Gas Rate Case/Testimony/Direct/Exhibits/"/>
    </mc:Choice>
  </mc:AlternateContent>
  <xr:revisionPtr revIDLastSave="233" documentId="8_{AEDEFA71-6797-467C-883C-C7C7ED962795}" xr6:coauthVersionLast="46" xr6:coauthVersionMax="46" xr10:uidLastSave="{4B80B454-E0C1-4BB0-8E16-0F0F58F0ADE3}"/>
  <bookViews>
    <workbookView xWindow="-25800" yWindow="0" windowWidth="25800" windowHeight="21000" tabRatio="859" xr2:uid="{00000000-000D-0000-FFFF-FFFF00000000}"/>
  </bookViews>
  <sheets>
    <sheet name="Attachment 1 Summary" sheetId="86" r:id="rId1"/>
    <sheet name="Attachment 2 Proxy Group" sheetId="94" r:id="rId2"/>
    <sheet name="Attachment 3 Constant DCF " sheetId="87" r:id="rId3"/>
    <sheet name="Attachment 3 Constant DCF" sheetId="88" r:id="rId4"/>
    <sheet name="Attachment 4 Multi-Stage DCF 1" sheetId="100" r:id="rId5"/>
    <sheet name="Attachment 4 Multi-Stage DCF 2" sheetId="105" r:id="rId6"/>
    <sheet name="Attachment 4 Multi-Stage DCF 3" sheetId="106" r:id="rId7"/>
    <sheet name="Attachment 5 GDP Growth" sheetId="101" r:id="rId8"/>
    <sheet name="Attachment 6 CAPM" sheetId="76" r:id="rId9"/>
    <sheet name="Attachment 7 CAPM Alt" sheetId="107" r:id="rId10"/>
    <sheet name="Attachment 8 LT Beta" sheetId="108" r:id="rId11"/>
    <sheet name="Attachment 9 Market Return" sheetId="4" r:id="rId12"/>
    <sheet name="Attachment 10 Risk Premium" sheetId="74" r:id="rId13"/>
    <sheet name="Attachment 11 Size Premium" sheetId="95" r:id="rId14"/>
    <sheet name="Attachment 12 Reg Risk" sheetId="92" r:id="rId15"/>
    <sheet name="Attachment 13 RRA Reg Env" sheetId="98" r:id="rId16"/>
    <sheet name="Attachment 14 S&amp;P Cred Sup Rank" sheetId="99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__bb" localSheetId="10" hidden="1">#REF!</definedName>
    <definedName name="__________bb" hidden="1">#REF!</definedName>
    <definedName name="__________sort" localSheetId="10" hidden="1">#REF!</definedName>
    <definedName name="__________sort" hidden="1">#REF!</definedName>
    <definedName name="_________bb" localSheetId="10" hidden="1">#REF!</definedName>
    <definedName name="_________bb" hidden="1">#REF!</definedName>
    <definedName name="_________Sort" hidden="1">#REF!</definedName>
    <definedName name="_______kay1" hidden="1">#REF!</definedName>
    <definedName name="_______ke1" hidden="1">#REF!</definedName>
    <definedName name="_______key1" hidden="1">#REF!</definedName>
    <definedName name="_______sort" hidden="1">#REF!</definedName>
    <definedName name="______key1" hidden="1">#REF!</definedName>
    <definedName name="______sort1" hidden="1">#REF!</definedName>
    <definedName name="_____BB" hidden="1">#REF!</definedName>
    <definedName name="_____Sort" hidden="1">#REF!</definedName>
    <definedName name="____sort" hidden="1">#REF!</definedName>
    <definedName name="___bb" hidden="1">#REF!</definedName>
    <definedName name="___Key1" hidden="1">#REF!</definedName>
    <definedName name="___Sort" hidden="1">#REF!</definedName>
    <definedName name="__123Graph_Achart" hidden="1">'[1]Chart Data'!$E$30:$E$233</definedName>
    <definedName name="__123Graph_D" hidden="1">[2]TOPrs!#REF!</definedName>
    <definedName name="__123Graph_LBL_A" hidden="1">[3]Report!#REF!</definedName>
    <definedName name="__123Graph_XCHART" hidden="1">'[1]Chart Data'!$B$30:$B$222</definedName>
    <definedName name="__BB" hidden="1">#REF!</definedName>
    <definedName name="__FDS_HYPERLINK_TOGGLE_STATE__" hidden="1">"ON"</definedName>
    <definedName name="__key1" hidden="1">#REF!</definedName>
    <definedName name="__Sort" hidden="1">#REF!</definedName>
    <definedName name="__Sort1" hidden="1">#REF!</definedName>
    <definedName name="_123Graph_ACHART" hidden="1">'[1]Chart Data'!$E$30:$E$229</definedName>
    <definedName name="_1Q_0_Regressio" hidden="1">#REF!</definedName>
    <definedName name="_2S_0_Regressio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Key1" hidden="1">#REF!</definedName>
    <definedName name="_Key11" hidden="1">#REF!</definedName>
    <definedName name="_key2" hidden="1">#REF!</definedName>
    <definedName name="_lslkdjf" hidden="1">#REF!</definedName>
    <definedName name="_new23" localSheetId="10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10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1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10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10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10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1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10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10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1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1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1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sort2" hidden="1">#REF!</definedName>
    <definedName name="_Table2_Out" localSheetId="0" hidden="1">#REF!</definedName>
    <definedName name="_Table2_Out" localSheetId="14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wvu.DATABASE." hidden="1">[4]DATABASE!#REF!</definedName>
    <definedName name="ACwvu.OP." hidden="1">#REF!</definedName>
    <definedName name="adfadfdfadsfdsa" hidden="1">'[1]Chart Data'!$K$30:$K$228</definedName>
    <definedName name="aedf" hidden="1">#REF!</definedName>
    <definedName name="aewc12" hidden="1">#REF!</definedName>
    <definedName name="afd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localSheetId="1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dafadfs" hidden="1">'[1]Chart Data'!$B$30:$B$222</definedName>
    <definedName name="afddfadfdsfafdas" hidden="1">'[1]Chart Data'!$O$30:$O$226</definedName>
    <definedName name="ajw2n" hidden="1">#REF!</definedName>
    <definedName name="anscount" hidden="1">3</definedName>
    <definedName name="ap" hidden="1">#REF!</definedName>
    <definedName name="AS2DocOpenMode" hidden="1">"AS2DocumentEdit"</definedName>
    <definedName name="asd" hidden="1">#REF!</definedName>
    <definedName name="asdf" hidden="1">#REF!</definedName>
    <definedName name="asdij" hidden="1">#REF!</definedName>
    <definedName name="asf" hidden="1">#REF!</definedName>
    <definedName name="aspd" hidden="1">#REF!</definedName>
    <definedName name="aswac" hidden="1">#REF!</definedName>
    <definedName name="aswc" hidden="1">#REF!</definedName>
    <definedName name="aw3dq" hidden="1">#REF!</definedName>
    <definedName name="awd" hidden="1">#REF!</definedName>
    <definedName name="awef" hidden="1">#REF!</definedName>
    <definedName name="AWS" hidden="1">#REF!</definedName>
    <definedName name="az" hidden="1">#REF!</definedName>
    <definedName name="BB" hidden="1">#REF!</definedName>
    <definedName name="bb_mdm" hidden="1">#REF!</definedName>
    <definedName name="bb_MDMyNTU0NDRBODY1NDVEQz" hidden="1">#REF!</definedName>
    <definedName name="bbbb" hidden="1">#REF!</definedName>
    <definedName name="bl" hidden="1">#REF!</definedName>
    <definedName name="BLPH2" hidden="1">'[5]Commercial Paper'!#REF!</definedName>
    <definedName name="BLPH3" hidden="1">'[5]Commercial Paper'!#REF!</definedName>
    <definedName name="BLPH4" hidden="1">'[5]Commercial Paper'!#REF!</definedName>
    <definedName name="BLPH5" hidden="1">'[5]Commercial Paper'!#REF!</definedName>
    <definedName name="BLPH6" hidden="1">'[5]Commercial Paper'!#REF!</definedName>
    <definedName name="bnca" hidden="1">#REF!</definedName>
    <definedName name="bned" hidden="1">#REF!</definedName>
    <definedName name="borst" hidden="1">#REF!</definedName>
    <definedName name="c.LTMYear" localSheetId="0" hidden="1">#REF!</definedName>
    <definedName name="c.LTMYear" localSheetId="14" hidden="1">#REF!</definedName>
    <definedName name="c.LTMYear" hidden="1">#REF!</definedName>
    <definedName name="ca" hidden="1">#REF!</definedName>
    <definedName name="cbwe" hidden="1">#REF!</definedName>
    <definedName name="chj" hidden="1">#REF!</definedName>
    <definedName name="CIQWBGuid" hidden="1">"Peoples Gas ROE - 12-20-2019.xlsx"</definedName>
    <definedName name="Common" localSheetId="10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ver" hidden="1">#REF!</definedName>
    <definedName name="cvdsza" hidden="1">#REF!</definedName>
    <definedName name="d" hidden="1">#REF!</definedName>
    <definedName name="da3a" hidden="1">#REF!</definedName>
    <definedName name="dadffadfa" hidden="1">'[1]Chart Data'!#REF!</definedName>
    <definedName name="db" hidden="1">#REF!</definedName>
    <definedName name="dfghj" hidden="1">#REF!</definedName>
    <definedName name="dfl" hidden="1">#REF!</definedName>
    <definedName name="Discount" hidden="1">'[1]Chart Data'!$O$30:$O$226</definedName>
    <definedName name="discount2" hidden="1">'[1]Chart Data'!$C$30:$C$233</definedName>
    <definedName name="dle" hidden="1">#REF!</definedName>
    <definedName name="dp" hidden="1">#REF!</definedName>
    <definedName name="dsac" hidden="1">#REF!</definedName>
    <definedName name="dsfds" hidden="1">#REF!</definedName>
    <definedName name="dslakfjk" hidden="1">#REF!</definedName>
    <definedName name="dsld" hidden="1">#REF!</definedName>
    <definedName name="ecao" hidden="1">#REF!</definedName>
    <definedName name="ecsaop" hidden="1">#REF!</definedName>
    <definedName name="eq" hidden="1">#REF!</definedName>
    <definedName name="er" localSheetId="1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t" hidden="1">#REF!</definedName>
    <definedName name="ertyu" hidden="1">#REF!</definedName>
    <definedName name="ETRorig" localSheetId="10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TRorig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v.Calculation" hidden="1">-4105</definedName>
    <definedName name="ev.Initialized" hidden="1">FALSE</definedName>
    <definedName name="EV__LASTREFTIME__" hidden="1">39198.5712152778</definedName>
    <definedName name="ewqwe" hidden="1">#REF!</definedName>
    <definedName name="f" hidden="1">#REF!</definedName>
    <definedName name="fdafafdfdafdfafds" hidden="1">'[1]Chart Data'!$I$30:$I$228</definedName>
    <definedName name="fdv" localSheetId="0" hidden="1">{"quarterly",#N/A,FALSE,"Income Statement";#N/A,#N/A,FALSE,"print segment";#N/A,#N/A,FALSE,"Balance Sheet";#N/A,#N/A,FALSE,"Annl Inc";#N/A,#N/A,FALSE,"Cash Flow"}</definedName>
    <definedName name="fdv" localSheetId="14" hidden="1">{"quarterly",#N/A,FALSE,"Income Statement";#N/A,#N/A,FALSE,"print segment";#N/A,#N/A,FALSE,"Balance Sheet";#N/A,#N/A,FALSE,"Annl Inc";#N/A,#N/A,FALSE,"Cash Flow"}</definedName>
    <definedName name="fdv" localSheetId="10" hidden="1">{"quarterly",#N/A,FALSE,"Income Statement";#N/A,#N/A,FALSE,"print segment";#N/A,#N/A,FALSE,"Balance Sheet";#N/A,#N/A,FALSE,"Annl Inc";#N/A,#N/A,FALSE,"Cash Flow"}</definedName>
    <definedName name="fdv" hidden="1">{"quarterly",#N/A,FALSE,"Income Statement";#N/A,#N/A,FALSE,"print segment";#N/A,#N/A,FALSE,"Balance Sheet";#N/A,#N/A,FALSE,"Annl Inc";#N/A,#N/A,FALSE,"Cash Flow"}</definedName>
    <definedName name="ff" hidden="1">#REF!</definedName>
    <definedName name="fff" hidden="1">#REF!</definedName>
    <definedName name="fffff" hidden="1">#REF!</definedName>
    <definedName name="ffffff" hidden="1">#REF!</definedName>
    <definedName name="fffffffffffffffffffff" hidden="1">#REF!</definedName>
    <definedName name="ffkf" hidden="1">#REF!</definedName>
    <definedName name="fkfkf" hidden="1">#REF!</definedName>
    <definedName name="foo" hidden="1">{#N/A,#N/A,FALSE,"SCA";#N/A,#N/A,FALSE,"NCA";#N/A,#N/A,FALSE,"SAZ";#N/A,#N/A,FALSE,"CAZ";#N/A,#N/A,FALSE,"SNV";#N/A,#N/A,FALSE,"NNV";#N/A,#N/A,FALSE,"PP";#N/A,#N/A,FALSE,"SA"}</definedName>
    <definedName name="fpfl" hidden="1">#REF!</definedName>
    <definedName name="FuelCycle" localSheetId="0" hidden="1">{#N/A,#N/A,FALSE,"AltFuel"}</definedName>
    <definedName name="FuelCycle" localSheetId="14" hidden="1">{#N/A,#N/A,FALSE,"AltFuel"}</definedName>
    <definedName name="FuelCycle" localSheetId="10" hidden="1">{#N/A,#N/A,FALSE,"AltFuel"}</definedName>
    <definedName name="FuelCycle" hidden="1">{#N/A,#N/A,FALSE,"AltFuel"}</definedName>
    <definedName name="fvgbn" hidden="1">#REF!</definedName>
    <definedName name="gfhj" hidden="1">#REF!</definedName>
    <definedName name="gggggg" hidden="1">#REF!</definedName>
    <definedName name="ghjk" hidden="1">#REF!</definedName>
    <definedName name="got" hidden="1">#REF!</definedName>
    <definedName name="hhhhh" hidden="1">#REF!</definedName>
    <definedName name="hn._I006" localSheetId="0" hidden="1">#REF!</definedName>
    <definedName name="hn._I006" localSheetId="14" hidden="1">#REF!</definedName>
    <definedName name="hn._I006" hidden="1">#REF!</definedName>
    <definedName name="hn._I018" localSheetId="0" hidden="1">#REF!</definedName>
    <definedName name="hn._I018" localSheetId="14" hidden="1">#REF!</definedName>
    <definedName name="hn._I018" hidden="1">#REF!</definedName>
    <definedName name="hn._I024" localSheetId="0" hidden="1">#REF!</definedName>
    <definedName name="hn._I024" localSheetId="14" hidden="1">#REF!</definedName>
    <definedName name="hn._I024" hidden="1">#REF!</definedName>
    <definedName name="hn._I028" localSheetId="0" hidden="1">#REF!</definedName>
    <definedName name="hn._I028" hidden="1">#REF!</definedName>
    <definedName name="hn._I029" localSheetId="0" hidden="1">#REF!</definedName>
    <definedName name="hn._I029" hidden="1">#REF!</definedName>
    <definedName name="hn._I030" localSheetId="0" hidden="1">#REF!</definedName>
    <definedName name="hn._I030" hidden="1">#REF!</definedName>
    <definedName name="hn._I031" localSheetId="0" hidden="1">#REF!</definedName>
    <definedName name="hn._I031" hidden="1">#REF!</definedName>
    <definedName name="hn._I059" localSheetId="0" hidden="1">#REF!</definedName>
    <definedName name="hn._I059" hidden="1">#REF!</definedName>
    <definedName name="hn._I071" localSheetId="0" hidden="1">#REF!</definedName>
    <definedName name="hn._I071" hidden="1">#REF!</definedName>
    <definedName name="hn._I075" localSheetId="0" hidden="1">#REF!</definedName>
    <definedName name="hn._I075" hidden="1">#REF!</definedName>
    <definedName name="hn._I083" localSheetId="0" hidden="1">#REF!</definedName>
    <definedName name="hn._I083" hidden="1">#REF!</definedName>
    <definedName name="hn._I085" localSheetId="0" hidden="1">#REF!</definedName>
    <definedName name="hn._I085" hidden="1">#REF!</definedName>
    <definedName name="hn._P001" localSheetId="0" hidden="1">#REF!</definedName>
    <definedName name="hn._P001" hidden="1">#REF!</definedName>
    <definedName name="hn._P004" localSheetId="0" hidden="1">#REF!</definedName>
    <definedName name="hn._P004" hidden="1">#REF!</definedName>
    <definedName name="hn._P014" localSheetId="0" hidden="1">#REF!</definedName>
    <definedName name="hn._P014" hidden="1">#REF!</definedName>
    <definedName name="hn._P016" localSheetId="0" hidden="1">#REF!</definedName>
    <definedName name="hn._P016" hidden="1">#REF!</definedName>
    <definedName name="hn._P021" localSheetId="0" hidden="1">#REF!</definedName>
    <definedName name="hn._P021" hidden="1">#REF!</definedName>
    <definedName name="hn._P024" localSheetId="0" hidden="1">#REF!</definedName>
    <definedName name="hn._P024" hidden="1">#REF!</definedName>
    <definedName name="hn.Add015" localSheetId="0" hidden="1">#REF!</definedName>
    <definedName name="hn.Add015" hidden="1">#REF!</definedName>
    <definedName name="hn.Delete015" localSheetId="0" hidden="1">#REF!,#REF!,#REF!,#REF!,#REF!</definedName>
    <definedName name="hn.Delete015" localSheetId="14" hidden="1">#REF!,#REF!,#REF!,#REF!,#REF!</definedName>
    <definedName name="hn.Delete015" localSheetId="10" hidden="1">#REF!,#REF!,#REF!,#REF!,#REF!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localSheetId="0" hidden="1">#REF!</definedName>
    <definedName name="hn.PrivateLTMYear" localSheetId="14" hidden="1">#REF!</definedName>
    <definedName name="hn.PrivateLTMYear" hidden="1">#REF!</definedName>
    <definedName name="ifch" hidden="1">#REF!</definedName>
    <definedName name="IncomeStatement" localSheetId="0" hidden="1">{#N/A,#N/A,FALSE,"FinStateUS"}</definedName>
    <definedName name="IncomeStatement" localSheetId="14" hidden="1">{#N/A,#N/A,FALSE,"FinStateUS"}</definedName>
    <definedName name="IncomeStatement" localSheetId="10" hidden="1">{#N/A,#N/A,FALSE,"FinStateUS"}</definedName>
    <definedName name="IncomeStatement" hidden="1">{#N/A,#N/A,FALSE,"FinStateUS"}</definedName>
    <definedName name="IncomeStatement6Years" localSheetId="0" hidden="1">{"IncStatement 6 years",#N/A,FALSE,"FinStateUS"}</definedName>
    <definedName name="IncomeStatement6Years" localSheetId="14" hidden="1">{"IncStatement 6 years",#N/A,FALSE,"FinStateUS"}</definedName>
    <definedName name="IncomeStatement6Years" localSheetId="10" hidden="1">{"IncStatement 6 years",#N/A,FALSE,"FinStateUS"}</definedName>
    <definedName name="IncomeStatement6Years" hidden="1">{"IncStatement 6 years",#N/A,FALSE,"FinStateUS"}</definedName>
    <definedName name="Inflation" hidden="1">[6]Data!$C$30:$C$233</definedName>
    <definedName name="ipowAC" hidden="1">#REF!</definedName>
    <definedName name="IQ_ADDIN" hidden="1">"AUTO"</definedName>
    <definedName name="IQ_CH">110000</definedName>
    <definedName name="IQ_CONV_RATE" hidden="1">"c2192"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43865.0429861111</definedName>
    <definedName name="IQ_NTM">6000</definedName>
    <definedName name="IQ_OG_TOTAL_OIL_PRODUCTON" hidden="1">"c2059"</definedName>
    <definedName name="IQ_OPENED55" hidden="1">1</definedName>
    <definedName name="IQ_QTD" hidden="1">750000</definedName>
    <definedName name="IQ_SHAREOUTSTANDING" hidden="1">"c1347"</definedName>
    <definedName name="IQ_TODAY" hidden="1">0</definedName>
    <definedName name="IQ_WEEK">50000</definedName>
    <definedName name="IQ_YTD">3000</definedName>
    <definedName name="IQ_YTDMONTH" hidden="1">130000</definedName>
    <definedName name="iuy" hidden="1">#REF!</definedName>
    <definedName name="iuyt" hidden="1">#REF!</definedName>
    <definedName name="j" hidden="1">#REF!</definedName>
    <definedName name="jdn" hidden="1">#REF!</definedName>
    <definedName name="je" localSheetId="10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jkdf" hidden="1">#REF!</definedName>
    <definedName name="jkdsac" hidden="1">#REF!</definedName>
    <definedName name="jkfoo" hidden="1">#REF!</definedName>
    <definedName name="jseqf" hidden="1">#REF!</definedName>
    <definedName name="jz" hidden="1">#REF!</definedName>
    <definedName name="jzs" hidden="1">#REF!</definedName>
    <definedName name="kal" hidden="1">#REF!</definedName>
    <definedName name="kaw" hidden="1">#REF!</definedName>
    <definedName name="kdkd" hidden="1">#REF!</definedName>
    <definedName name="kdkjrt" hidden="1">#REF!</definedName>
    <definedName name="kdsfj" hidden="1">#REF!</definedName>
    <definedName name="kfdlsg" hidden="1">#REF!</definedName>
    <definedName name="kfkf" hidden="1">#REF!</definedName>
    <definedName name="kfkfkf" hidden="1">#REF!</definedName>
    <definedName name="kfkfkfkf" hidden="1">#REF!</definedName>
    <definedName name="kfkfkfl" hidden="1">#REF!</definedName>
    <definedName name="kfkfksm" hidden="1">#REF!</definedName>
    <definedName name="KI" localSheetId="10" hidden="1">#REF!,#REF!</definedName>
    <definedName name="KI" hidden="1">#REF!,#REF!</definedName>
    <definedName name="kiujh" hidden="1">#REF!</definedName>
    <definedName name="kjfjffnnf" hidden="1">#REF!</definedName>
    <definedName name="kjhg" hidden="1">#REF!</definedName>
    <definedName name="kjhgf" hidden="1">#REF!</definedName>
    <definedName name="kjzd" hidden="1">#REF!</definedName>
    <definedName name="kkkkk" hidden="1">#REF!</definedName>
    <definedName name="KL" hidden="1">#REF!</definedName>
    <definedName name="kldk" hidden="1">#REF!</definedName>
    <definedName name="klfeqw" hidden="1">#REF!</definedName>
    <definedName name="kqwh" hidden="1">#REF!</definedName>
    <definedName name="ksadfl" hidden="1">#REF!</definedName>
    <definedName name="kw" hidden="1">#REF!</definedName>
    <definedName name="kz" hidden="1">#REF!</definedName>
    <definedName name="l" hidden="1">#REF!</definedName>
    <definedName name="lfkfjnn" hidden="1">#REF!</definedName>
    <definedName name="ListOffset" hidden="1">1</definedName>
    <definedName name="lkajsdfg" hidden="1">#REF!</definedName>
    <definedName name="lkjh" hidden="1">#REF!</definedName>
    <definedName name="lkohsvd" hidden="1">#REF!</definedName>
    <definedName name="llllllllll" hidden="1">#REF!</definedName>
    <definedName name="loke" hidden="1">#REF!</definedName>
    <definedName name="lpoicea" hidden="1">#REF!</definedName>
    <definedName name="mlaw" hidden="1">#REF!</definedName>
    <definedName name="mnbv" hidden="1">#REF!</definedName>
    <definedName name="mnkp" hidden="1">#REF!</definedName>
    <definedName name="mo" hidden="1">#REF!</definedName>
    <definedName name="mol" hidden="1">#REF!</definedName>
    <definedName name="molp" hidden="1">#REF!</definedName>
    <definedName name="NADA" localSheetId="1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mefield" hidden="1">#REF!</definedName>
    <definedName name="naow" hidden="1">#REF!</definedName>
    <definedName name="nbeo" hidden="1">#REF!</definedName>
    <definedName name="nbw" hidden="1">#REF!</definedName>
    <definedName name="niPO" hidden="1">#REF!</definedName>
    <definedName name="nipxre" hidden="1">#REF!</definedName>
    <definedName name="nixre" hidden="1">#REF!</definedName>
    <definedName name="nk" hidden="1">#REF!</definedName>
    <definedName name="nki" hidden="1">#REF!</definedName>
    <definedName name="nkiw" hidden="1">#REF!</definedName>
    <definedName name="nKLqw" hidden="1">#REF!</definedName>
    <definedName name="nkse" hidden="1">#REF!</definedName>
    <definedName name="nkw" hidden="1">#REF!</definedName>
    <definedName name="NMN" hidden="1">#REF!</definedName>
    <definedName name="nmop" hidden="1">#REF!</definedName>
    <definedName name="nmwqi" hidden="1">#REF!</definedName>
    <definedName name="nnnnnnn" hidden="1">#REF!</definedName>
    <definedName name="no" hidden="1">#REF!</definedName>
    <definedName name="noip" hidden="1">#REF!</definedName>
    <definedName name="noipx" hidden="1">#REF!</definedName>
    <definedName name="NONE" localSheetId="10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nop" hidden="1">#REF!</definedName>
    <definedName name="nope" hidden="1">#REF!</definedName>
    <definedName name="noper" hidden="1">#REF!</definedName>
    <definedName name="nsz" hidden="1">#REF!</definedName>
    <definedName name="o" hidden="1">#REF!</definedName>
    <definedName name="ocq" hidden="1">#REF!</definedName>
    <definedName name="odezscv" hidden="1">#REF!</definedName>
    <definedName name="ofooooo" hidden="1">#REF!</definedName>
    <definedName name="oia" hidden="1">#REF!</definedName>
    <definedName name="oiacew" hidden="1">#REF!</definedName>
    <definedName name="oicw" hidden="1">#REF!</definedName>
    <definedName name="oieac" hidden="1">#REF!</definedName>
    <definedName name="oiewq" hidden="1">#REF!</definedName>
    <definedName name="oihyecv" hidden="1">#REF!</definedName>
    <definedName name="oips" hidden="1">#REF!</definedName>
    <definedName name="ok" hidden="1">#REF!</definedName>
    <definedName name="okey" hidden="1">#REF!</definedName>
    <definedName name="okeydokey" hidden="1">#REF!</definedName>
    <definedName name="oklpwa" hidden="1">#REF!</definedName>
    <definedName name="olpuwce" hidden="1">#REF!</definedName>
    <definedName name="oluw" hidden="1">#REF!</definedName>
    <definedName name="oooofp" hidden="1">#REF!</definedName>
    <definedName name="opec" hidden="1">#REF!</definedName>
    <definedName name="opewqr" hidden="1">#REF!</definedName>
    <definedName name="opicaew" hidden="1">#REF!</definedName>
    <definedName name="opiecv" hidden="1">#REF!</definedName>
    <definedName name="opiyu" hidden="1">#REF!</definedName>
    <definedName name="oplpp" hidden="1">#REF!</definedName>
    <definedName name="opp" hidden="1">#REF!</definedName>
    <definedName name="opuafw" hidden="1">#REF!</definedName>
    <definedName name="opuc3e" hidden="1">#REF!</definedName>
    <definedName name="opueac" hidden="1">#REF!</definedName>
    <definedName name="opufw" hidden="1">#REF!</definedName>
    <definedName name="opuwa" hidden="1">#REF!</definedName>
    <definedName name="opvs" hidden="1">#REF!</definedName>
    <definedName name="os" hidden="1">#REF!</definedName>
    <definedName name="oupc" hidden="1">#REF!</definedName>
    <definedName name="ovwe" hidden="1">#REF!</definedName>
    <definedName name="Pal_Workbook_GUID" hidden="1">"NX3BLV7C1JAFSCFCWAICH8M3"</definedName>
    <definedName name="peqafd" hidden="1">#REF!</definedName>
    <definedName name="PERO" localSheetId="10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ert" hidden="1">#REF!</definedName>
    <definedName name="plk" hidden="1">#REF!</definedName>
    <definedName name="plo" hidden="1">#REF!</definedName>
    <definedName name="plvsanj" hidden="1">#REF!</definedName>
    <definedName name="pocq" hidden="1">#REF!</definedName>
    <definedName name="poe" hidden="1">#REF!</definedName>
    <definedName name="poeac" hidden="1">#REF!</definedName>
    <definedName name="poec" hidden="1">#REF!</definedName>
    <definedName name="poeca" hidden="1">#REF!</definedName>
    <definedName name="poert" hidden="1">#REF!</definedName>
    <definedName name="poi" hidden="1">#REF!</definedName>
    <definedName name="poica" hidden="1">#REF!</definedName>
    <definedName name="poiea" hidden="1">#REF!</definedName>
    <definedName name="poiv" hidden="1">#REF!</definedName>
    <definedName name="poiy" hidden="1">#REF!</definedName>
    <definedName name="poiyw" hidden="1">#REF!</definedName>
    <definedName name="PopCache_GL_INTERFACE_REFERENCE7" hidden="1">[7]PopCache!$A$1:$A$2</definedName>
    <definedName name="pouac" hidden="1">#REF!</definedName>
    <definedName name="pouce" hidden="1">#REF!</definedName>
    <definedName name="povrs" hidden="1">#REF!</definedName>
    <definedName name="pppppppp" hidden="1">#REF!</definedName>
    <definedName name="_xlnm.Print_Area" localSheetId="0">'Attachment 1 Summary'!$B$2:$E$33</definedName>
    <definedName name="_xlnm.Print_Area" localSheetId="12">'Attachment 10 Risk Premium'!$B$1:$E$121,'Attachment 10 Risk Premium'!$F$1:$O$65</definedName>
    <definedName name="_xlnm.Print_Area" localSheetId="14">'Attachment 12 Reg Risk'!$A$1:$Q$54</definedName>
    <definedName name="_xlnm.Print_Area" localSheetId="15">'Attachment 13 RRA Reg Env'!$A$1:$D$47</definedName>
    <definedName name="_xlnm.Print_Area" localSheetId="16">'Attachment 14 S&amp;P Cred Sup Rank'!$A$1:$D$47</definedName>
    <definedName name="_xlnm.Print_Area" localSheetId="2">'Attachment 3 Constant DCF '!$A$1:$M$89</definedName>
    <definedName name="_xlnm.Print_Area" localSheetId="4">'Attachment 4 Multi-Stage DCF 1'!$A$1:$L$87</definedName>
    <definedName name="_xlnm.Print_Area" localSheetId="5">'Attachment 4 Multi-Stage DCF 2'!$A$1:$L$87</definedName>
    <definedName name="_xlnm.Print_Area" localSheetId="6">'Attachment 4 Multi-Stage DCF 3'!$A$1:$L$87</definedName>
    <definedName name="_xlnm.Print_Area" localSheetId="8">'Attachment 6 CAPM'!$B$2:$I$149</definedName>
    <definedName name="_xlnm.Print_Area" localSheetId="10">'Attachment 8 LT Beta'!$A$1:$M$28</definedName>
    <definedName name="_xlnm.Print_Area" localSheetId="11">'Attachment 9 Market Return'!$B$2:$H$532</definedName>
    <definedName name="_xlnm.Print_Titles" localSheetId="12">'Attachment 10 Risk Premium'!$1:$5</definedName>
    <definedName name="_xlnm.Print_Titles" localSheetId="14">'Attachment 12 Reg Risk'!$4:$7</definedName>
    <definedName name="_xlnm.Print_Titles" localSheetId="11">'Attachment 9 Market Return'!$11:$17</definedName>
    <definedName name="pslf" localSheetId="10" hidden="1">#REF!</definedName>
    <definedName name="pslf" hidden="1">#REF!</definedName>
    <definedName name="psrfdgl" localSheetId="10" hidden="1">#REF!</definedName>
    <definedName name="psrfdgl" hidden="1">#REF!</definedName>
    <definedName name="pwe" localSheetId="10" hidden="1">#REF!</definedName>
    <definedName name="pwe" hidden="1">#REF!</definedName>
    <definedName name="q" localSheetId="10" hidden="1">{"MATALL",#N/A,FALSE,"Sheet4";"matclass",#N/A,FALSE,"Sheet4"}</definedName>
    <definedName name="q" hidden="1">{"MATALL",#N/A,FALSE,"Sheet4";"matclass",#N/A,FALSE,"Sheet4"}</definedName>
    <definedName name="qaw" hidden="1">#REF!</definedName>
    <definedName name="qwr" hidden="1">#REF!</definedName>
    <definedName name="repeat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IsInput" localSheetId="5" hidden="1">_xll.RiskCellHasTokens(262144+512+524288)</definedName>
    <definedName name="RiskIsInput" localSheetId="6" hidden="1">_xll.RiskCellHasTokens(262144+512+524288)</definedName>
    <definedName name="RiskIsInput" hidden="1">_xll.RiskCellHasTokens(262144+512+524288)</definedName>
    <definedName name="RiskIsOutput" localSheetId="5" hidden="1">_xll.RiskCellHasTokens(1024)</definedName>
    <definedName name="RiskIsOutput" localSheetId="6" hidden="1">_xll.RiskCellHasTokens(1024)</definedName>
    <definedName name="RiskIsOutput" hidden="1">_xll.RiskCellHasTokens(1024)</definedName>
    <definedName name="RiskIsStatistics" localSheetId="5" hidden="1">_xll.RiskCellHasTokens(4096+32768+65536)</definedName>
    <definedName name="RiskIsStatistics" localSheetId="6" hidden="1">_xll.RiskCellHasTokens(4096+32768+65536)</definedName>
    <definedName name="RiskIsStatistics" hidden="1">_xll.RiskCellHasTokens(4096+32768+65536)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k" localSheetId="10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rtyui" hidden="1">#REF!</definedName>
    <definedName name="rtyuiop" hidden="1">#REF!</definedName>
    <definedName name="S" hidden="1">#REF!</definedName>
    <definedName name="sac" hidden="1">#REF!</definedName>
    <definedName name="sadf" hidden="1">#REF!</definedName>
    <definedName name="sadfdfafdsfasf" hidden="1">'[1]Chart Data'!$P$30:$P$229</definedName>
    <definedName name="sadfkj" hidden="1">#REF!</definedName>
    <definedName name="sd" hidden="1">#REF!</definedName>
    <definedName name="sdf" hidden="1">#REF!</definedName>
    <definedName name="sdfp" hidden="1">#REF!</definedName>
    <definedName name="sdklofj" hidden="1">#REF!</definedName>
    <definedName name="sdld" hidden="1">#REF!</definedName>
    <definedName name="sdljgfj" hidden="1">#REF!</definedName>
    <definedName name="sdop" hidden="1">#REF!</definedName>
    <definedName name="sdsdl" hidden="1">#REF!</definedName>
    <definedName name="sdv" hidden="1">#REF!</definedName>
    <definedName name="sedf" hidden="1">#REF!</definedName>
    <definedName name="sevw" hidden="1">#REF!</definedName>
    <definedName name="sfdv" hidden="1">#REF!</definedName>
    <definedName name="SI" localSheetId="1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lkd" hidden="1">#REF!</definedName>
    <definedName name="SpreadsheetBuilder_1" hidden="1">[8]Dividend_Data!$B$2:$CX$8</definedName>
    <definedName name="SpreadsheetBuilder_10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preadsheetBuilder_8" hidden="1">#REF!</definedName>
    <definedName name="SpreadsheetBuilder_9" hidden="1">#REF!</definedName>
    <definedName name="ssdo" hidden="1">#REF!</definedName>
    <definedName name="sssset" hidden="1">#REF!</definedName>
    <definedName name="sv" hidden="1">#REF!</definedName>
    <definedName name="svfdv" hidden="1">#REF!</definedName>
    <definedName name="swae" hidden="1">#REF!</definedName>
    <definedName name="Swvu.DATABASE." hidden="1">[4]DATABASE!#REF!</definedName>
    <definedName name="Swvu.OP." hidden="1">#REF!</definedName>
    <definedName name="TEST" localSheetId="1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ttt" hidden="1">#REF!</definedName>
    <definedName name="tw" hidden="1">#REF!</definedName>
    <definedName name="w" localSheetId="0" hidden="1">{"quarterly",#N/A,FALSE,"Income Statement";#N/A,#N/A,FALSE,"print segment";#N/A,#N/A,FALSE,"Balance Sheet";#N/A,#N/A,FALSE,"Annl Inc";#N/A,#N/A,FALSE,"Cash Flow"}</definedName>
    <definedName name="w" localSheetId="14" hidden="1">{"quarterly",#N/A,FALSE,"Income Statement";#N/A,#N/A,FALSE,"print segment";#N/A,#N/A,FALSE,"Balance Sheet";#N/A,#N/A,FALSE,"Annl Inc";#N/A,#N/A,FALSE,"Cash Flow"}</definedName>
    <definedName name="w" localSheetId="10" hidden="1">{"quarterly",#N/A,FALSE,"Income Statement";#N/A,#N/A,FALSE,"print segment";#N/A,#N/A,FALSE,"Balance Sheet";#N/A,#N/A,FALSE,"Annl Inc";#N/A,#N/A,FALSE,"Cash Flow"}</definedName>
    <definedName name="w" hidden="1">{"quarterly",#N/A,FALSE,"Income Statement";#N/A,#N/A,FALSE,"print segment";#N/A,#N/A,FALSE,"Balance Sheet";#N/A,#N/A,FALSE,"Annl Inc";#N/A,#N/A,FALSE,"Cash Flow"}</definedName>
    <definedName name="wepfo" hidden="1">#REF!</definedName>
    <definedName name="willdo" hidden="1">#REF!</definedName>
    <definedName name="WORKCAPa" localSheetId="10" hidden="1">{"WCCWCLL",#N/A,FALSE,"Sheet3";"PP",#N/A,FALSE,"Sheet3";"MAT1",#N/A,FALSE,"Sheet3";"MAT2",#N/A,FALSE,"Sheet3"}</definedName>
    <definedName name="WORKCAPa" hidden="1">{"WCCWCLL",#N/A,FALSE,"Sheet3";"PP",#N/A,FALSE,"Sheet3";"MAT1",#N/A,FALSE,"Sheet3";"MAT2",#N/A,FALSE,"Sheet3"}</definedName>
    <definedName name="wrn.agexpense." localSheetId="10" hidden="1">{"pb",#N/A,FALSE,"Sheet3";"pd",#N/A,FALSE,"Sheet3";"pe",#N/A,FALSE,"Sheet3"}</definedName>
    <definedName name="wrn.agexpense." hidden="1">{"pb",#N/A,FALSE,"Sheet3";"pd",#N/A,FALSE,"Sheet3";"pe",#N/A,FALSE,"Sheet3"}</definedName>
    <definedName name="wrn.AllRjs." localSheetId="10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10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CLP._.SEG._.INPUTS." localSheetId="10" hidden="1">{#N/A,#N/A,FALSE,"Rev Seg Taxes";#N/A,#N/A,FALSE,"BookRev Seg";#N/A,#N/A,FALSE,"Supp Adj Seg";#N/A,#N/A,FALSE,"outside prov seg taxes"}</definedName>
    <definedName name="wrn.CLP._.SEG._.INPUTS." hidden="1">{#N/A,#N/A,FALSE,"Rev Seg Taxes";#N/A,#N/A,FALSE,"BookRev Seg";#N/A,#N/A,FALSE,"Supp Adj Seg";#N/A,#N/A,FALSE,"outside prov seg taxes"}</definedName>
    <definedName name="wrn.CLP._.SEG._.PROV." localSheetId="10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._.SEG._.PROV.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_GL." localSheetId="10" hidden="1">{#N/A,#N/A,FALSE,"GLDwnLoad"}</definedName>
    <definedName name="wrn.CLP_GL." hidden="1">{#N/A,#N/A,FALSE,"GLDwnLoad"}</definedName>
    <definedName name="wrn.CLP_INPUTS." localSheetId="10" hidden="1">{#N/A,#N/A,FALSE,"OTHERINPUTS";#N/A,#N/A,FALSE,"DITRATEINPUTS";#N/A,#N/A,FALSE,"SUPPLIEDADJINPUT";#N/A,#N/A,FALSE,"BR&amp;SUPADJ."}</definedName>
    <definedName name="wrn.CLP_INPUTS." hidden="1">{#N/A,#N/A,FALSE,"OTHERINPUTS";#N/A,#N/A,FALSE,"DITRATEINPUTS";#N/A,#N/A,FALSE,"SUPPLIEDADJINPUT";#N/A,#N/A,FALSE,"BR&amp;SUPADJ."}</definedName>
    <definedName name="wrn.CLP_PROV." localSheetId="1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LP_PROV.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wip." localSheetId="10" hidden="1">{"CWIP2",#N/A,FALSE,"CWIP";"CWIP3",#N/A,FALSE,"CWIP"}</definedName>
    <definedName name="wrn.cwip." hidden="1">{"CWIP2",#N/A,FALSE,"CWIP";"CWIP3",#N/A,FALSE,"CWIP"}</definedName>
    <definedName name="wrn.cwipa" localSheetId="10" hidden="1">{"CWIP2",#N/A,FALSE,"CWIP";"CWIP3",#N/A,FALSE,"CWIP"}</definedName>
    <definedName name="wrn.cwipa" hidden="1">{"CWIP2",#N/A,FALSE,"CWIP";"CWIP3",#N/A,FALSE,"CWIP"}</definedName>
    <definedName name="wrn.CY_GL." localSheetId="10" hidden="1">{#N/A,#N/A,FALSE,"GLDwnLoad"}</definedName>
    <definedName name="wrn.CY_GL." hidden="1">{#N/A,#N/A,FALSE,"GLDwnLoad"}</definedName>
    <definedName name="wrn.CY_INPUTS." localSheetId="10" hidden="1">{#N/A,#N/A,FALSE,"OTHERINPUTS";#N/A,#N/A,FALSE,"DITRATEINPUTS";#N/A,#N/A,FALSE,"SUPPLIEDADJINPUT";#N/A,#N/A,FALSE,"TIMINGDIFFINPUTS";#N/A,#N/A,FALSE,"COSSINPUT";#N/A,#N/A,FALSE,"BR&amp;SUPADJ."}</definedName>
    <definedName name="wrn.CY_INPUTS." hidden="1">{#N/A,#N/A,FALSE,"OTHERINPUTS";#N/A,#N/A,FALSE,"DITRATEINPUTS";#N/A,#N/A,FALSE,"SUPPLIEDADJINPUT";#N/A,#N/A,FALSE,"TIMINGDIFFINPUTS";#N/A,#N/A,FALSE,"COSSINPUT";#N/A,#N/A,FALSE,"BR&amp;SUPADJ."}</definedName>
    <definedName name="wrn.CY_PROV." localSheetId="10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_PROV.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FAS109." localSheetId="10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CYFAS109.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localSheetId="10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Fuel._.Cycle." localSheetId="0" hidden="1">{#N/A,#N/A,FALSE,"AltFuel"}</definedName>
    <definedName name="wrn.Fuel._.Cycle." localSheetId="14" hidden="1">{#N/A,#N/A,FALSE,"AltFuel"}</definedName>
    <definedName name="wrn.Fuel._.Cycle." localSheetId="10" hidden="1">{#N/A,#N/A,FALSE,"AltFuel"}</definedName>
    <definedName name="wrn.Fuel._.Cycle." hidden="1">{#N/A,#N/A,FALSE,"AltFuel"}</definedName>
    <definedName name="wrn.full._.print." localSheetId="10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handout." localSheetId="0" hidden="1">{"quarterly",#N/A,FALSE,"Income Statement";#N/A,#N/A,FALSE,"print segment";#N/A,#N/A,FALSE,"Balance Sheet";#N/A,#N/A,FALSE,"Annl Inc";#N/A,#N/A,FALSE,"Cash Flow"}</definedName>
    <definedName name="wrn.handout." localSheetId="14" hidden="1">{"quarterly",#N/A,FALSE,"Income Statement";#N/A,#N/A,FALSE,"print segment";#N/A,#N/A,FALSE,"Balance Sheet";#N/A,#N/A,FALSE,"Annl Inc";#N/A,#N/A,FALSE,"Cash Flow"}</definedName>
    <definedName name="wrn.handout." localSheetId="10" hidden="1">{"quarterly",#N/A,FALSE,"Income Statement";#N/A,#N/A,FALSE,"print segment";#N/A,#N/A,FALSE,"Balance Sheet";#N/A,#N/A,FALSE,"Annl Inc";#N/A,#N/A,FALSE,"Cash Flow"}</definedName>
    <definedName name="wrn.handout." hidden="1">{"quarterly",#N/A,FALSE,"Income Statement";#N/A,#N/A,FALSE,"print segment";#N/A,#N/A,FALSE,"Balance Sheet";#N/A,#N/A,FALSE,"Annl Inc";#N/A,#N/A,FALSE,"Cash Flow"}</definedName>
    <definedName name="wrn.HWP_GL." localSheetId="10" hidden="1">{#N/A,#N/A,FALSE,"GLDwnLoad"}</definedName>
    <definedName name="wrn.HWP_GL." hidden="1">{#N/A,#N/A,FALSE,"GLDwnLoad"}</definedName>
    <definedName name="wrn.HWP_INPUTS." localSheetId="10" hidden="1">{#N/A,#N/A,FALSE,"OTHERINPUTS";#N/A,#N/A,FALSE,"SUPPLIEDADJINPUT";#N/A,#N/A,FALSE,"BR&amp;SUPADJ."}</definedName>
    <definedName name="wrn.HWP_INPUTS." hidden="1">{#N/A,#N/A,FALSE,"OTHERINPUTS";#N/A,#N/A,FALSE,"SUPPLIEDADJINPUT";#N/A,#N/A,FALSE,"BR&amp;SUPADJ."}</definedName>
    <definedName name="wrn.HWP_PROV." localSheetId="10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HWP_PROV.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IncStatement._.15._.years." localSheetId="0" hidden="1">{#N/A,#N/A,FALSE,"FinStateUS"}</definedName>
    <definedName name="wrn.IncStatement._.15._.years." localSheetId="14" hidden="1">{#N/A,#N/A,FALSE,"FinStateUS"}</definedName>
    <definedName name="wrn.IncStatement._.15._.years." localSheetId="10" hidden="1">{#N/A,#N/A,FALSE,"FinStateUS"}</definedName>
    <definedName name="wrn.IncStatement._.15._.years." hidden="1">{#N/A,#N/A,FALSE,"FinStateUS"}</definedName>
    <definedName name="wrn.IncStatement._.6._.years." localSheetId="0" hidden="1">{"IncStatement 6 years",#N/A,FALSE,"FinStateUS"}</definedName>
    <definedName name="wrn.IncStatement._.6._.years." localSheetId="14" hidden="1">{"IncStatement 6 years",#N/A,FALSE,"FinStateUS"}</definedName>
    <definedName name="wrn.IncStatement._.6._.years." localSheetId="10" hidden="1">{"IncStatement 6 years",#N/A,FALSE,"FinStateUS"}</definedName>
    <definedName name="wrn.IncStatement._.6._.years." hidden="1">{"IncStatement 6 years",#N/A,FALSE,"FinStateUS"}</definedName>
    <definedName name="wrn.market._.share." localSheetId="0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localSheetId="14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localSheetId="10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tdtl." localSheetId="10" hidden="1">{"MATALL",#N/A,FALSE,"Sheet4";"matclass",#N/A,FALSE,"Sheet4"}</definedName>
    <definedName name="wrn.matdtl." hidden="1">{"MATALL",#N/A,FALSE,"Sheet4";"matclass",#N/A,FALSE,"Sheet4"}</definedName>
    <definedName name="wrn.matdtla" localSheetId="10" hidden="1">{"MATALL",#N/A,FALSE,"Sheet4";"matclass",#N/A,FALSE,"Sheet4"}</definedName>
    <definedName name="wrn.matdtla" hidden="1">{"MATALL",#N/A,FALSE,"Sheet4";"matclass",#N/A,FALSE,"Sheet4"}</definedName>
    <definedName name="wrn.MFR." localSheetId="1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1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localSheetId="10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one." localSheetId="0" hidden="1">{"page1",#N/A,FALSE,"A";"page2",#N/A,FALSE,"A"}</definedName>
    <definedName name="wrn.one." localSheetId="14" hidden="1">{"page1",#N/A,FALSE,"A";"page2",#N/A,FALSE,"A"}</definedName>
    <definedName name="wrn.one." localSheetId="10" hidden="1">{"page1",#N/A,FALSE,"A";"page2",#N/A,FALSE,"A"}</definedName>
    <definedName name="wrn.one." hidden="1">{"page1",#N/A,FALSE,"A";"page2",#N/A,FALSE,"A"}</definedName>
    <definedName name="wrn.PPJOURNAL._.ENTRY." localSheetId="10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rinttable1." localSheetId="10" hidden="1">{"print1",#N/A,FALSE,"D21CUSTS"}</definedName>
    <definedName name="wrn.printtable1." hidden="1">{"print1",#N/A,FALSE,"D21CUSTS"}</definedName>
    <definedName name="wrn.printtable2." localSheetId="10" hidden="1">{"print2",#N/A,FALSE,"D21CUSTS"}</definedName>
    <definedName name="wrn.printtable2." hidden="1">{"print2",#N/A,FALSE,"D21CUSTS"}</definedName>
    <definedName name="wrn.printtable3." localSheetId="10" hidden="1">{"print3",#N/A,FALSE,"D21CUSTS"}</definedName>
    <definedName name="wrn.printtable3." hidden="1">{"print3",#N/A,FALSE,"D21CUSTS"}</definedName>
    <definedName name="wrn.printtable4." localSheetId="10" hidden="1">{"print4",#N/A,FALSE,"D21CUSTS"}</definedName>
    <definedName name="wrn.printtable4." hidden="1">{"print4",#N/A,FALSE,"D21CUSTS"}</definedName>
    <definedName name="wrn.PRIOR._.PERIOD._.ADJMT." localSheetId="10" hidden="1">{#N/A,#N/A,FALSE,"PRIOR PERIOD ADJMT"}</definedName>
    <definedName name="wrn.PRIOR._.PERIOD._.ADJMT." hidden="1">{#N/A,#N/A,FALSE,"PRIOR PERIOD ADJMT"}</definedName>
    <definedName name="wrn.Production." localSheetId="10" hidden="1">{"Production",#N/A,FALSE,"Electric O&amp;M Functionalization"}</definedName>
    <definedName name="wrn.Production." hidden="1">{"Production",#N/A,FALSE,"Electric O&amp;M Functionalization"}</definedName>
    <definedName name="wrn.Projected._.Def._.Adjustments." localSheetId="1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1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SNH_GL." localSheetId="10" hidden="1">{#N/A,#N/A,FALSE,"GLDwnLoad"}</definedName>
    <definedName name="wrn.PSNH_GL." hidden="1">{#N/A,#N/A,FALSE,"GLDwnLoad"}</definedName>
    <definedName name="wrn.PSNH_INPUTS." localSheetId="10" hidden="1">{#N/A,#N/A,FALSE,"OTHERINPUTS";#N/A,#N/A,FALSE,"DITRATEINPUTS";#N/A,#N/A,FALSE,"SUPPLIEDADJINPUT";#N/A,#N/A,FALSE,"TIMINGDIFFINPUTS";#N/A,#N/A,FALSE,"BR&amp;SUPADJ."}</definedName>
    <definedName name="wrn.PSNH_INPUTS." hidden="1">{#N/A,#N/A,FALSE,"OTHERINPUTS";#N/A,#N/A,FALSE,"DITRATEINPUTS";#N/A,#N/A,FALSE,"SUPPLIEDADJINPUT";#N/A,#N/A,FALSE,"TIMINGDIFFINPUTS";#N/A,#N/A,FALSE,"BR&amp;SUPADJ."}</definedName>
    <definedName name="wrn.PSNH_PROV." localSheetId="10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PSNH_PROV.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Report1." localSheetId="0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localSheetId="14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localSheetId="10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OR_MEMO." localSheetId="10" hidden="1">{#N/A,#N/A,FALSE,"RORMEMO";#N/A,#N/A,FALSE,"RORSUMMARY";#N/A,#N/A,FALSE,"RORDETAIL"}</definedName>
    <definedName name="wrn.ROR_MEMO." hidden="1">{#N/A,#N/A,FALSE,"RORMEMO";#N/A,#N/A,FALSE,"RORSUMMARY";#N/A,#N/A,FALSE,"RORDETAIL"}</definedName>
    <definedName name="wrn.SELECT_GL." localSheetId="10" hidden="1">{#N/A,#N/A,FALSE,"GLDwnLoad"}</definedName>
    <definedName name="wrn.SELECT_GL." hidden="1">{#N/A,#N/A,FALSE,"GLDwnLoad"}</definedName>
    <definedName name="wrn.SELECT_INPUTS." localSheetId="10" hidden="1">{#N/A,#N/A,FALSE,"OTHERINPUTS";#N/A,#N/A,FALSE,"SUPPLIEDADJINPUT";#N/A,#N/A,FALSE,"BR&amp;SUPADJ."}</definedName>
    <definedName name="wrn.SELECT_INPUTS." hidden="1">{#N/A,#N/A,FALSE,"OTHERINPUTS";#N/A,#N/A,FALSE,"SUPPLIEDADJINPUT";#N/A,#N/A,FALSE,"BR&amp;SUPADJ."}</definedName>
    <definedName name="wrn.SELECT_PROV." localSheetId="10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wrn.SELECT_PROV.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wrn.Summary_GL." localSheetId="10" hidden="1">{#N/A,#N/A,FALSE,"GLDwnLoad"}</definedName>
    <definedName name="wrn.Summary_GL." hidden="1">{#N/A,#N/A,FALSE,"GLDwnLoad"}</definedName>
    <definedName name="wrn.SUP." localSheetId="1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les." localSheetId="10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rn.Transmission." localSheetId="10" hidden="1">{"Transmission",#N/A,FALSE,"Electric O&amp;M Functionalization"}</definedName>
    <definedName name="wrn.Transmission." hidden="1">{"Transmission",#N/A,FALSE,"Electric O&amp;M Functionalization"}</definedName>
    <definedName name="wrn.WMECO_GL." localSheetId="10" hidden="1">{#N/A,#N/A,FALSE,"GLDwnLoad"}</definedName>
    <definedName name="wrn.WMECO_GL." hidden="1">{#N/A,#N/A,FALSE,"GLDwnLoad"}</definedName>
    <definedName name="wrn.WMECO_INPUTS." localSheetId="10" hidden="1">{#N/A,#N/A,FALSE,"OTHERINPUTS";#N/A,#N/A,FALSE,"DITRATEINPUTS";#N/A,#N/A,FALSE,"SUPPLIEDADJINPUT";#N/A,#N/A,FALSE,"TIMINGDIFFINPUTS";#N/A,#N/A,FALSE,"BR&amp;SUPADJ."}</definedName>
    <definedName name="wrn.WMECO_INPUTS." hidden="1">{#N/A,#N/A,FALSE,"OTHERINPUTS";#N/A,#N/A,FALSE,"DITRATEINPUTS";#N/A,#N/A,FALSE,"SUPPLIEDADJINPUT";#N/A,#N/A,FALSE,"TIMINGDIFFINPUTS";#N/A,#N/A,FALSE,"BR&amp;SUPADJ."}</definedName>
    <definedName name="wrn.WMECO_PROV." localSheetId="10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MECO_PROV.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ORKCAP." localSheetId="10" hidden="1">{"WCCWCLL",#N/A,FALSE,"Sheet3";"PP",#N/A,FALSE,"Sheet3";"MAT1",#N/A,FALSE,"Sheet3";"MAT2",#N/A,FALSE,"Sheet3"}</definedName>
    <definedName name="wrn.WORKCAP." hidden="1">{"WCCWCLL",#N/A,FALSE,"Sheet3";"PP",#N/A,FALSE,"Sheet3";"MAT1",#N/A,FALSE,"Sheet3";"MAT2",#N/A,FALSE,"Sheet3"}</definedName>
    <definedName name="wvu.DATABASE." localSheetId="10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localSheetId="10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localSheetId="1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" hidden="1">#REF!</definedName>
    <definedName name="xxx" localSheetId="10" hidden="1">{#N/A,#N/A,FALSE,"GLDwnLoad"}</definedName>
    <definedName name="xxx" hidden="1">{#N/A,#N/A,FALSE,"GLDwnLoad"}</definedName>
    <definedName name="Y" hidden="1">#REF!</definedName>
    <definedName name="yes" hidden="1">#REF!</definedName>
    <definedName name="yesindeed" hidden="1">#REF!</definedName>
    <definedName name="yesir" hidden="1">#REF!</definedName>
    <definedName name="yyyyyy" hidden="1">#REF!</definedName>
    <definedName name="Z" hidden="1">#REF!</definedName>
    <definedName name="Z_055ABE5A_5E06_11D2_8EED_0008C7BCAF29_.wvu.PrintArea" hidden="1">#REF!</definedName>
    <definedName name="Z_055ABE5A_5E06_11D2_8EED_0008C7BCAF29_.wvu.PrintTitles" hidden="1">#REF!</definedName>
    <definedName name="Z_055ABE69_5E06_11D2_8EED_0008C7BCAF29_.wvu.PrintArea" hidden="1">#REF!</definedName>
    <definedName name="Z_055ABE69_5E06_11D2_8EED_0008C7BCAF29_.wvu.PrintTitles" hidden="1">#REF!</definedName>
    <definedName name="Z_055ABE76_5E06_11D2_8EED_0008C7BCAF29_.wvu.PrintArea" hidden="1">#REF!</definedName>
    <definedName name="Z_055ABE76_5E06_11D2_8EED_0008C7BCAF29_.wvu.PrintTitles" localSheetId="10" hidden="1">#REF!,#REF!</definedName>
    <definedName name="Z_055ABE76_5E06_11D2_8EED_0008C7BCAF29_.wvu.PrintTitles" hidden="1">#REF!,#REF!</definedName>
    <definedName name="Z_055ABE84_5E06_11D2_8EED_0008C7BCAF29_.wvu.PrintArea" hidden="1">#REF!</definedName>
    <definedName name="Z_055ABE84_5E06_11D2_8EED_0008C7BCAF29_.wvu.PrintTitles" hidden="1">#REF!</definedName>
    <definedName name="Z_055ABE93_5E06_11D2_8EED_0008C7BCAF29_.wvu.PrintArea" hidden="1">#REF!</definedName>
    <definedName name="Z_055ABE93_5E06_11D2_8EED_0008C7BCAF29_.wvu.PrintTitles" hidden="1">#REF!</definedName>
    <definedName name="Z_055ABEA0_5E06_11D2_8EED_0008C7BCAF29_.wvu.PrintArea" hidden="1">#REF!</definedName>
    <definedName name="Z_055ABEA0_5E06_11D2_8EED_0008C7BCAF29_.wvu.PrintTitles" hidden="1">#REF!,#REF!</definedName>
    <definedName name="Z_05DE23E1_1046_11D2_8E70_0008C77C0743_.wvu.PrintArea" hidden="1">#REF!</definedName>
    <definedName name="Z_05DE23E1_1046_11D2_8E70_0008C77C0743_.wvu.PrintTitles" hidden="1">#REF!,#REF!</definedName>
    <definedName name="Z_05DE23E4_1046_11D2_8E70_0008C77C0743_.wvu.PrintArea" hidden="1">#REF!</definedName>
    <definedName name="Z_05DE23E4_1046_11D2_8E70_0008C77C0743_.wvu.PrintTitles" hidden="1">#REF!</definedName>
    <definedName name="Z_05DE23E9_1046_11D2_8E70_0008C77C0743_.wvu.PrintArea" hidden="1">#REF!</definedName>
    <definedName name="Z_05DE23E9_1046_11D2_8E70_0008C77C0743_.wvu.PrintTitles" hidden="1">#REF!,#REF!</definedName>
    <definedName name="Z_05DE23EB_1046_11D2_8E70_0008C77C0743_.wvu.PrintArea" hidden="1">#REF!</definedName>
    <definedName name="Z_05DE23EB_1046_11D2_8E70_0008C77C0743_.wvu.PrintTitles" hidden="1">#REF!,#REF!</definedName>
    <definedName name="Z_05DE23EE_1046_11D2_8E70_0008C77C0743_.wvu.PrintArea" hidden="1">#REF!</definedName>
    <definedName name="Z_05DE23EE_1046_11D2_8E70_0008C77C0743_.wvu.PrintTitles" hidden="1">#REF!</definedName>
    <definedName name="Z_05DE23F3_1046_11D2_8E70_0008C77C0743_.wvu.PrintArea" hidden="1">#REF!</definedName>
    <definedName name="Z_05DE23F3_1046_11D2_8E70_0008C77C0743_.wvu.PrintTitles" hidden="1">#REF!,#REF!</definedName>
    <definedName name="Z_05DE23F6_1046_11D2_8E70_0008C77C0743_.wvu.PrintArea" hidden="1">#REF!</definedName>
    <definedName name="Z_05DE23F6_1046_11D2_8E70_0008C77C0743_.wvu.PrintTitles" hidden="1">#REF!,#REF!</definedName>
    <definedName name="Z_0CE6A482_5DEF_11D2_8EC3_0008C77C0743_.wvu.PrintArea" hidden="1">#REF!</definedName>
    <definedName name="Z_0CE6A482_5DEF_11D2_8EC3_0008C77C0743_.wvu.PrintTitles" hidden="1">#REF!</definedName>
    <definedName name="Z_0CE6A491_5DEF_11D2_8EC3_0008C77C0743_.wvu.PrintArea" hidden="1">#REF!</definedName>
    <definedName name="Z_0CE6A491_5DEF_11D2_8EC3_0008C77C0743_.wvu.PrintTitles" hidden="1">#REF!</definedName>
    <definedName name="Z_0CE6A49E_5DEF_11D2_8EC3_0008C77C0743_.wvu.PrintArea" hidden="1">#REF!</definedName>
    <definedName name="Z_0CE6A49E_5DEF_11D2_8EC3_0008C77C0743_.wvu.PrintTitles" hidden="1">#REF!,#REF!</definedName>
    <definedName name="Z_0CE6A4AB_5DEF_11D2_8EC3_0008C77C0743_.wvu.PrintArea" hidden="1">#REF!</definedName>
    <definedName name="Z_0CE6A4AB_5DEF_11D2_8EC3_0008C77C0743_.wvu.PrintTitles" hidden="1">#REF!</definedName>
    <definedName name="Z_0CE6A4BA_5DEF_11D2_8EC3_0008C77C0743_.wvu.PrintArea" hidden="1">#REF!</definedName>
    <definedName name="Z_0CE6A4BA_5DEF_11D2_8EC3_0008C77C0743_.wvu.PrintTitles" hidden="1">#REF!</definedName>
    <definedName name="Z_0CE6A4C7_5DEF_11D2_8EC3_0008C77C0743_.wvu.PrintArea" hidden="1">#REF!</definedName>
    <definedName name="Z_0CE6A4C7_5DEF_11D2_8EC3_0008C77C0743_.wvu.PrintTitles" hidden="1">#REF!,#REF!</definedName>
    <definedName name="Z_0CE6A4D4_5DEF_11D2_8EC3_0008C77C0743_.wvu.PrintArea" hidden="1">#REF!</definedName>
    <definedName name="Z_0CE6A4D4_5DEF_11D2_8EC3_0008C77C0743_.wvu.PrintTitles" hidden="1">#REF!</definedName>
    <definedName name="Z_0CE6A4E3_5DEF_11D2_8EC3_0008C77C0743_.wvu.PrintArea" hidden="1">#REF!</definedName>
    <definedName name="Z_0CE6A4E3_5DEF_11D2_8EC3_0008C77C0743_.wvu.PrintTitles" hidden="1">#REF!</definedName>
    <definedName name="Z_0CE6A4F0_5DEF_11D2_8EC3_0008C77C0743_.wvu.PrintArea" hidden="1">#REF!</definedName>
    <definedName name="Z_0CE6A4F0_5DEF_11D2_8EC3_0008C77C0743_.wvu.PrintTitles" hidden="1">#REF!,#REF!</definedName>
    <definedName name="Z_0CE6A4FD_5DEF_11D2_8EC3_0008C77C0743_.wvu.PrintArea" hidden="1">#REF!</definedName>
    <definedName name="Z_0CE6A4FD_5DEF_11D2_8EC3_0008C77C0743_.wvu.PrintTitles" hidden="1">#REF!</definedName>
    <definedName name="Z_0CE6A50C_5DEF_11D2_8EC3_0008C77C0743_.wvu.PrintArea" hidden="1">#REF!</definedName>
    <definedName name="Z_0CE6A50C_5DEF_11D2_8EC3_0008C77C0743_.wvu.PrintTitles" hidden="1">#REF!</definedName>
    <definedName name="Z_0CE6A519_5DEF_11D2_8EC3_0008C77C0743_.wvu.PrintArea" hidden="1">#REF!</definedName>
    <definedName name="Z_0CE6A519_5DEF_11D2_8EC3_0008C77C0743_.wvu.PrintTitles" hidden="1">#REF!,#REF!</definedName>
    <definedName name="Z_0E8DEF60_5D61_11D2_8EEB_0008C7BCAF29_.wvu.PrintArea" hidden="1">#REF!</definedName>
    <definedName name="Z_0E8DEF60_5D61_11D2_8EEB_0008C7BCAF29_.wvu.PrintTitles" hidden="1">#REF!,#REF!</definedName>
    <definedName name="Z_0E8DEF63_5D61_11D2_8EEB_0008C7BCAF29_.wvu.PrintArea" hidden="1">#REF!</definedName>
    <definedName name="Z_0E8DEF63_5D61_11D2_8EEB_0008C7BCAF29_.wvu.PrintTitles" hidden="1">#REF!</definedName>
    <definedName name="Z_0E8DEF68_5D61_11D2_8EEB_0008C7BCAF29_.wvu.PrintArea" hidden="1">#REF!</definedName>
    <definedName name="Z_0E8DEF68_5D61_11D2_8EEB_0008C7BCAF29_.wvu.PrintTitles" hidden="1">#REF!,#REF!</definedName>
    <definedName name="Z_0E8DEF6A_5D61_11D2_8EEB_0008C7BCAF29_.wvu.PrintArea" hidden="1">#REF!</definedName>
    <definedName name="Z_0E8DEF6A_5D61_11D2_8EEB_0008C7BCAF29_.wvu.PrintTitles" hidden="1">#REF!,#REF!</definedName>
    <definedName name="Z_0E8DEF6D_5D61_11D2_8EEB_0008C7BCAF29_.wvu.PrintArea" hidden="1">#REF!</definedName>
    <definedName name="Z_0E8DEF6D_5D61_11D2_8EEB_0008C7BCAF29_.wvu.PrintTitles" hidden="1">#REF!</definedName>
    <definedName name="Z_0E8DEF72_5D61_11D2_8EEB_0008C7BCAF29_.wvu.PrintArea" hidden="1">#REF!</definedName>
    <definedName name="Z_0E8DEF72_5D61_11D2_8EEB_0008C7BCAF29_.wvu.PrintTitles" hidden="1">#REF!,#REF!</definedName>
    <definedName name="Z_0E8DEF75_5D61_11D2_8EEB_0008C7BCAF29_.wvu.PrintArea" hidden="1">#REF!</definedName>
    <definedName name="Z_0E8DEF75_5D61_11D2_8EEB_0008C7BCAF29_.wvu.PrintTitles" hidden="1">#REF!,#REF!</definedName>
    <definedName name="Z_179EFDC8_A1B1_11D3_8FA9_0008C7809E09_.wvu.PrintArea" hidden="1">#REF!</definedName>
    <definedName name="Z_179EFDC8_A1B1_11D3_8FA9_0008C7809E09_.wvu.PrintTitles" hidden="1">#REF!,#REF!</definedName>
    <definedName name="Z_179EFDC9_A1B1_11D3_8FA9_0008C7809E09_.wvu.PrintArea" hidden="1">#REF!</definedName>
    <definedName name="Z_179EFDC9_A1B1_11D3_8FA9_0008C7809E09_.wvu.PrintTitles" hidden="1">#REF!,#REF!</definedName>
    <definedName name="Z_179EFDCA_A1B1_11D3_8FA9_0008C7809E09_.wvu.PrintArea" hidden="1">#REF!</definedName>
    <definedName name="Z_179EFDCA_A1B1_11D3_8FA9_0008C7809E09_.wvu.PrintTitles" hidden="1">#REF!,#REF!</definedName>
    <definedName name="Z_179EFDCB_A1B1_11D3_8FA9_0008C7809E09_.wvu.PrintArea" hidden="1">#REF!</definedName>
    <definedName name="Z_179EFDCB_A1B1_11D3_8FA9_0008C7809E09_.wvu.PrintTitles" hidden="1">#REF!,#REF!</definedName>
    <definedName name="Z_179EFDCC_A1B1_11D3_8FA9_0008C7809E09_.wvu.PrintArea" hidden="1">#REF!</definedName>
    <definedName name="Z_179EFDCC_A1B1_11D3_8FA9_0008C7809E09_.wvu.PrintTitles" hidden="1">#REF!,#REF!</definedName>
    <definedName name="Z_179EFDCD_A1B1_11D3_8FA9_0008C7809E09_.wvu.PrintArea" hidden="1">#REF!</definedName>
    <definedName name="Z_179EFDCD_A1B1_11D3_8FA9_0008C7809E09_.wvu.PrintTitles" hidden="1">#REF!,#REF!</definedName>
    <definedName name="Z_179EFDCE_A1B1_11D3_8FA9_0008C7809E09_.wvu.PrintArea" hidden="1">#REF!</definedName>
    <definedName name="Z_179EFDCE_A1B1_11D3_8FA9_0008C7809E09_.wvu.PrintTitles" hidden="1">#REF!,#REF!</definedName>
    <definedName name="Z_179EFDCF_A1B1_11D3_8FA9_0008C7809E09_.wvu.PrintArea" hidden="1">#REF!</definedName>
    <definedName name="Z_179EFDCF_A1B1_11D3_8FA9_0008C7809E09_.wvu.PrintTitles" hidden="1">#REF!,#REF!</definedName>
    <definedName name="Z_179EFDD0_A1B1_11D3_8FA9_0008C7809E09_.wvu.PrintArea" hidden="1">#REF!</definedName>
    <definedName name="Z_179EFDD0_A1B1_11D3_8FA9_0008C7809E09_.wvu.PrintTitles" hidden="1">#REF!,#REF!</definedName>
    <definedName name="Z_179EFDD1_A1B1_11D3_8FA9_0008C7809E09_.wvu.PrintArea" hidden="1">#REF!</definedName>
    <definedName name="Z_179EFDD1_A1B1_11D3_8FA9_0008C7809E09_.wvu.PrintTitles" hidden="1">#REF!,#REF!</definedName>
    <definedName name="Z_179EFDD2_A1B1_11D3_8FA9_0008C7809E09_.wvu.PrintArea" hidden="1">#REF!</definedName>
    <definedName name="Z_179EFDD2_A1B1_11D3_8FA9_0008C7809E09_.wvu.PrintTitles" hidden="1">#REF!,#REF!</definedName>
    <definedName name="Z_179EFDD3_A1B1_11D3_8FA9_0008C7809E09_.wvu.PrintArea" hidden="1">#REF!</definedName>
    <definedName name="Z_179EFDD3_A1B1_11D3_8FA9_0008C7809E09_.wvu.PrintTitles" hidden="1">#REF!,#REF!</definedName>
    <definedName name="Z_179EFDD4_A1B1_11D3_8FA9_0008C7809E09_.wvu.PrintArea" hidden="1">#REF!</definedName>
    <definedName name="Z_179EFDD4_A1B1_11D3_8FA9_0008C7809E09_.wvu.PrintTitles" hidden="1">#REF!,#REF!</definedName>
    <definedName name="Z_179EFDD5_A1B1_11D3_8FA9_0008C7809E09_.wvu.PrintArea" hidden="1">#REF!</definedName>
    <definedName name="Z_179EFDD5_A1B1_11D3_8FA9_0008C7809E09_.wvu.PrintTitles" hidden="1">#REF!,#REF!</definedName>
    <definedName name="Z_179EFDD6_A1B1_11D3_8FA9_0008C7809E09_.wvu.PrintArea" hidden="1">#REF!</definedName>
    <definedName name="Z_179EFDD6_A1B1_11D3_8FA9_0008C7809E09_.wvu.PrintTitles" hidden="1">#REF!,#REF!</definedName>
    <definedName name="Z_179EFDD7_A1B1_11D3_8FA9_0008C7809E09_.wvu.PrintArea" hidden="1">#REF!</definedName>
    <definedName name="Z_179EFDD7_A1B1_11D3_8FA9_0008C7809E09_.wvu.PrintTitles" hidden="1">#REF!,#REF!</definedName>
    <definedName name="Z_179EFDD8_A1B1_11D3_8FA9_0008C7809E09_.wvu.PrintArea" hidden="1">#REF!</definedName>
    <definedName name="Z_179EFDD8_A1B1_11D3_8FA9_0008C7809E09_.wvu.PrintTitles" hidden="1">#REF!,#REF!</definedName>
    <definedName name="Z_179EFDD9_A1B1_11D3_8FA9_0008C7809E09_.wvu.PrintArea" hidden="1">#REF!</definedName>
    <definedName name="Z_179EFDD9_A1B1_11D3_8FA9_0008C7809E09_.wvu.PrintTitles" hidden="1">#REF!,#REF!</definedName>
    <definedName name="Z_179EFDDA_A1B1_11D3_8FA9_0008C7809E09_.wvu.PrintArea" hidden="1">#REF!</definedName>
    <definedName name="Z_179EFDDA_A1B1_11D3_8FA9_0008C7809E09_.wvu.PrintTitles" hidden="1">#REF!,#REF!</definedName>
    <definedName name="Z_179EFDDB_A1B1_11D3_8FA9_0008C7809E09_.wvu.PrintArea" hidden="1">#REF!</definedName>
    <definedName name="Z_179EFDDB_A1B1_11D3_8FA9_0008C7809E09_.wvu.PrintTitles" hidden="1">#REF!,#REF!</definedName>
    <definedName name="Z_179EFDDC_A1B1_11D3_8FA9_0008C7809E09_.wvu.PrintArea" hidden="1">#REF!</definedName>
    <definedName name="Z_179EFDDC_A1B1_11D3_8FA9_0008C7809E09_.wvu.PrintTitles" hidden="1">#REF!,#REF!</definedName>
    <definedName name="Z_179EFDDD_A1B1_11D3_8FA9_0008C7809E09_.wvu.PrintArea" hidden="1">#REF!</definedName>
    <definedName name="Z_179EFDDD_A1B1_11D3_8FA9_0008C7809E09_.wvu.PrintTitles" hidden="1">#REF!,#REF!</definedName>
    <definedName name="Z_179EFDDE_A1B1_11D3_8FA9_0008C7809E09_.wvu.PrintArea" hidden="1">#REF!</definedName>
    <definedName name="Z_179EFDDE_A1B1_11D3_8FA9_0008C7809E09_.wvu.PrintTitles" hidden="1">#REF!,#REF!</definedName>
    <definedName name="Z_179EFDDF_A1B1_11D3_8FA9_0008C7809E09_.wvu.PrintArea" hidden="1">#REF!</definedName>
    <definedName name="Z_179EFDDF_A1B1_11D3_8FA9_0008C7809E09_.wvu.PrintTitles" hidden="1">#REF!,#REF!</definedName>
    <definedName name="Z_179EFDE0_A1B1_11D3_8FA9_0008C7809E09_.wvu.PrintArea" hidden="1">#REF!</definedName>
    <definedName name="Z_179EFDE0_A1B1_11D3_8FA9_0008C7809E09_.wvu.PrintTitles" hidden="1">#REF!,#REF!</definedName>
    <definedName name="Z_179EFDE1_A1B1_11D3_8FA9_0008C7809E09_.wvu.PrintArea" hidden="1">#REF!</definedName>
    <definedName name="Z_179EFDE1_A1B1_11D3_8FA9_0008C7809E09_.wvu.PrintTitles" hidden="1">#REF!,#REF!</definedName>
    <definedName name="Z_179EFDE2_A1B1_11D3_8FA9_0008C7809E09_.wvu.PrintArea" hidden="1">#REF!</definedName>
    <definedName name="Z_179EFDE2_A1B1_11D3_8FA9_0008C7809E09_.wvu.PrintTitles" hidden="1">#REF!,#REF!</definedName>
    <definedName name="Z_179EFDE3_A1B1_11D3_8FA9_0008C7809E09_.wvu.PrintArea" hidden="1">#REF!</definedName>
    <definedName name="Z_179EFDE3_A1B1_11D3_8FA9_0008C7809E09_.wvu.PrintTitles" hidden="1">#REF!,#REF!</definedName>
    <definedName name="Z_179EFDE4_A1B1_11D3_8FA9_0008C7809E09_.wvu.PrintArea" hidden="1">#REF!</definedName>
    <definedName name="Z_179EFDE4_A1B1_11D3_8FA9_0008C7809E09_.wvu.PrintTitles" hidden="1">#REF!,#REF!</definedName>
    <definedName name="Z_179EFDE5_A1B1_11D3_8FA9_0008C7809E09_.wvu.PrintArea" hidden="1">#REF!</definedName>
    <definedName name="Z_179EFDE5_A1B1_11D3_8FA9_0008C7809E09_.wvu.PrintTitles" hidden="1">#REF!,#REF!</definedName>
    <definedName name="Z_179EFDE6_A1B1_11D3_8FA9_0008C7809E09_.wvu.PrintArea" hidden="1">#REF!</definedName>
    <definedName name="Z_179EFDE6_A1B1_11D3_8FA9_0008C7809E09_.wvu.PrintTitles" hidden="1">#REF!</definedName>
    <definedName name="Z_179EFDE7_A1B1_11D3_8FA9_0008C7809E09_.wvu.PrintArea" hidden="1">#REF!</definedName>
    <definedName name="Z_179EFDE7_A1B1_11D3_8FA9_0008C7809E09_.wvu.PrintTitles" hidden="1">#REF!</definedName>
    <definedName name="Z_179EFDE8_A1B1_11D3_8FA9_0008C7809E09_.wvu.PrintArea" hidden="1">#REF!</definedName>
    <definedName name="Z_179EFDE8_A1B1_11D3_8FA9_0008C7809E09_.wvu.PrintTitles" hidden="1">#REF!</definedName>
    <definedName name="Z_179EFDE9_A1B1_11D3_8FA9_0008C7809E09_.wvu.PrintArea" hidden="1">#REF!</definedName>
    <definedName name="Z_179EFDE9_A1B1_11D3_8FA9_0008C7809E09_.wvu.PrintTitles" hidden="1">#REF!</definedName>
    <definedName name="Z_179EFDEA_A1B1_11D3_8FA9_0008C7809E09_.wvu.PrintArea" hidden="1">#REF!</definedName>
    <definedName name="Z_179EFDEA_A1B1_11D3_8FA9_0008C7809E09_.wvu.PrintTitles" hidden="1">#REF!</definedName>
    <definedName name="Z_179EFDEB_A1B1_11D3_8FA9_0008C7809E09_.wvu.PrintArea" hidden="1">#REF!</definedName>
    <definedName name="Z_179EFDEB_A1B1_11D3_8FA9_0008C7809E09_.wvu.PrintTitles" hidden="1">#REF!</definedName>
    <definedName name="Z_179EFDEC_A1B1_11D3_8FA9_0008C7809E09_.wvu.PrintArea" hidden="1">#REF!</definedName>
    <definedName name="Z_179EFDEC_A1B1_11D3_8FA9_0008C7809E09_.wvu.PrintTitles" hidden="1">#REF!</definedName>
    <definedName name="Z_179EFDED_A1B1_11D3_8FA9_0008C7809E09_.wvu.PrintArea" hidden="1">#REF!</definedName>
    <definedName name="Z_179EFDED_A1B1_11D3_8FA9_0008C7809E09_.wvu.PrintTitles" hidden="1">#REF!</definedName>
    <definedName name="Z_179EFDEE_A1B1_11D3_8FA9_0008C7809E09_.wvu.PrintArea" hidden="1">#REF!</definedName>
    <definedName name="Z_179EFDEE_A1B1_11D3_8FA9_0008C7809E09_.wvu.PrintTitles" hidden="1">#REF!</definedName>
    <definedName name="Z_179EFDEF_A1B1_11D3_8FA9_0008C7809E09_.wvu.PrintArea" hidden="1">#REF!</definedName>
    <definedName name="Z_179EFDEF_A1B1_11D3_8FA9_0008C7809E09_.wvu.PrintTitles" hidden="1">#REF!</definedName>
    <definedName name="Z_179EFDF0_A1B1_11D3_8FA9_0008C7809E09_.wvu.PrintArea" hidden="1">#REF!</definedName>
    <definedName name="Z_179EFDF0_A1B1_11D3_8FA9_0008C7809E09_.wvu.PrintTitles" hidden="1">#REF!</definedName>
    <definedName name="Z_179EFDF1_A1B1_11D3_8FA9_0008C7809E09_.wvu.PrintArea" hidden="1">#REF!</definedName>
    <definedName name="Z_179EFDF1_A1B1_11D3_8FA9_0008C7809E09_.wvu.PrintTitles" hidden="1">#REF!</definedName>
    <definedName name="Z_179EFDF2_A1B1_11D3_8FA9_0008C7809E09_.wvu.PrintArea" hidden="1">#REF!</definedName>
    <definedName name="Z_179EFDF2_A1B1_11D3_8FA9_0008C7809E09_.wvu.PrintTitles" hidden="1">#REF!</definedName>
    <definedName name="Z_179EFDF3_A1B1_11D3_8FA9_0008C7809E09_.wvu.PrintArea" hidden="1">#REF!</definedName>
    <definedName name="Z_179EFDF3_A1B1_11D3_8FA9_0008C7809E09_.wvu.PrintTitles" hidden="1">#REF!,#REF!</definedName>
    <definedName name="Z_179EFDF4_A1B1_11D3_8FA9_0008C7809E09_.wvu.PrintArea" hidden="1">#REF!</definedName>
    <definedName name="Z_179EFDF4_A1B1_11D3_8FA9_0008C7809E09_.wvu.PrintTitles" hidden="1">#REF!,#REF!</definedName>
    <definedName name="Z_179EFDF5_A1B1_11D3_8FA9_0008C7809E09_.wvu.PrintArea" hidden="1">#REF!</definedName>
    <definedName name="Z_179EFDF5_A1B1_11D3_8FA9_0008C7809E09_.wvu.PrintTitles" hidden="1">#REF!,#REF!</definedName>
    <definedName name="Z_179EFDF6_A1B1_11D3_8FA9_0008C7809E09_.wvu.PrintArea" hidden="1">#REF!</definedName>
    <definedName name="Z_179EFDF6_A1B1_11D3_8FA9_0008C7809E09_.wvu.PrintTitles" hidden="1">#REF!,#REF!</definedName>
    <definedName name="Z_179EFDF7_A1B1_11D3_8FA9_0008C7809E09_.wvu.PrintArea" hidden="1">#REF!</definedName>
    <definedName name="Z_179EFDF7_A1B1_11D3_8FA9_0008C7809E09_.wvu.PrintTitles" hidden="1">#REF!,#REF!</definedName>
    <definedName name="Z_179EFDF8_A1B1_11D3_8FA9_0008C7809E09_.wvu.PrintArea" hidden="1">#REF!</definedName>
    <definedName name="Z_179EFDF8_A1B1_11D3_8FA9_0008C7809E09_.wvu.PrintTitles" hidden="1">#REF!,#REF!</definedName>
    <definedName name="Z_179EFDF9_A1B1_11D3_8FA9_0008C7809E09_.wvu.PrintArea" hidden="1">#REF!</definedName>
    <definedName name="Z_179EFDF9_A1B1_11D3_8FA9_0008C7809E09_.wvu.PrintTitles" hidden="1">#REF!,#REF!</definedName>
    <definedName name="Z_179EFDFA_A1B1_11D3_8FA9_0008C7809E09_.wvu.PrintArea" hidden="1">#REF!</definedName>
    <definedName name="Z_179EFDFA_A1B1_11D3_8FA9_0008C7809E09_.wvu.PrintTitles" hidden="1">#REF!,#REF!</definedName>
    <definedName name="Z_179EFDFB_A1B1_11D3_8FA9_0008C7809E09_.wvu.PrintArea" hidden="1">#REF!</definedName>
    <definedName name="Z_179EFDFB_A1B1_11D3_8FA9_0008C7809E09_.wvu.PrintTitles" hidden="1">#REF!,#REF!</definedName>
    <definedName name="Z_179EFDFC_A1B1_11D3_8FA9_0008C7809E09_.wvu.PrintArea" hidden="1">#REF!</definedName>
    <definedName name="Z_179EFDFC_A1B1_11D3_8FA9_0008C7809E09_.wvu.PrintTitles" hidden="1">#REF!,#REF!</definedName>
    <definedName name="Z_179EFDFD_A1B1_11D3_8FA9_0008C7809E09_.wvu.PrintArea" hidden="1">#REF!</definedName>
    <definedName name="Z_179EFDFD_A1B1_11D3_8FA9_0008C7809E09_.wvu.PrintTitles" hidden="1">#REF!,#REF!</definedName>
    <definedName name="Z_179EFDFE_A1B1_11D3_8FA9_0008C7809E09_.wvu.PrintArea" hidden="1">#REF!</definedName>
    <definedName name="Z_179EFDFE_A1B1_11D3_8FA9_0008C7809E09_.wvu.PrintTitles" hidden="1">#REF!,#REF!</definedName>
    <definedName name="Z_179EFDFF_A1B1_11D3_8FA9_0008C7809E09_.wvu.PrintArea" hidden="1">#REF!</definedName>
    <definedName name="Z_179EFDFF_A1B1_11D3_8FA9_0008C7809E09_.wvu.PrintTitles" hidden="1">#REF!,#REF!</definedName>
    <definedName name="Z_179EFE00_A1B1_11D3_8FA9_0008C7809E09_.wvu.PrintArea" hidden="1">#REF!</definedName>
    <definedName name="Z_179EFE00_A1B1_11D3_8FA9_0008C7809E09_.wvu.PrintTitles" hidden="1">#REF!,#REF!</definedName>
    <definedName name="Z_179EFE01_A1B1_11D3_8FA9_0008C7809E09_.wvu.PrintArea" hidden="1">#REF!</definedName>
    <definedName name="Z_179EFE01_A1B1_11D3_8FA9_0008C7809E09_.wvu.PrintTitles" hidden="1">#REF!,#REF!</definedName>
    <definedName name="Z_179EFE02_A1B1_11D3_8FA9_0008C7809E09_.wvu.PrintArea" hidden="1">#REF!</definedName>
    <definedName name="Z_179EFE02_A1B1_11D3_8FA9_0008C7809E09_.wvu.PrintTitles" hidden="1">#REF!,#REF!</definedName>
    <definedName name="Z_179EFE03_A1B1_11D3_8FA9_0008C7809E09_.wvu.PrintArea" hidden="1">#REF!</definedName>
    <definedName name="Z_179EFE03_A1B1_11D3_8FA9_0008C7809E09_.wvu.PrintTitles" hidden="1">#REF!,#REF!</definedName>
    <definedName name="Z_179EFE04_A1B1_11D3_8FA9_0008C7809E09_.wvu.PrintArea" hidden="1">#REF!</definedName>
    <definedName name="Z_179EFE04_A1B1_11D3_8FA9_0008C7809E09_.wvu.PrintTitles" hidden="1">#REF!,#REF!</definedName>
    <definedName name="Z_179EFE05_A1B1_11D3_8FA9_0008C7809E09_.wvu.PrintArea" hidden="1">#REF!</definedName>
    <definedName name="Z_179EFE05_A1B1_11D3_8FA9_0008C7809E09_.wvu.PrintTitles" hidden="1">#REF!,#REF!</definedName>
    <definedName name="Z_179EFE06_A1B1_11D3_8FA9_0008C7809E09_.wvu.PrintArea" hidden="1">#REF!</definedName>
    <definedName name="Z_179EFE06_A1B1_11D3_8FA9_0008C7809E09_.wvu.PrintTitles" hidden="1">#REF!,#REF!</definedName>
    <definedName name="Z_179EFE07_A1B1_11D3_8FA9_0008C7809E09_.wvu.PrintArea" hidden="1">#REF!</definedName>
    <definedName name="Z_179EFE07_A1B1_11D3_8FA9_0008C7809E09_.wvu.PrintTitles" hidden="1">#REF!,#REF!</definedName>
    <definedName name="Z_179EFE08_A1B1_11D3_8FA9_0008C7809E09_.wvu.PrintArea" hidden="1">#REF!</definedName>
    <definedName name="Z_179EFE08_A1B1_11D3_8FA9_0008C7809E09_.wvu.PrintTitles" hidden="1">#REF!,#REF!</definedName>
    <definedName name="Z_179EFE09_A1B1_11D3_8FA9_0008C7809E09_.wvu.PrintArea" hidden="1">#REF!</definedName>
    <definedName name="Z_179EFE09_A1B1_11D3_8FA9_0008C7809E09_.wvu.PrintTitles" hidden="1">#REF!,#REF!</definedName>
    <definedName name="Z_179EFE0A_A1B1_11D3_8FA9_0008C7809E09_.wvu.PrintArea" hidden="1">#REF!</definedName>
    <definedName name="Z_179EFE0A_A1B1_11D3_8FA9_0008C7809E09_.wvu.PrintTitles" hidden="1">#REF!,#REF!</definedName>
    <definedName name="Z_179EFE0B_A1B1_11D3_8FA9_0008C7809E09_.wvu.PrintArea" hidden="1">#REF!</definedName>
    <definedName name="Z_179EFE0B_A1B1_11D3_8FA9_0008C7809E09_.wvu.PrintTitles" hidden="1">#REF!,#REF!</definedName>
    <definedName name="Z_179EFE0C_A1B1_11D3_8FA9_0008C7809E09_.wvu.PrintArea" hidden="1">#REF!</definedName>
    <definedName name="Z_179EFE0C_A1B1_11D3_8FA9_0008C7809E09_.wvu.PrintTitles" hidden="1">#REF!,#REF!</definedName>
    <definedName name="Z_179EFE0D_A1B1_11D3_8FA9_0008C7809E09_.wvu.PrintArea" hidden="1">#REF!</definedName>
    <definedName name="Z_179EFE0D_A1B1_11D3_8FA9_0008C7809E09_.wvu.PrintTitles" hidden="1">#REF!,#REF!</definedName>
    <definedName name="Z_179EFE0E_A1B1_11D3_8FA9_0008C7809E09_.wvu.PrintArea" hidden="1">#REF!</definedName>
    <definedName name="Z_179EFE0E_A1B1_11D3_8FA9_0008C7809E09_.wvu.PrintTitles" hidden="1">#REF!,#REF!</definedName>
    <definedName name="Z_179EFE0F_A1B1_11D3_8FA9_0008C7809E09_.wvu.PrintArea" hidden="1">#REF!</definedName>
    <definedName name="Z_179EFE0F_A1B1_11D3_8FA9_0008C7809E09_.wvu.PrintTitles" hidden="1">#REF!,#REF!</definedName>
    <definedName name="Z_179EFE10_A1B1_11D3_8FA9_0008C7809E09_.wvu.PrintArea" hidden="1">#REF!</definedName>
    <definedName name="Z_179EFE10_A1B1_11D3_8FA9_0008C7809E09_.wvu.PrintTitles" hidden="1">#REF!,#REF!</definedName>
    <definedName name="Z_179EFE11_A1B1_11D3_8FA9_0008C7809E09_.wvu.PrintArea" hidden="1">#REF!</definedName>
    <definedName name="Z_179EFE11_A1B1_11D3_8FA9_0008C7809E09_.wvu.PrintTitles" hidden="1">#REF!,#REF!</definedName>
    <definedName name="Z_179EFE12_A1B1_11D3_8FA9_0008C7809E09_.wvu.PrintArea" hidden="1">#REF!</definedName>
    <definedName name="Z_179EFE12_A1B1_11D3_8FA9_0008C7809E09_.wvu.PrintTitles" hidden="1">#REF!,#REF!</definedName>
    <definedName name="Z_179EFE13_A1B1_11D3_8FA9_0008C7809E09_.wvu.PrintArea" hidden="1">#REF!</definedName>
    <definedName name="Z_179EFE13_A1B1_11D3_8FA9_0008C7809E09_.wvu.PrintTitles" hidden="1">#REF!,#REF!</definedName>
    <definedName name="Z_179EFE14_A1B1_11D3_8FA9_0008C7809E09_.wvu.PrintArea" hidden="1">#REF!</definedName>
    <definedName name="Z_179EFE14_A1B1_11D3_8FA9_0008C7809E09_.wvu.PrintTitles" hidden="1">#REF!,#REF!</definedName>
    <definedName name="Z_179EFE15_A1B1_11D3_8FA9_0008C7809E09_.wvu.PrintArea" hidden="1">#REF!</definedName>
    <definedName name="Z_179EFE15_A1B1_11D3_8FA9_0008C7809E09_.wvu.PrintTitles" hidden="1">#REF!,#REF!</definedName>
    <definedName name="Z_179EFE16_A1B1_11D3_8FA9_0008C7809E09_.wvu.PrintArea" hidden="1">#REF!</definedName>
    <definedName name="Z_179EFE16_A1B1_11D3_8FA9_0008C7809E09_.wvu.PrintTitles" hidden="1">#REF!,#REF!</definedName>
    <definedName name="Z_179EFE17_A1B1_11D3_8FA9_0008C7809E09_.wvu.PrintArea" hidden="1">#REF!</definedName>
    <definedName name="Z_179EFE17_A1B1_11D3_8FA9_0008C7809E09_.wvu.PrintTitles" hidden="1">#REF!,#REF!</definedName>
    <definedName name="Z_179EFE18_A1B1_11D3_8FA9_0008C7809E09_.wvu.PrintArea" hidden="1">#REF!</definedName>
    <definedName name="Z_179EFE18_A1B1_11D3_8FA9_0008C7809E09_.wvu.PrintTitles" hidden="1">#REF!,#REF!</definedName>
    <definedName name="Z_179EFE19_A1B1_11D3_8FA9_0008C7809E09_.wvu.PrintArea" hidden="1">#REF!</definedName>
    <definedName name="Z_179EFE19_A1B1_11D3_8FA9_0008C7809E09_.wvu.PrintTitles" hidden="1">#REF!,#REF!</definedName>
    <definedName name="Z_179EFE1A_A1B1_11D3_8FA9_0008C7809E09_.wvu.PrintArea" hidden="1">#REF!</definedName>
    <definedName name="Z_179EFE1A_A1B1_11D3_8FA9_0008C7809E09_.wvu.PrintTitles" hidden="1">#REF!,#REF!</definedName>
    <definedName name="Z_179EFE1B_A1B1_11D3_8FA9_0008C7809E09_.wvu.PrintArea" hidden="1">#REF!</definedName>
    <definedName name="Z_179EFE1B_A1B1_11D3_8FA9_0008C7809E09_.wvu.PrintTitles" hidden="1">#REF!,#REF!</definedName>
    <definedName name="Z_179EFE1C_A1B1_11D3_8FA9_0008C7809E09_.wvu.PrintArea" hidden="1">#REF!</definedName>
    <definedName name="Z_179EFE1C_A1B1_11D3_8FA9_0008C7809E09_.wvu.PrintTitles" hidden="1">#REF!,#REF!</definedName>
    <definedName name="Z_179EFE1D_A1B1_11D3_8FA9_0008C7809E09_.wvu.PrintArea" hidden="1">#REF!</definedName>
    <definedName name="Z_179EFE1D_A1B1_11D3_8FA9_0008C7809E09_.wvu.PrintTitles" hidden="1">#REF!,#REF!</definedName>
    <definedName name="Z_179EFE1E_A1B1_11D3_8FA9_0008C7809E09_.wvu.PrintArea" hidden="1">#REF!</definedName>
    <definedName name="Z_179EFE1E_A1B1_11D3_8FA9_0008C7809E09_.wvu.PrintTitles" hidden="1">#REF!,#REF!</definedName>
    <definedName name="Z_179EFE1F_A1B1_11D3_8FA9_0008C7809E09_.wvu.PrintArea" hidden="1">#REF!</definedName>
    <definedName name="Z_179EFE1F_A1B1_11D3_8FA9_0008C7809E09_.wvu.PrintTitles" hidden="1">#REF!,#REF!</definedName>
    <definedName name="Z_179EFE20_A1B1_11D3_8FA9_0008C7809E09_.wvu.PrintArea" hidden="1">#REF!</definedName>
    <definedName name="Z_179EFE20_A1B1_11D3_8FA9_0008C7809E09_.wvu.PrintTitles" hidden="1">#REF!,#REF!</definedName>
    <definedName name="Z_179EFE21_A1B1_11D3_8FA9_0008C7809E09_.wvu.PrintArea" hidden="1">#REF!</definedName>
    <definedName name="Z_179EFE21_A1B1_11D3_8FA9_0008C7809E09_.wvu.PrintTitles" hidden="1">#REF!,#REF!</definedName>
    <definedName name="Z_179EFE22_A1B1_11D3_8FA9_0008C7809E09_.wvu.PrintArea" hidden="1">#REF!</definedName>
    <definedName name="Z_179EFE22_A1B1_11D3_8FA9_0008C7809E09_.wvu.PrintTitles" hidden="1">#REF!,#REF!</definedName>
    <definedName name="Z_179EFE23_A1B1_11D3_8FA9_0008C7809E09_.wvu.PrintArea" hidden="1">#REF!</definedName>
    <definedName name="Z_179EFE23_A1B1_11D3_8FA9_0008C7809E09_.wvu.PrintTitles" hidden="1">#REF!,#REF!</definedName>
    <definedName name="Z_179EFE24_A1B1_11D3_8FA9_0008C7809E09_.wvu.PrintArea" hidden="1">#REF!</definedName>
    <definedName name="Z_179EFE24_A1B1_11D3_8FA9_0008C7809E09_.wvu.PrintTitles" hidden="1">#REF!,#REF!</definedName>
    <definedName name="Z_179EFE25_A1B1_11D3_8FA9_0008C7809E09_.wvu.PrintArea" hidden="1">#REF!</definedName>
    <definedName name="Z_179EFE25_A1B1_11D3_8FA9_0008C7809E09_.wvu.PrintTitles" hidden="1">#REF!,#REF!</definedName>
    <definedName name="Z_179EFE26_A1B1_11D3_8FA9_0008C7809E09_.wvu.PrintArea" hidden="1">#REF!</definedName>
    <definedName name="Z_179EFE26_A1B1_11D3_8FA9_0008C7809E09_.wvu.PrintTitles" hidden="1">#REF!,#REF!</definedName>
    <definedName name="Z_179EFE27_A1B1_11D3_8FA9_0008C7809E09_.wvu.PrintArea" hidden="1">#REF!</definedName>
    <definedName name="Z_179EFE27_A1B1_11D3_8FA9_0008C7809E09_.wvu.PrintTitles" hidden="1">#REF!,#REF!</definedName>
    <definedName name="Z_179EFE28_A1B1_11D3_8FA9_0008C7809E09_.wvu.PrintArea" hidden="1">#REF!</definedName>
    <definedName name="Z_179EFE28_A1B1_11D3_8FA9_0008C7809E09_.wvu.PrintTitles" hidden="1">#REF!,#REF!</definedName>
    <definedName name="Z_179EFE29_A1B1_11D3_8FA9_0008C7809E09_.wvu.PrintArea" hidden="1">#REF!</definedName>
    <definedName name="Z_179EFE29_A1B1_11D3_8FA9_0008C7809E09_.wvu.PrintTitles" hidden="1">#REF!,#REF!</definedName>
    <definedName name="Z_179EFE2A_A1B1_11D3_8FA9_0008C7809E09_.wvu.PrintArea" hidden="1">#REF!</definedName>
    <definedName name="Z_179EFE2A_A1B1_11D3_8FA9_0008C7809E09_.wvu.PrintTitles" hidden="1">#REF!,#REF!</definedName>
    <definedName name="Z_179EFE2B_A1B1_11D3_8FA9_0008C7809E09_.wvu.PrintArea" hidden="1">#REF!</definedName>
    <definedName name="Z_179EFE2B_A1B1_11D3_8FA9_0008C7809E09_.wvu.PrintTitles" hidden="1">#REF!,#REF!</definedName>
    <definedName name="Z_179EFE2C_A1B1_11D3_8FA9_0008C7809E09_.wvu.PrintArea" hidden="1">#REF!</definedName>
    <definedName name="Z_179EFE2C_A1B1_11D3_8FA9_0008C7809E09_.wvu.PrintTitles" hidden="1">#REF!,#REF!</definedName>
    <definedName name="Z_179EFE2D_A1B1_11D3_8FA9_0008C7809E09_.wvu.PrintArea" hidden="1">#REF!</definedName>
    <definedName name="Z_179EFE2D_A1B1_11D3_8FA9_0008C7809E09_.wvu.PrintTitles" hidden="1">#REF!,#REF!</definedName>
    <definedName name="Z_179EFE2E_A1B1_11D3_8FA9_0008C7809E09_.wvu.PrintArea" hidden="1">#REF!</definedName>
    <definedName name="Z_179EFE2E_A1B1_11D3_8FA9_0008C7809E09_.wvu.PrintTitles" hidden="1">#REF!,#REF!</definedName>
    <definedName name="Z_179EFE2F_A1B1_11D3_8FA9_0008C7809E09_.wvu.PrintArea" hidden="1">#REF!</definedName>
    <definedName name="Z_179EFE2F_A1B1_11D3_8FA9_0008C7809E09_.wvu.PrintTitles" hidden="1">#REF!</definedName>
    <definedName name="Z_179EFE30_A1B1_11D3_8FA9_0008C7809E09_.wvu.PrintArea" hidden="1">#REF!</definedName>
    <definedName name="Z_179EFE30_A1B1_11D3_8FA9_0008C7809E09_.wvu.PrintTitles" hidden="1">#REF!</definedName>
    <definedName name="Z_179EFE31_A1B1_11D3_8FA9_0008C7809E09_.wvu.PrintArea" hidden="1">#REF!</definedName>
    <definedName name="Z_179EFE31_A1B1_11D3_8FA9_0008C7809E09_.wvu.PrintTitles" hidden="1">#REF!</definedName>
    <definedName name="Z_179EFE32_A1B1_11D3_8FA9_0008C7809E09_.wvu.PrintArea" hidden="1">#REF!</definedName>
    <definedName name="Z_179EFE32_A1B1_11D3_8FA9_0008C7809E09_.wvu.PrintTitles" hidden="1">#REF!</definedName>
    <definedName name="Z_179EFE33_A1B1_11D3_8FA9_0008C7809E09_.wvu.PrintArea" hidden="1">#REF!</definedName>
    <definedName name="Z_179EFE33_A1B1_11D3_8FA9_0008C7809E09_.wvu.PrintTitles" hidden="1">#REF!</definedName>
    <definedName name="Z_179EFE34_A1B1_11D3_8FA9_0008C7809E09_.wvu.PrintArea" hidden="1">#REF!</definedName>
    <definedName name="Z_179EFE34_A1B1_11D3_8FA9_0008C7809E09_.wvu.PrintTitles" hidden="1">#REF!</definedName>
    <definedName name="Z_179EFE35_A1B1_11D3_8FA9_0008C7809E09_.wvu.PrintArea" hidden="1">#REF!</definedName>
    <definedName name="Z_179EFE35_A1B1_11D3_8FA9_0008C7809E09_.wvu.PrintTitles" hidden="1">#REF!</definedName>
    <definedName name="Z_179EFE36_A1B1_11D3_8FA9_0008C7809E09_.wvu.PrintArea" hidden="1">#REF!</definedName>
    <definedName name="Z_179EFE36_A1B1_11D3_8FA9_0008C7809E09_.wvu.PrintTitles" hidden="1">#REF!</definedName>
    <definedName name="Z_179EFE37_A1B1_11D3_8FA9_0008C7809E09_.wvu.PrintArea" hidden="1">#REF!</definedName>
    <definedName name="Z_179EFE37_A1B1_11D3_8FA9_0008C7809E09_.wvu.PrintTitles" hidden="1">#REF!</definedName>
    <definedName name="Z_179EFE38_A1B1_11D3_8FA9_0008C7809E09_.wvu.PrintArea" hidden="1">#REF!</definedName>
    <definedName name="Z_179EFE38_A1B1_11D3_8FA9_0008C7809E09_.wvu.PrintTitles" hidden="1">#REF!</definedName>
    <definedName name="Z_179EFE39_A1B1_11D3_8FA9_0008C7809E09_.wvu.PrintArea" hidden="1">#REF!</definedName>
    <definedName name="Z_179EFE39_A1B1_11D3_8FA9_0008C7809E09_.wvu.PrintTitles" hidden="1">#REF!</definedName>
    <definedName name="Z_179EFE3A_A1B1_11D3_8FA9_0008C7809E09_.wvu.PrintArea" hidden="1">#REF!</definedName>
    <definedName name="Z_179EFE3A_A1B1_11D3_8FA9_0008C7809E09_.wvu.PrintTitles" hidden="1">#REF!</definedName>
    <definedName name="Z_179EFE3B_A1B1_11D3_8FA9_0008C7809E09_.wvu.PrintArea" hidden="1">#REF!</definedName>
    <definedName name="Z_179EFE3B_A1B1_11D3_8FA9_0008C7809E09_.wvu.PrintTitles" hidden="1">#REF!</definedName>
    <definedName name="Z_179EFE3C_A1B1_11D3_8FA9_0008C7809E09_.wvu.PrintArea" hidden="1">#REF!</definedName>
    <definedName name="Z_179EFE3C_A1B1_11D3_8FA9_0008C7809E09_.wvu.PrintTitles" hidden="1">#REF!,#REF!</definedName>
    <definedName name="Z_179EFE3D_A1B1_11D3_8FA9_0008C7809E09_.wvu.PrintArea" hidden="1">#REF!</definedName>
    <definedName name="Z_179EFE3D_A1B1_11D3_8FA9_0008C7809E09_.wvu.PrintTitles" hidden="1">#REF!,#REF!</definedName>
    <definedName name="Z_179EFE3E_A1B1_11D3_8FA9_0008C7809E09_.wvu.PrintArea" hidden="1">#REF!</definedName>
    <definedName name="Z_179EFE3E_A1B1_11D3_8FA9_0008C7809E09_.wvu.PrintTitles" hidden="1">#REF!,#REF!</definedName>
    <definedName name="Z_179EFE3F_A1B1_11D3_8FA9_0008C7809E09_.wvu.PrintArea" hidden="1">#REF!</definedName>
    <definedName name="Z_179EFE3F_A1B1_11D3_8FA9_0008C7809E09_.wvu.PrintTitles" hidden="1">#REF!,#REF!</definedName>
    <definedName name="Z_179EFE40_A1B1_11D3_8FA9_0008C7809E09_.wvu.PrintArea" hidden="1">#REF!</definedName>
    <definedName name="Z_179EFE40_A1B1_11D3_8FA9_0008C7809E09_.wvu.PrintTitles" hidden="1">#REF!,#REF!</definedName>
    <definedName name="Z_179EFE41_A1B1_11D3_8FA9_0008C7809E09_.wvu.PrintArea" hidden="1">#REF!</definedName>
    <definedName name="Z_179EFE41_A1B1_11D3_8FA9_0008C7809E09_.wvu.PrintTitles" hidden="1">#REF!,#REF!</definedName>
    <definedName name="Z_179EFE42_A1B1_11D3_8FA9_0008C7809E09_.wvu.PrintArea" hidden="1">#REF!</definedName>
    <definedName name="Z_179EFE42_A1B1_11D3_8FA9_0008C7809E09_.wvu.PrintTitles" hidden="1">#REF!,#REF!</definedName>
    <definedName name="Z_179EFE43_A1B1_11D3_8FA9_0008C7809E09_.wvu.PrintArea" hidden="1">#REF!</definedName>
    <definedName name="Z_179EFE43_A1B1_11D3_8FA9_0008C7809E09_.wvu.PrintTitles" hidden="1">#REF!,#REF!</definedName>
    <definedName name="Z_179EFE44_A1B1_11D3_8FA9_0008C7809E09_.wvu.PrintArea" hidden="1">#REF!</definedName>
    <definedName name="Z_179EFE44_A1B1_11D3_8FA9_0008C7809E09_.wvu.PrintTitles" hidden="1">#REF!,#REF!</definedName>
    <definedName name="Z_179EFE45_A1B1_11D3_8FA9_0008C7809E09_.wvu.PrintArea" hidden="1">#REF!</definedName>
    <definedName name="Z_179EFE45_A1B1_11D3_8FA9_0008C7809E09_.wvu.PrintTitles" hidden="1">#REF!,#REF!</definedName>
    <definedName name="Z_179EFE46_A1B1_11D3_8FA9_0008C7809E09_.wvu.PrintArea" hidden="1">#REF!</definedName>
    <definedName name="Z_179EFE46_A1B1_11D3_8FA9_0008C7809E09_.wvu.PrintTitles" hidden="1">#REF!,#REF!</definedName>
    <definedName name="Z_179EFE47_A1B1_11D3_8FA9_0008C7809E09_.wvu.PrintArea" hidden="1">#REF!</definedName>
    <definedName name="Z_179EFE47_A1B1_11D3_8FA9_0008C7809E09_.wvu.PrintTitles" hidden="1">#REF!,#REF!</definedName>
    <definedName name="Z_179EFE48_A1B1_11D3_8FA9_0008C7809E09_.wvu.PrintArea" hidden="1">#REF!</definedName>
    <definedName name="Z_179EFE48_A1B1_11D3_8FA9_0008C7809E09_.wvu.PrintTitles" hidden="1">#REF!,#REF!</definedName>
    <definedName name="Z_179EFE49_A1B1_11D3_8FA9_0008C7809E09_.wvu.PrintArea" hidden="1">#REF!</definedName>
    <definedName name="Z_179EFE49_A1B1_11D3_8FA9_0008C7809E09_.wvu.PrintTitles" hidden="1">#REF!,#REF!</definedName>
    <definedName name="Z_179EFE4A_A1B1_11D3_8FA9_0008C7809E09_.wvu.PrintArea" hidden="1">#REF!</definedName>
    <definedName name="Z_179EFE4A_A1B1_11D3_8FA9_0008C7809E09_.wvu.PrintTitles" hidden="1">#REF!,#REF!</definedName>
    <definedName name="Z_179EFE4B_A1B1_11D3_8FA9_0008C7809E09_.wvu.PrintArea" hidden="1">#REF!</definedName>
    <definedName name="Z_179EFE4B_A1B1_11D3_8FA9_0008C7809E09_.wvu.PrintTitles" hidden="1">#REF!,#REF!</definedName>
    <definedName name="Z_179EFE4C_A1B1_11D3_8FA9_0008C7809E09_.wvu.PrintArea" hidden="1">#REF!</definedName>
    <definedName name="Z_179EFE4C_A1B1_11D3_8FA9_0008C7809E09_.wvu.PrintTitles" hidden="1">#REF!,#REF!</definedName>
    <definedName name="Z_179EFE4D_A1B1_11D3_8FA9_0008C7809E09_.wvu.PrintArea" hidden="1">#REF!</definedName>
    <definedName name="Z_179EFE4D_A1B1_11D3_8FA9_0008C7809E09_.wvu.PrintTitles" hidden="1">#REF!,#REF!</definedName>
    <definedName name="Z_179EFE4E_A1B1_11D3_8FA9_0008C7809E09_.wvu.PrintArea" hidden="1">#REF!</definedName>
    <definedName name="Z_179EFE4E_A1B1_11D3_8FA9_0008C7809E09_.wvu.PrintTitles" hidden="1">#REF!,#REF!</definedName>
    <definedName name="Z_179EFE4F_A1B1_11D3_8FA9_0008C7809E09_.wvu.PrintArea" hidden="1">#REF!</definedName>
    <definedName name="Z_179EFE4F_A1B1_11D3_8FA9_0008C7809E09_.wvu.PrintTitles" hidden="1">#REF!,#REF!</definedName>
    <definedName name="Z_179EFE50_A1B1_11D3_8FA9_0008C7809E09_.wvu.PrintArea" hidden="1">#REF!</definedName>
    <definedName name="Z_179EFE50_A1B1_11D3_8FA9_0008C7809E09_.wvu.PrintTitles" hidden="1">#REF!,#REF!</definedName>
    <definedName name="Z_179EFE51_A1B1_11D3_8FA9_0008C7809E09_.wvu.PrintArea" hidden="1">#REF!</definedName>
    <definedName name="Z_179EFE51_A1B1_11D3_8FA9_0008C7809E09_.wvu.PrintTitles" hidden="1">#REF!,#REF!</definedName>
    <definedName name="Z_179EFE52_A1B1_11D3_8FA9_0008C7809E09_.wvu.PrintArea" hidden="1">#REF!</definedName>
    <definedName name="Z_179EFE52_A1B1_11D3_8FA9_0008C7809E09_.wvu.PrintTitles" hidden="1">#REF!,#REF!</definedName>
    <definedName name="Z_179EFE53_A1B1_11D3_8FA9_0008C7809E09_.wvu.PrintArea" hidden="1">#REF!</definedName>
    <definedName name="Z_179EFE53_A1B1_11D3_8FA9_0008C7809E09_.wvu.PrintTitles" hidden="1">#REF!,#REF!</definedName>
    <definedName name="Z_179EFE54_A1B1_11D3_8FA9_0008C7809E09_.wvu.PrintArea" hidden="1">#REF!</definedName>
    <definedName name="Z_179EFE54_A1B1_11D3_8FA9_0008C7809E09_.wvu.PrintTitles" hidden="1">#REF!,#REF!</definedName>
    <definedName name="Z_179EFE55_A1B1_11D3_8FA9_0008C7809E09_.wvu.PrintArea" hidden="1">#REF!</definedName>
    <definedName name="Z_179EFE55_A1B1_11D3_8FA9_0008C7809E09_.wvu.PrintTitles" hidden="1">#REF!</definedName>
    <definedName name="Z_179EFE56_A1B1_11D3_8FA9_0008C7809E09_.wvu.PrintArea" hidden="1">#REF!</definedName>
    <definedName name="Z_179EFE56_A1B1_11D3_8FA9_0008C7809E09_.wvu.PrintTitles" hidden="1">#REF!,#REF!</definedName>
    <definedName name="Z_179EFE57_A1B1_11D3_8FA9_0008C7809E09_.wvu.PrintArea" hidden="1">#REF!</definedName>
    <definedName name="Z_179EFE57_A1B1_11D3_8FA9_0008C7809E09_.wvu.PrintTitles" hidden="1">#REF!,#REF!</definedName>
    <definedName name="Z_179EFE58_A1B1_11D3_8FA9_0008C7809E09_.wvu.PrintArea" hidden="1">#REF!</definedName>
    <definedName name="Z_179EFE58_A1B1_11D3_8FA9_0008C7809E09_.wvu.PrintTitles" hidden="1">#REF!,#REF!</definedName>
    <definedName name="Z_179EFE59_A1B1_11D3_8FA9_0008C7809E09_.wvu.PrintArea" hidden="1">#REF!</definedName>
    <definedName name="Z_179EFE59_A1B1_11D3_8FA9_0008C7809E09_.wvu.PrintTitles" hidden="1">#REF!,#REF!</definedName>
    <definedName name="Z_179EFE5A_A1B1_11D3_8FA9_0008C7809E09_.wvu.PrintArea" hidden="1">#REF!</definedName>
    <definedName name="Z_179EFE5A_A1B1_11D3_8FA9_0008C7809E09_.wvu.PrintTitles" hidden="1">#REF!,#REF!</definedName>
    <definedName name="Z_1DA8B6E2_5DE1_11D2_8EEC_0008C7BCAF29_.wvu.PrintArea" hidden="1">#REF!</definedName>
    <definedName name="Z_1DA8B6E2_5DE1_11D2_8EEC_0008C7BCAF29_.wvu.PrintTitles" hidden="1">#REF!</definedName>
    <definedName name="Z_1DA8B6F1_5DE1_11D2_8EEC_0008C7BCAF29_.wvu.PrintArea" hidden="1">#REF!</definedName>
    <definedName name="Z_1DA8B6F1_5DE1_11D2_8EEC_0008C7BCAF29_.wvu.PrintTitles" hidden="1">#REF!</definedName>
    <definedName name="Z_1DA8B6FE_5DE1_11D2_8EEC_0008C7BCAF29_.wvu.PrintArea" hidden="1">#REF!</definedName>
    <definedName name="Z_1DA8B6FE_5DE1_11D2_8EEC_0008C7BCAF29_.wvu.PrintTitles" hidden="1">#REF!,#REF!</definedName>
    <definedName name="Z_2DA61901_F1AB_11D2_8EBB_0008C77C0743_.wvu.PrintArea" hidden="1">#REF!</definedName>
    <definedName name="Z_2DA61901_F1AB_11D2_8EBB_0008C77C0743_.wvu.PrintTitles" hidden="1">#REF!</definedName>
    <definedName name="Z_2DA61914_F1AB_11D2_8EBB_0008C77C0743_.wvu.PrintArea" hidden="1">#REF!</definedName>
    <definedName name="Z_2DA61914_F1AB_11D2_8EBB_0008C77C0743_.wvu.PrintTitles" hidden="1">#REF!</definedName>
    <definedName name="Z_2DA61924_F1AB_11D2_8EBB_0008C77C0743_.wvu.PrintArea" hidden="1">#REF!</definedName>
    <definedName name="Z_2DA61924_F1AB_11D2_8EBB_0008C77C0743_.wvu.PrintTitles" hidden="1">#REF!,#REF!</definedName>
    <definedName name="Z_3FBA103C_5DE2_11D2_8EE8_0008C77CC149_.wvu.PrintArea" hidden="1">#REF!</definedName>
    <definedName name="Z_3FBA103C_5DE2_11D2_8EE8_0008C77CC149_.wvu.PrintTitles" hidden="1">#REF!</definedName>
    <definedName name="Z_3FBA104B_5DE2_11D2_8EE8_0008C77CC149_.wvu.PrintArea" hidden="1">#REF!</definedName>
    <definedName name="Z_3FBA104B_5DE2_11D2_8EE8_0008C77CC149_.wvu.PrintTitles" hidden="1">#REF!</definedName>
    <definedName name="Z_3FBA1058_5DE2_11D2_8EE8_0008C77CC149_.wvu.PrintArea" hidden="1">#REF!</definedName>
    <definedName name="Z_3FBA1058_5DE2_11D2_8EE8_0008C77CC149_.wvu.PrintTitles" hidden="1">#REF!,#REF!</definedName>
    <definedName name="Z_3FE15DB3_17FC_11D2_8E97_0008C77CC149_.wvu.PrintArea" hidden="1">#REF!</definedName>
    <definedName name="Z_3FE15DB3_17FC_11D2_8E97_0008C77CC149_.wvu.PrintTitles" hidden="1">#REF!</definedName>
    <definedName name="Z_3FE15DC2_17FC_11D2_8E97_0008C77CC149_.wvu.PrintArea" hidden="1">#REF!</definedName>
    <definedName name="Z_3FE15DC2_17FC_11D2_8E97_0008C77CC149_.wvu.PrintTitles" hidden="1">#REF!</definedName>
    <definedName name="Z_3FE15DCF_17FC_11D2_8E97_0008C77CC149_.wvu.PrintArea" hidden="1">#REF!</definedName>
    <definedName name="Z_3FE15DCF_17FC_11D2_8E97_0008C77CC149_.wvu.PrintTitles" hidden="1">#REF!,#REF!</definedName>
    <definedName name="Z_4CC3570C_99A5_11D2_8E90_0008C7BCAF29_.wvu.PrintArea" hidden="1">#REF!</definedName>
    <definedName name="Z_4CC3570C_99A5_11D2_8E90_0008C7BCAF29_.wvu.PrintTitles" hidden="1">#REF!,#REF!</definedName>
    <definedName name="Z_4CC3570F_99A5_11D2_8E90_0008C7BCAF29_.wvu.PrintArea" hidden="1">#REF!</definedName>
    <definedName name="Z_4CC3570F_99A5_11D2_8E90_0008C7BCAF29_.wvu.PrintTitles" hidden="1">#REF!</definedName>
    <definedName name="Z_4CC35714_99A5_11D2_8E90_0008C7BCAF29_.wvu.PrintArea" hidden="1">#REF!</definedName>
    <definedName name="Z_4CC35714_99A5_11D2_8E90_0008C7BCAF29_.wvu.PrintTitles" hidden="1">#REF!,#REF!</definedName>
    <definedName name="Z_4CC35716_99A5_11D2_8E90_0008C7BCAF29_.wvu.PrintArea" hidden="1">#REF!</definedName>
    <definedName name="Z_4CC35716_99A5_11D2_8E90_0008C7BCAF29_.wvu.PrintTitles" hidden="1">#REF!,#REF!</definedName>
    <definedName name="Z_4CC35719_99A5_11D2_8E90_0008C7BCAF29_.wvu.PrintArea" hidden="1">#REF!</definedName>
    <definedName name="Z_4CC35719_99A5_11D2_8E90_0008C7BCAF29_.wvu.PrintTitles" hidden="1">#REF!</definedName>
    <definedName name="Z_4CC3571E_99A5_11D2_8E90_0008C7BCAF29_.wvu.PrintArea" hidden="1">#REF!</definedName>
    <definedName name="Z_4CC3571E_99A5_11D2_8E90_0008C7BCAF29_.wvu.PrintTitles" hidden="1">#REF!,#REF!</definedName>
    <definedName name="Z_4CC35721_99A5_11D2_8E90_0008C7BCAF29_.wvu.PrintArea" hidden="1">#REF!</definedName>
    <definedName name="Z_4CC35721_99A5_11D2_8E90_0008C7BCAF29_.wvu.PrintTitles" hidden="1">#REF!,#REF!</definedName>
    <definedName name="Z_5F95E421_892A_11D2_8E7F_0008C7809E09_.wvu.PrintArea" hidden="1">#REF!</definedName>
    <definedName name="Z_5F95E421_892A_11D2_8E7F_0008C7809E09_.wvu.PrintTitles" hidden="1">#REF!,#REF!</definedName>
    <definedName name="Z_5F95E424_892A_11D2_8E7F_0008C7809E09_.wvu.PrintArea" hidden="1">#REF!</definedName>
    <definedName name="Z_5F95E424_892A_11D2_8E7F_0008C7809E09_.wvu.PrintTitles" hidden="1">#REF!</definedName>
    <definedName name="Z_5F95E429_892A_11D2_8E7F_0008C7809E09_.wvu.PrintArea" hidden="1">#REF!</definedName>
    <definedName name="Z_5F95E429_892A_11D2_8E7F_0008C7809E09_.wvu.PrintTitles" hidden="1">#REF!,#REF!</definedName>
    <definedName name="Z_5F95E42B_892A_11D2_8E7F_0008C7809E09_.wvu.PrintArea" hidden="1">#REF!</definedName>
    <definedName name="Z_5F95E42B_892A_11D2_8E7F_0008C7809E09_.wvu.PrintTitles" hidden="1">#REF!,#REF!</definedName>
    <definedName name="Z_5F95E42E_892A_11D2_8E7F_0008C7809E09_.wvu.PrintArea" hidden="1">#REF!</definedName>
    <definedName name="Z_5F95E42E_892A_11D2_8E7F_0008C7809E09_.wvu.PrintTitles" hidden="1">#REF!</definedName>
    <definedName name="Z_5F95E433_892A_11D2_8E7F_0008C7809E09_.wvu.PrintArea" hidden="1">#REF!</definedName>
    <definedName name="Z_5F95E433_892A_11D2_8E7F_0008C7809E09_.wvu.PrintTitles" hidden="1">#REF!,#REF!</definedName>
    <definedName name="Z_5F95E436_892A_11D2_8E7F_0008C7809E09_.wvu.PrintArea" hidden="1">#REF!</definedName>
    <definedName name="Z_5F95E436_892A_11D2_8E7F_0008C7809E09_.wvu.PrintTitles" hidden="1">#REF!,#REF!</definedName>
    <definedName name="Z_61DB0F02_10ED_11D2_8E73_0008C77C0743_.wvu.PrintArea" hidden="1">#REF!</definedName>
    <definedName name="Z_61DB0F02_10ED_11D2_8E73_0008C77C0743_.wvu.PrintTitles" hidden="1">#REF!</definedName>
    <definedName name="Z_61DB0F11_10ED_11D2_8E73_0008C77C0743_.wvu.PrintArea" hidden="1">#REF!</definedName>
    <definedName name="Z_61DB0F11_10ED_11D2_8E73_0008C77C0743_.wvu.PrintTitles" hidden="1">#REF!</definedName>
    <definedName name="Z_61DB0F1E_10ED_11D2_8E73_0008C77C0743_.wvu.PrintArea" hidden="1">#REF!</definedName>
    <definedName name="Z_61DB0F1E_10ED_11D2_8E73_0008C77C0743_.wvu.PrintTitles" hidden="1">#REF!,#REF!</definedName>
    <definedName name="Z_6749F589_14FD_11D3_8EF9_0008C7BCAF29_.wvu.PrintArea" hidden="1">#REF!</definedName>
    <definedName name="Z_6749F589_14FD_11D3_8EF9_0008C7BCAF29_.wvu.PrintTitles" hidden="1">#REF!</definedName>
    <definedName name="Z_6749F59C_14FD_11D3_8EF9_0008C7BCAF29_.wvu.PrintArea" hidden="1">#REF!</definedName>
    <definedName name="Z_6749F59C_14FD_11D3_8EF9_0008C7BCAF29_.wvu.PrintTitles" hidden="1">#REF!</definedName>
    <definedName name="Z_6749F5AC_14FD_11D3_8EF9_0008C7BCAF29_.wvu.PrintArea" hidden="1">#REF!</definedName>
    <definedName name="Z_6749F5AC_14FD_11D3_8EF9_0008C7BCAF29_.wvu.PrintTitles" hidden="1">#REF!,#REF!</definedName>
    <definedName name="Z_68F84A93_5E0B_11D2_8EEE_0008C7BCAF29_.wvu.PrintArea" hidden="1">#REF!</definedName>
    <definedName name="Z_68F84A93_5E0B_11D2_8EEE_0008C7BCAF29_.wvu.PrintTitles" hidden="1">#REF!</definedName>
    <definedName name="Z_68F84AA2_5E0B_11D2_8EEE_0008C7BCAF29_.wvu.PrintArea" hidden="1">#REF!</definedName>
    <definedName name="Z_68F84AA2_5E0B_11D2_8EEE_0008C7BCAF29_.wvu.PrintTitles" hidden="1">#REF!</definedName>
    <definedName name="Z_68F84AAF_5E0B_11D2_8EEE_0008C7BCAF29_.wvu.PrintArea" hidden="1">#REF!</definedName>
    <definedName name="Z_68F84AAF_5E0B_11D2_8EEE_0008C7BCAF29_.wvu.PrintTitles" hidden="1">#REF!,#REF!</definedName>
    <definedName name="Z_68F84ABA_5E0B_11D2_8EEE_0008C7BCAF29_.wvu.PrintArea" hidden="1">#REF!</definedName>
    <definedName name="Z_68F84ABA_5E0B_11D2_8EEE_0008C7BCAF29_.wvu.PrintTitles" hidden="1">#REF!,#REF!</definedName>
    <definedName name="Z_68F84ABC_5E0B_11D2_8EEE_0008C7BCAF29_.wvu.PrintArea" hidden="1">#REF!</definedName>
    <definedName name="Z_68F84ABC_5E0B_11D2_8EEE_0008C7BCAF29_.wvu.PrintTitles" hidden="1">#REF!</definedName>
    <definedName name="Z_68F84ABF_5E0B_11D2_8EEE_0008C7BCAF29_.wvu.PrintArea" hidden="1">#REF!</definedName>
    <definedName name="Z_68F84ABF_5E0B_11D2_8EEE_0008C7BCAF29_.wvu.PrintTitles" hidden="1">#REF!,#REF!</definedName>
    <definedName name="Z_68F84AC1_5E0B_11D2_8EEE_0008C7BCAF29_.wvu.PrintArea" hidden="1">#REF!</definedName>
    <definedName name="Z_68F84AC1_5E0B_11D2_8EEE_0008C7BCAF29_.wvu.PrintTitles" hidden="1">#REF!,#REF!</definedName>
    <definedName name="Z_68F84AC3_5E0B_11D2_8EEE_0008C7BCAF29_.wvu.PrintArea" hidden="1">#REF!</definedName>
    <definedName name="Z_68F84AC3_5E0B_11D2_8EEE_0008C7BCAF29_.wvu.PrintTitles" hidden="1">#REF!</definedName>
    <definedName name="Z_68F84AC6_5E0B_11D2_8EEE_0008C7BCAF29_.wvu.PrintArea" hidden="1">#REF!</definedName>
    <definedName name="Z_68F84AC6_5E0B_11D2_8EEE_0008C7BCAF29_.wvu.PrintTitles" hidden="1">#REF!,#REF!</definedName>
    <definedName name="Z_68F84AC8_5E0B_11D2_8EEE_0008C7BCAF29_.wvu.PrintArea" hidden="1">#REF!</definedName>
    <definedName name="Z_68F84AC8_5E0B_11D2_8EEE_0008C7BCAF29_.wvu.PrintTitles" hidden="1">#REF!,#REF!</definedName>
    <definedName name="Z_68F84ACE_5E0B_11D2_8EEE_0008C7BCAF29_.wvu.PrintArea" hidden="1">#REF!</definedName>
    <definedName name="Z_68F84ACE_5E0B_11D2_8EEE_0008C7BCAF29_.wvu.PrintTitles" hidden="1">#REF!</definedName>
    <definedName name="Z_68F84ADD_5E0B_11D2_8EEE_0008C7BCAF29_.wvu.PrintArea" hidden="1">#REF!</definedName>
    <definedName name="Z_68F84ADD_5E0B_11D2_8EEE_0008C7BCAF29_.wvu.PrintTitles" hidden="1">#REF!</definedName>
    <definedName name="Z_68F84AEA_5E0B_11D2_8EEE_0008C7BCAF29_.wvu.PrintArea" hidden="1">#REF!</definedName>
    <definedName name="Z_68F84AEA_5E0B_11D2_8EEE_0008C7BCAF29_.wvu.PrintTitles" hidden="1">#REF!,#REF!</definedName>
    <definedName name="Z_68F84AF6_5E0B_11D2_8EEE_0008C7BCAF29_.wvu.PrintArea" hidden="1">#REF!</definedName>
    <definedName name="Z_68F84AF6_5E0B_11D2_8EEE_0008C7BCAF29_.wvu.PrintTitles" hidden="1">#REF!,#REF!</definedName>
    <definedName name="Z_68F84AF9_5E0B_11D2_8EEE_0008C7BCAF29_.wvu.PrintArea" hidden="1">#REF!</definedName>
    <definedName name="Z_68F84AF9_5E0B_11D2_8EEE_0008C7BCAF29_.wvu.PrintTitles" hidden="1">#REF!</definedName>
    <definedName name="Z_68F84AFE_5E0B_11D2_8EEE_0008C7BCAF29_.wvu.PrintArea" hidden="1">#REF!</definedName>
    <definedName name="Z_68F84AFE_5E0B_11D2_8EEE_0008C7BCAF29_.wvu.PrintTitles" hidden="1">#REF!,#REF!</definedName>
    <definedName name="Z_68F84B00_5E0B_11D2_8EEE_0008C7BCAF29_.wvu.PrintArea" hidden="1">#REF!</definedName>
    <definedName name="Z_68F84B00_5E0B_11D2_8EEE_0008C7BCAF29_.wvu.PrintTitles" hidden="1">#REF!,#REF!</definedName>
    <definedName name="Z_68F84B03_5E0B_11D2_8EEE_0008C7BCAF29_.wvu.PrintArea" hidden="1">#REF!</definedName>
    <definedName name="Z_68F84B03_5E0B_11D2_8EEE_0008C7BCAF29_.wvu.PrintTitles" hidden="1">#REF!</definedName>
    <definedName name="Z_68F84B08_5E0B_11D2_8EEE_0008C7BCAF29_.wvu.PrintArea" hidden="1">#REF!</definedName>
    <definedName name="Z_68F84B08_5E0B_11D2_8EEE_0008C7BCAF29_.wvu.PrintTitles" hidden="1">#REF!,#REF!</definedName>
    <definedName name="Z_68F84B0B_5E0B_11D2_8EEE_0008C7BCAF29_.wvu.PrintArea" hidden="1">#REF!</definedName>
    <definedName name="Z_68F84B0B_5E0B_11D2_8EEE_0008C7BCAF29_.wvu.PrintTitles" hidden="1">#REF!,#REF!</definedName>
    <definedName name="Z_68F84B11_5E0B_11D2_8EEE_0008C7BCAF29_.wvu.PrintArea" hidden="1">#REF!</definedName>
    <definedName name="Z_68F84B11_5E0B_11D2_8EEE_0008C7BCAF29_.wvu.PrintTitles" hidden="1">#REF!,#REF!</definedName>
    <definedName name="Z_68F84B14_5E0B_11D2_8EEE_0008C7BCAF29_.wvu.PrintArea" hidden="1">#REF!</definedName>
    <definedName name="Z_68F84B14_5E0B_11D2_8EEE_0008C7BCAF29_.wvu.PrintTitles" hidden="1">#REF!</definedName>
    <definedName name="Z_68F84B19_5E0B_11D2_8EEE_0008C7BCAF29_.wvu.PrintArea" hidden="1">#REF!</definedName>
    <definedName name="Z_68F84B19_5E0B_11D2_8EEE_0008C7BCAF29_.wvu.PrintTitles" hidden="1">#REF!,#REF!</definedName>
    <definedName name="Z_68F84B1B_5E0B_11D2_8EEE_0008C7BCAF29_.wvu.PrintArea" hidden="1">#REF!</definedName>
    <definedName name="Z_68F84B1B_5E0B_11D2_8EEE_0008C7BCAF29_.wvu.PrintTitles" hidden="1">#REF!,#REF!</definedName>
    <definedName name="Z_68F84B1E_5E0B_11D2_8EEE_0008C7BCAF29_.wvu.PrintArea" hidden="1">#REF!</definedName>
    <definedName name="Z_68F84B1E_5E0B_11D2_8EEE_0008C7BCAF29_.wvu.PrintTitles" hidden="1">#REF!</definedName>
    <definedName name="Z_68F84B23_5E0B_11D2_8EEE_0008C7BCAF29_.wvu.PrintArea" hidden="1">#REF!</definedName>
    <definedName name="Z_68F84B23_5E0B_11D2_8EEE_0008C7BCAF29_.wvu.PrintTitles" hidden="1">#REF!,#REF!</definedName>
    <definedName name="Z_68F84B26_5E0B_11D2_8EEE_0008C7BCAF29_.wvu.PrintArea" hidden="1">#REF!</definedName>
    <definedName name="Z_68F84B26_5E0B_11D2_8EEE_0008C7BCAF29_.wvu.PrintTitles" hidden="1">#REF!,#REF!</definedName>
    <definedName name="Z_76FBE7D5_5EAD_11D2_8EEF_0008C7BCAF29_.wvu.PrintArea" hidden="1">#REF!</definedName>
    <definedName name="Z_76FBE7D5_5EAD_11D2_8EEF_0008C7BCAF29_.wvu.PrintTitles" hidden="1">#REF!,#REF!</definedName>
    <definedName name="Z_76FBE7D7_5EAD_11D2_8EEF_0008C7BCAF29_.wvu.PrintArea" hidden="1">#REF!</definedName>
    <definedName name="Z_76FBE7D7_5EAD_11D2_8EEF_0008C7BCAF29_.wvu.PrintTitles" hidden="1">#REF!</definedName>
    <definedName name="Z_76FBE7DA_5EAD_11D2_8EEF_0008C7BCAF29_.wvu.PrintArea" hidden="1">#REF!</definedName>
    <definedName name="Z_76FBE7DA_5EAD_11D2_8EEF_0008C7BCAF29_.wvu.PrintTitles" hidden="1">#REF!,#REF!</definedName>
    <definedName name="Z_76FBE7DC_5EAD_11D2_8EEF_0008C7BCAF29_.wvu.PrintArea" hidden="1">#REF!</definedName>
    <definedName name="Z_76FBE7DC_5EAD_11D2_8EEF_0008C7BCAF29_.wvu.PrintTitles" hidden="1">#REF!,#REF!</definedName>
    <definedName name="Z_76FBE7DE_5EAD_11D2_8EEF_0008C7BCAF29_.wvu.PrintArea" hidden="1">#REF!</definedName>
    <definedName name="Z_76FBE7DE_5EAD_11D2_8EEF_0008C7BCAF29_.wvu.PrintTitles" hidden="1">#REF!</definedName>
    <definedName name="Z_76FBE7E1_5EAD_11D2_8EEF_0008C7BCAF29_.wvu.PrintArea" hidden="1">#REF!</definedName>
    <definedName name="Z_76FBE7E1_5EAD_11D2_8EEF_0008C7BCAF29_.wvu.PrintTitles" hidden="1">#REF!,#REF!</definedName>
    <definedName name="Z_76FBE7E3_5EAD_11D2_8EEF_0008C7BCAF29_.wvu.PrintArea" hidden="1">#REF!</definedName>
    <definedName name="Z_76FBE7E3_5EAD_11D2_8EEF_0008C7BCAF29_.wvu.PrintTitles" hidden="1">#REF!,#REF!</definedName>
    <definedName name="Z_974EFDB0_1051_11D2_8E71_0008C77C0743_.wvu.PrintArea" hidden="1">#REF!</definedName>
    <definedName name="Z_974EFDB0_1051_11D2_8E71_0008C77C0743_.wvu.PrintTitles" hidden="1">#REF!,#REF!</definedName>
    <definedName name="Z_974EFDB2_1051_11D2_8E71_0008C77C0743_.wvu.PrintArea" hidden="1">#REF!</definedName>
    <definedName name="Z_974EFDB2_1051_11D2_8E71_0008C77C0743_.wvu.PrintTitles" hidden="1">#REF!</definedName>
    <definedName name="Z_974EFDB5_1051_11D2_8E71_0008C77C0743_.wvu.PrintArea" hidden="1">#REF!</definedName>
    <definedName name="Z_974EFDB5_1051_11D2_8E71_0008C77C0743_.wvu.PrintTitles" hidden="1">#REF!,#REF!</definedName>
    <definedName name="Z_974EFDB7_1051_11D2_8E71_0008C77C0743_.wvu.PrintArea" hidden="1">#REF!</definedName>
    <definedName name="Z_974EFDB7_1051_11D2_8E71_0008C77C0743_.wvu.PrintTitles" hidden="1">#REF!,#REF!</definedName>
    <definedName name="Z_974EFDB9_1051_11D2_8E71_0008C77C0743_.wvu.PrintArea" hidden="1">#REF!</definedName>
    <definedName name="Z_974EFDB9_1051_11D2_8E71_0008C77C0743_.wvu.PrintTitles" hidden="1">#REF!</definedName>
    <definedName name="Z_974EFDBC_1051_11D2_8E71_0008C77C0743_.wvu.PrintArea" hidden="1">#REF!</definedName>
    <definedName name="Z_974EFDBC_1051_11D2_8E71_0008C77C0743_.wvu.PrintTitles" hidden="1">#REF!,#REF!</definedName>
    <definedName name="Z_974EFDBE_1051_11D2_8E71_0008C77C0743_.wvu.PrintArea" hidden="1">#REF!</definedName>
    <definedName name="Z_974EFDBE_1051_11D2_8E71_0008C77C0743_.wvu.PrintTitles" hidden="1">#REF!,#REF!</definedName>
    <definedName name="Z_A1DB4122_5E0E_11D2_8EC3_0008C77C0743_.wvu.PrintArea" hidden="1">#REF!</definedName>
    <definedName name="Z_A1DB4122_5E0E_11D2_8EC3_0008C77C0743_.wvu.PrintTitles" hidden="1">#REF!</definedName>
    <definedName name="Z_A1DB4131_5E0E_11D2_8EC3_0008C77C0743_.wvu.PrintArea" hidden="1">#REF!</definedName>
    <definedName name="Z_A1DB4131_5E0E_11D2_8EC3_0008C77C0743_.wvu.PrintTitles" hidden="1">#REF!</definedName>
    <definedName name="Z_A1DB413E_5E0E_11D2_8EC3_0008C77C0743_.wvu.PrintArea" hidden="1">#REF!</definedName>
    <definedName name="Z_A1DB413E_5E0E_11D2_8EC3_0008C77C0743_.wvu.PrintTitles" hidden="1">#REF!,#REF!</definedName>
    <definedName name="Z_A1DB414B_5E0E_11D2_8EC3_0008C77C0743_.wvu.PrintArea" hidden="1">#REF!</definedName>
    <definedName name="Z_A1DB414B_5E0E_11D2_8EC3_0008C77C0743_.wvu.PrintTitles" hidden="1">#REF!</definedName>
    <definedName name="Z_A1DB415A_5E0E_11D2_8EC3_0008C77C0743_.wvu.PrintArea" hidden="1">#REF!</definedName>
    <definedName name="Z_A1DB415A_5E0E_11D2_8EC3_0008C77C0743_.wvu.PrintTitles" hidden="1">#REF!</definedName>
    <definedName name="Z_A1DB4167_5E0E_11D2_8EC3_0008C77C0743_.wvu.PrintArea" hidden="1">#REF!</definedName>
    <definedName name="Z_A1DB4167_5E0E_11D2_8EC3_0008C77C0743_.wvu.PrintTitles" hidden="1">#REF!,#REF!</definedName>
    <definedName name="Z_A1DB4176_5E0E_11D2_8EC3_0008C77C0743_.wvu.PrintArea" hidden="1">#REF!</definedName>
    <definedName name="Z_A1DB4176_5E0E_11D2_8EC3_0008C77C0743_.wvu.PrintTitles" hidden="1">#REF!</definedName>
    <definedName name="Z_A1DB4185_5E0E_11D2_8EC3_0008C77C0743_.wvu.PrintArea" hidden="1">#REF!</definedName>
    <definedName name="Z_A1DB4185_5E0E_11D2_8EC3_0008C77C0743_.wvu.PrintTitles" hidden="1">#REF!</definedName>
    <definedName name="Z_A1DB4192_5E0E_11D2_8EC3_0008C77C0743_.wvu.PrintArea" hidden="1">#REF!</definedName>
    <definedName name="Z_A1DB4192_5E0E_11D2_8EC3_0008C77C0743_.wvu.PrintTitles" hidden="1">#REF!,#REF!</definedName>
    <definedName name="Z_A1DB41A0_5E0E_11D2_8EC3_0008C77C0743_.wvu.PrintArea" hidden="1">#REF!</definedName>
    <definedName name="Z_A1DB41A0_5E0E_11D2_8EC3_0008C77C0743_.wvu.PrintTitles" hidden="1">#REF!</definedName>
    <definedName name="Z_A1DB41AF_5E0E_11D2_8EC3_0008C77C0743_.wvu.PrintArea" hidden="1">#REF!</definedName>
    <definedName name="Z_A1DB41AF_5E0E_11D2_8EC3_0008C77C0743_.wvu.PrintTitles" hidden="1">#REF!</definedName>
    <definedName name="Z_A1DB41BC_5E0E_11D2_8EC3_0008C77C0743_.wvu.PrintArea" hidden="1">#REF!</definedName>
    <definedName name="Z_A1DB41BC_5E0E_11D2_8EC3_0008C77C0743_.wvu.PrintTitles" hidden="1">#REF!,#REF!</definedName>
    <definedName name="Z_B6FCCF30_1696_11D2_8E91_0008C77C21AF_.wvu.PrintArea" hidden="1">#REF!</definedName>
    <definedName name="Z_B6FCCF30_1696_11D2_8E91_0008C77C21AF_.wvu.PrintTitles" hidden="1">#REF!,#REF!</definedName>
    <definedName name="Z_B6FCCF32_1696_11D2_8E91_0008C77C21AF_.wvu.PrintArea" hidden="1">#REF!</definedName>
    <definedName name="Z_B6FCCF32_1696_11D2_8E91_0008C77C21AF_.wvu.PrintTitles" hidden="1">#REF!</definedName>
    <definedName name="Z_B6FCCF35_1696_11D2_8E91_0008C77C21AF_.wvu.PrintArea" hidden="1">#REF!</definedName>
    <definedName name="Z_B6FCCF35_1696_11D2_8E91_0008C77C21AF_.wvu.PrintTitles" hidden="1">#REF!,#REF!</definedName>
    <definedName name="Z_B6FCCF37_1696_11D2_8E91_0008C77C21AF_.wvu.PrintArea" hidden="1">#REF!</definedName>
    <definedName name="Z_B6FCCF37_1696_11D2_8E91_0008C77C21AF_.wvu.PrintTitles" hidden="1">#REF!,#REF!</definedName>
    <definedName name="Z_B6FCCF39_1696_11D2_8E91_0008C77C21AF_.wvu.PrintArea" hidden="1">#REF!</definedName>
    <definedName name="Z_B6FCCF39_1696_11D2_8E91_0008C77C21AF_.wvu.PrintTitles" hidden="1">#REF!</definedName>
    <definedName name="Z_B6FCCF3C_1696_11D2_8E91_0008C77C21AF_.wvu.PrintArea" hidden="1">#REF!</definedName>
    <definedName name="Z_B6FCCF3C_1696_11D2_8E91_0008C77C21AF_.wvu.PrintTitles" hidden="1">#REF!,#REF!</definedName>
    <definedName name="Z_B6FCCF3E_1696_11D2_8E91_0008C77C21AF_.wvu.PrintArea" hidden="1">#REF!</definedName>
    <definedName name="Z_B6FCCF3E_1696_11D2_8E91_0008C77C21AF_.wvu.PrintTitles" hidden="1">#REF!,#REF!</definedName>
    <definedName name="Z_BDFEE6B6_734C_11D2_8E68_0008C77C0743_.wvu.PrintArea" hidden="1">#REF!</definedName>
    <definedName name="Z_BDFEE6B6_734C_11D2_8E68_0008C77C0743_.wvu.PrintTitles" hidden="1">#REF!,#REF!</definedName>
    <definedName name="Z_BDFEE6B9_734C_11D2_8E68_0008C77C0743_.wvu.PrintArea" hidden="1">#REF!</definedName>
    <definedName name="Z_BDFEE6B9_734C_11D2_8E68_0008C77C0743_.wvu.PrintTitles" hidden="1">#REF!,#REF!</definedName>
    <definedName name="Z_BDFEE6BB_734C_11D2_8E68_0008C77C0743_.wvu.PrintArea" hidden="1">#REF!</definedName>
    <definedName name="Z_BDFEE6BB_734C_11D2_8E68_0008C77C0743_.wvu.PrintTitles" hidden="1">#REF!,#REF!</definedName>
    <definedName name="Z_BDFEE6C1_734C_11D2_8E68_0008C77C0743_.wvu.PrintArea" hidden="1">#REF!</definedName>
    <definedName name="Z_BDFEE6C1_734C_11D2_8E68_0008C77C0743_.wvu.PrintTitles" hidden="1">#REF!</definedName>
    <definedName name="Z_BDFEE6C3_734C_11D2_8E68_0008C77C0743_.wvu.PrintArea" hidden="1">#REF!</definedName>
    <definedName name="Z_BDFEE6C3_734C_11D2_8E68_0008C77C0743_.wvu.PrintTitles" hidden="1">#REF!</definedName>
    <definedName name="Z_BDFEE6C5_734C_11D2_8E68_0008C77C0743_.wvu.PrintArea" hidden="1">#REF!</definedName>
    <definedName name="Z_BDFEE6C5_734C_11D2_8E68_0008C77C0743_.wvu.PrintTitles" hidden="1">#REF!</definedName>
    <definedName name="Z_BDFEE6CE_734C_11D2_8E68_0008C77C0743_.wvu.PrintArea" hidden="1">#REF!</definedName>
    <definedName name="Z_BDFEE6CE_734C_11D2_8E68_0008C77C0743_.wvu.PrintTitles" hidden="1">#REF!,#REF!</definedName>
    <definedName name="Z_BDFEE6D1_734C_11D2_8E68_0008C77C0743_.wvu.PrintArea" hidden="1">#REF!</definedName>
    <definedName name="Z_BDFEE6D1_734C_11D2_8E68_0008C77C0743_.wvu.PrintTitles" hidden="1">#REF!,#REF!</definedName>
    <definedName name="Z_BDFEE6D3_734C_11D2_8E68_0008C77C0743_.wvu.PrintArea" hidden="1">#REF!</definedName>
    <definedName name="Z_BDFEE6D3_734C_11D2_8E68_0008C77C0743_.wvu.PrintTitles" hidden="1">#REF!,#REF!</definedName>
    <definedName name="Z_BDFEE6D7_734C_11D2_8E68_0008C77C0743_.wvu.PrintArea" hidden="1">#REF!</definedName>
    <definedName name="Z_BDFEE6D7_734C_11D2_8E68_0008C77C0743_.wvu.PrintTitles" hidden="1">#REF!,#REF!</definedName>
    <definedName name="Z_BDFEE6DA_734C_11D2_8E68_0008C77C0743_.wvu.PrintArea" hidden="1">#REF!</definedName>
    <definedName name="Z_BDFEE6DA_734C_11D2_8E68_0008C77C0743_.wvu.PrintTitles" hidden="1">#REF!,#REF!</definedName>
    <definedName name="Z_BDFEE6DC_734C_11D2_8E68_0008C77C0743_.wvu.PrintArea" hidden="1">#REF!</definedName>
    <definedName name="Z_BDFEE6DC_734C_11D2_8E68_0008C77C0743_.wvu.PrintTitles" hidden="1">#REF!,#REF!</definedName>
    <definedName name="Z_BDFEE6E2_734C_11D2_8E68_0008C77C0743_.wvu.PrintArea" hidden="1">#REF!</definedName>
    <definedName name="Z_BDFEE6E2_734C_11D2_8E68_0008C77C0743_.wvu.PrintTitles" hidden="1">#REF!</definedName>
    <definedName name="Z_BDFEE6E4_734C_11D2_8E68_0008C77C0743_.wvu.PrintArea" hidden="1">#REF!</definedName>
    <definedName name="Z_BDFEE6E4_734C_11D2_8E68_0008C77C0743_.wvu.PrintTitles" hidden="1">#REF!</definedName>
    <definedName name="Z_BDFEE6E6_734C_11D2_8E68_0008C77C0743_.wvu.PrintArea" hidden="1">#REF!</definedName>
    <definedName name="Z_BDFEE6E6_734C_11D2_8E68_0008C77C0743_.wvu.PrintTitles" hidden="1">#REF!</definedName>
    <definedName name="Z_BDFEE6EF_734C_11D2_8E68_0008C77C0743_.wvu.PrintArea" hidden="1">#REF!</definedName>
    <definedName name="Z_BDFEE6EF_734C_11D2_8E68_0008C77C0743_.wvu.PrintTitles" hidden="1">#REF!,#REF!</definedName>
    <definedName name="Z_BDFEE6F2_734C_11D2_8E68_0008C77C0743_.wvu.PrintArea" hidden="1">#REF!</definedName>
    <definedName name="Z_BDFEE6F2_734C_11D2_8E68_0008C77C0743_.wvu.PrintTitles" hidden="1">#REF!,#REF!</definedName>
    <definedName name="Z_BDFEE6F4_734C_11D2_8E68_0008C77C0743_.wvu.PrintArea" hidden="1">#REF!</definedName>
    <definedName name="Z_BDFEE6F4_734C_11D2_8E68_0008C77C0743_.wvu.PrintTitles" hidden="1">#REF!,#REF!</definedName>
    <definedName name="Z_BDFEE6FA_734C_11D2_8E68_0008C77C0743_.wvu.PrintArea" hidden="1">#REF!</definedName>
    <definedName name="Z_BDFEE6FA_734C_11D2_8E68_0008C77C0743_.wvu.PrintTitles" hidden="1">#REF!,#REF!</definedName>
    <definedName name="Z_BDFEE6FC_734C_11D2_8E68_0008C77C0743_.wvu.PrintArea" hidden="1">#REF!</definedName>
    <definedName name="Z_BDFEE6FC_734C_11D2_8E68_0008C77C0743_.wvu.PrintTitles" hidden="1">#REF!,#REF!</definedName>
    <definedName name="Z_BDFEE6FE_734C_11D2_8E68_0008C77C0743_.wvu.PrintArea" hidden="1">#REF!</definedName>
    <definedName name="Z_BDFEE6FE_734C_11D2_8E68_0008C77C0743_.wvu.PrintTitles" hidden="1">#REF!,#REF!</definedName>
    <definedName name="Z_BE4AA1C5_ECFE_11D2_8EB8_0008C77C0743_.wvu.PrintArea" hidden="1">#REF!</definedName>
    <definedName name="Z_BE4AA1C5_ECFE_11D2_8EB8_0008C77C0743_.wvu.PrintTitles" hidden="1">#REF!</definedName>
    <definedName name="Z_BE4AA1D8_ECFE_11D2_8EB8_0008C77C0743_.wvu.PrintArea" hidden="1">#REF!</definedName>
    <definedName name="Z_BE4AA1D8_ECFE_11D2_8EB8_0008C77C0743_.wvu.PrintTitles" hidden="1">#REF!</definedName>
    <definedName name="Z_BE4AA1E8_ECFE_11D2_8EB8_0008C77C0743_.wvu.PrintArea" hidden="1">#REF!</definedName>
    <definedName name="Z_BE4AA1E8_ECFE_11D2_8EB8_0008C77C0743_.wvu.PrintTitles" hidden="1">#REF!,#REF!</definedName>
    <definedName name="Z_BFEBD6B7_EDBB_11D2_8EB9_0008C77C0743_.wvu.PrintArea" hidden="1">#REF!</definedName>
    <definedName name="Z_BFEBD6B7_EDBB_11D2_8EB9_0008C77C0743_.wvu.PrintTitles" hidden="1">#REF!</definedName>
    <definedName name="Z_BFEBD6CA_EDBB_11D2_8EB9_0008C77C0743_.wvu.PrintArea" hidden="1">#REF!</definedName>
    <definedName name="Z_BFEBD6CA_EDBB_11D2_8EB9_0008C77C0743_.wvu.PrintTitles" hidden="1">#REF!</definedName>
    <definedName name="Z_BFEBD6DA_EDBB_11D2_8EB9_0008C77C0743_.wvu.PrintArea" hidden="1">#REF!</definedName>
    <definedName name="Z_BFEBD6DA_EDBB_11D2_8EB9_0008C77C0743_.wvu.PrintTitles" hidden="1">#REF!,#REF!</definedName>
    <definedName name="Z_CD050555_ECE8_11D2_8EB7_0008C77C0743_.wvu.PrintArea" hidden="1">#REF!</definedName>
    <definedName name="Z_CD050555_ECE8_11D2_8EB7_0008C77C0743_.wvu.PrintTitles" hidden="1">#REF!</definedName>
    <definedName name="Z_CD050568_ECE8_11D2_8EB7_0008C77C0743_.wvu.PrintArea" hidden="1">#REF!</definedName>
    <definedName name="Z_CD050568_ECE8_11D2_8EB7_0008C77C0743_.wvu.PrintTitles" hidden="1">#REF!</definedName>
    <definedName name="Z_CD050578_ECE8_11D2_8EB7_0008C77C0743_.wvu.PrintArea" hidden="1">#REF!</definedName>
    <definedName name="Z_CD050578_ECE8_11D2_8EB7_0008C77C0743_.wvu.PrintTitles" hidden="1">#REF!,#REF!</definedName>
    <definedName name="Z_CF4A68D4_EB6D_11D2_8EB5_0008C77C0743_.wvu.PrintArea" hidden="1">#REF!</definedName>
    <definedName name="Z_CF4A68D4_EB6D_11D2_8EB5_0008C77C0743_.wvu.PrintTitles" hidden="1">#REF!</definedName>
    <definedName name="Z_CF4A68E7_EB6D_11D2_8EB5_0008C77C0743_.wvu.PrintArea" hidden="1">#REF!</definedName>
    <definedName name="Z_CF4A68E7_EB6D_11D2_8EB5_0008C77C0743_.wvu.PrintTitles" hidden="1">#REF!</definedName>
    <definedName name="Z_CF4A68F7_EB6D_11D2_8EB5_0008C77C0743_.wvu.PrintArea" hidden="1">#REF!</definedName>
    <definedName name="Z_CF4A68F7_EB6D_11D2_8EB5_0008C77C0743_.wvu.PrintTitles" hidden="1">#REF!,#REF!</definedName>
    <definedName name="Z_F3D6017D_338E_11D2_8E9B_0008C77C0743_.wvu.PrintArea" hidden="1">#REF!</definedName>
    <definedName name="Z_F3D6017D_338E_11D2_8E9B_0008C77C0743_.wvu.PrintTitles" hidden="1">#REF!</definedName>
    <definedName name="Z_F3D6018C_338E_11D2_8E9B_0008C77C0743_.wvu.PrintArea" hidden="1">#REF!</definedName>
    <definedName name="Z_F3D6018C_338E_11D2_8E9B_0008C77C0743_.wvu.PrintTitles" hidden="1">#REF!</definedName>
    <definedName name="Z_F3D60199_338E_11D2_8E9B_0008C77C0743_.wvu.PrintArea" hidden="1">#REF!</definedName>
    <definedName name="Z_F3D60199_338E_11D2_8E9B_0008C77C0743_.wvu.PrintTitles" hidden="1">#REF!,#REF!</definedName>
    <definedName name="zdcw" hidden="1">#REF!</definedName>
    <definedName name="zj" hidden="1">#REF!</definedName>
    <definedName name="znh" hidden="1">#REF!</definedName>
    <definedName name="zxcvb" hidden="1">#REF!</definedName>
    <definedName name="zxd" hidden="1">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95" l="1"/>
  <c r="G27" i="95"/>
  <c r="G26" i="95"/>
  <c r="G24" i="95"/>
  <c r="Q10" i="92"/>
  <c r="Q11" i="92"/>
  <c r="Q12" i="92"/>
  <c r="Q13" i="92"/>
  <c r="Q14" i="92"/>
  <c r="Q15" i="92"/>
  <c r="Q16" i="92"/>
  <c r="Q17" i="92"/>
  <c r="Q18" i="92"/>
  <c r="Q19" i="92"/>
  <c r="Q20" i="92"/>
  <c r="Q21" i="92"/>
  <c r="Q22" i="92"/>
  <c r="Q23" i="92"/>
  <c r="Q24" i="92"/>
  <c r="Q25" i="92"/>
  <c r="Q26" i="92"/>
  <c r="Q27" i="92"/>
  <c r="Q28" i="92"/>
  <c r="Q29" i="92"/>
  <c r="Q30" i="92"/>
  <c r="Q31" i="92"/>
  <c r="Q32" i="92"/>
  <c r="Q33" i="92"/>
  <c r="Q9" i="92"/>
  <c r="O36" i="92"/>
  <c r="O35" i="92"/>
  <c r="K10" i="92"/>
  <c r="K11" i="92"/>
  <c r="K12" i="92"/>
  <c r="K13" i="92"/>
  <c r="K14" i="92"/>
  <c r="K15" i="92"/>
  <c r="K16" i="92"/>
  <c r="K17" i="92"/>
  <c r="K18" i="92"/>
  <c r="K19" i="92"/>
  <c r="K20" i="92"/>
  <c r="K21" i="92"/>
  <c r="K22" i="92"/>
  <c r="K23" i="92"/>
  <c r="K24" i="92"/>
  <c r="K25" i="92"/>
  <c r="K26" i="92"/>
  <c r="K27" i="92"/>
  <c r="K28" i="92"/>
  <c r="K29" i="92"/>
  <c r="K30" i="92"/>
  <c r="K31" i="92"/>
  <c r="K32" i="92"/>
  <c r="K33" i="92"/>
  <c r="K9" i="92"/>
  <c r="I36" i="92"/>
  <c r="I35" i="92"/>
  <c r="O40" i="92" l="1"/>
  <c r="I40" i="92"/>
  <c r="Q36" i="92"/>
  <c r="K36" i="92"/>
  <c r="K35" i="92"/>
  <c r="K40" i="92" s="1"/>
  <c r="Q35" i="92"/>
  <c r="Q40" i="92" s="1"/>
  <c r="G39" i="95" l="1"/>
  <c r="G40" i="95"/>
  <c r="H19" i="4" l="1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18" i="4"/>
  <c r="J52" i="74"/>
  <c r="K52" i="74" s="1"/>
  <c r="G37" i="92"/>
  <c r="G38" i="92"/>
  <c r="E35" i="92"/>
  <c r="L52" i="74" l="1"/>
  <c r="F51" i="95"/>
  <c r="D41" i="99" l="1"/>
  <c r="D18" i="99"/>
  <c r="D19" i="99"/>
  <c r="D20" i="99"/>
  <c r="D21" i="99"/>
  <c r="D22" i="99"/>
  <c r="D41" i="98"/>
  <c r="D17" i="98"/>
  <c r="D18" i="98"/>
  <c r="D19" i="98"/>
  <c r="D20" i="98"/>
  <c r="D21" i="98"/>
  <c r="D22" i="98"/>
  <c r="E12" i="107" l="1"/>
  <c r="D14" i="107"/>
  <c r="D13" i="107"/>
  <c r="D12" i="107"/>
  <c r="M8" i="108"/>
  <c r="M9" i="108"/>
  <c r="M10" i="108"/>
  <c r="M11" i="108"/>
  <c r="M15" i="108" s="1"/>
  <c r="M12" i="108"/>
  <c r="M13" i="108"/>
  <c r="D15" i="108"/>
  <c r="E15" i="108"/>
  <c r="F15" i="108"/>
  <c r="G15" i="108"/>
  <c r="H15" i="108"/>
  <c r="I15" i="108"/>
  <c r="J15" i="108"/>
  <c r="K15" i="108"/>
  <c r="L15" i="108"/>
  <c r="C15" i="108"/>
  <c r="M7" i="108" l="1"/>
  <c r="B2" i="107"/>
  <c r="D8" i="86"/>
  <c r="E8" i="86"/>
  <c r="C8" i="86"/>
  <c r="D7" i="86"/>
  <c r="E7" i="86"/>
  <c r="C7" i="86"/>
  <c r="D6" i="86"/>
  <c r="E6" i="86"/>
  <c r="C6" i="86"/>
  <c r="E13" i="107" l="1"/>
  <c r="E14" i="107" l="1"/>
  <c r="N22" i="86" l="1"/>
  <c r="N21" i="86"/>
  <c r="E10" i="106" l="1"/>
  <c r="E39" i="106" s="1"/>
  <c r="E12" i="106"/>
  <c r="F12" i="106" s="1"/>
  <c r="G12" i="106" s="1"/>
  <c r="H12" i="106" s="1"/>
  <c r="I12" i="106" s="1"/>
  <c r="J12" i="106" s="1"/>
  <c r="E13" i="106"/>
  <c r="E14" i="106"/>
  <c r="E15" i="106"/>
  <c r="E44" i="106" s="1"/>
  <c r="E9" i="106"/>
  <c r="F9" i="106" s="1"/>
  <c r="G9" i="106" s="1"/>
  <c r="H9" i="106" s="1"/>
  <c r="I9" i="106" s="1"/>
  <c r="J9" i="106" s="1"/>
  <c r="K73" i="106"/>
  <c r="C73" i="106"/>
  <c r="N73" i="106" s="1"/>
  <c r="K72" i="106"/>
  <c r="C72" i="106"/>
  <c r="N72" i="106" s="1"/>
  <c r="K71" i="106"/>
  <c r="C71" i="106"/>
  <c r="N71" i="106" s="1"/>
  <c r="K70" i="106"/>
  <c r="C70" i="106"/>
  <c r="N70" i="106" s="1"/>
  <c r="K69" i="106"/>
  <c r="C69" i="106"/>
  <c r="N69" i="106" s="1"/>
  <c r="K68" i="106"/>
  <c r="C68" i="106"/>
  <c r="N68" i="106" s="1"/>
  <c r="K67" i="106"/>
  <c r="C67" i="106"/>
  <c r="N67" i="106" s="1"/>
  <c r="K44" i="106"/>
  <c r="C44" i="106"/>
  <c r="N44" i="106" s="1"/>
  <c r="K43" i="106"/>
  <c r="C43" i="106"/>
  <c r="N43" i="106" s="1"/>
  <c r="K42" i="106"/>
  <c r="C42" i="106"/>
  <c r="N42" i="106" s="1"/>
  <c r="K41" i="106"/>
  <c r="C41" i="106"/>
  <c r="N41" i="106" s="1"/>
  <c r="K40" i="106"/>
  <c r="C40" i="106"/>
  <c r="N40" i="106" s="1"/>
  <c r="K39" i="106"/>
  <c r="C39" i="106"/>
  <c r="N39" i="106" s="1"/>
  <c r="K38" i="106"/>
  <c r="C38" i="106"/>
  <c r="N38" i="106" s="1"/>
  <c r="K15" i="106"/>
  <c r="F15" i="106"/>
  <c r="G15" i="106" s="1"/>
  <c r="H15" i="106" s="1"/>
  <c r="I15" i="106" s="1"/>
  <c r="J15" i="106" s="1"/>
  <c r="D15" i="106"/>
  <c r="C15" i="106"/>
  <c r="N15" i="106" s="1"/>
  <c r="B15" i="106"/>
  <c r="B44" i="106" s="1"/>
  <c r="B73" i="106" s="1"/>
  <c r="A15" i="106"/>
  <c r="A44" i="106" s="1"/>
  <c r="A73" i="106" s="1"/>
  <c r="K14" i="106"/>
  <c r="F14" i="106"/>
  <c r="G14" i="106" s="1"/>
  <c r="H14" i="106" s="1"/>
  <c r="I14" i="106" s="1"/>
  <c r="J14" i="106" s="1"/>
  <c r="E43" i="106"/>
  <c r="D14" i="106"/>
  <c r="D43" i="106" s="1"/>
  <c r="C14" i="106"/>
  <c r="N14" i="106" s="1"/>
  <c r="B14" i="106"/>
  <c r="B43" i="106" s="1"/>
  <c r="B72" i="106" s="1"/>
  <c r="A14" i="106"/>
  <c r="A43" i="106" s="1"/>
  <c r="A72" i="106" s="1"/>
  <c r="K13" i="106"/>
  <c r="D13" i="106"/>
  <c r="C13" i="106"/>
  <c r="N13" i="106" s="1"/>
  <c r="B13" i="106"/>
  <c r="B42" i="106" s="1"/>
  <c r="B71" i="106" s="1"/>
  <c r="A13" i="106"/>
  <c r="A42" i="106" s="1"/>
  <c r="A71" i="106" s="1"/>
  <c r="K12" i="106"/>
  <c r="D12" i="106"/>
  <c r="D41" i="106" s="1"/>
  <c r="C12" i="106"/>
  <c r="N12" i="106" s="1"/>
  <c r="B12" i="106"/>
  <c r="B41" i="106" s="1"/>
  <c r="B70" i="106" s="1"/>
  <c r="A12" i="106"/>
  <c r="A41" i="106" s="1"/>
  <c r="A70" i="106" s="1"/>
  <c r="K11" i="106"/>
  <c r="D11" i="106"/>
  <c r="D40" i="106" s="1"/>
  <c r="C11" i="106"/>
  <c r="N11" i="106" s="1"/>
  <c r="B11" i="106"/>
  <c r="B40" i="106" s="1"/>
  <c r="B69" i="106" s="1"/>
  <c r="A11" i="106"/>
  <c r="A40" i="106" s="1"/>
  <c r="A69" i="106" s="1"/>
  <c r="K10" i="106"/>
  <c r="F10" i="106"/>
  <c r="G10" i="106" s="1"/>
  <c r="H10" i="106" s="1"/>
  <c r="I10" i="106" s="1"/>
  <c r="J10" i="106" s="1"/>
  <c r="D10" i="106"/>
  <c r="C10" i="106"/>
  <c r="N10" i="106" s="1"/>
  <c r="B10" i="106"/>
  <c r="B39" i="106" s="1"/>
  <c r="B68" i="106" s="1"/>
  <c r="A10" i="106"/>
  <c r="A39" i="106" s="1"/>
  <c r="A68" i="106" s="1"/>
  <c r="K9" i="106"/>
  <c r="D9" i="106"/>
  <c r="D38" i="106" s="1"/>
  <c r="C9" i="106"/>
  <c r="N9" i="106" s="1"/>
  <c r="B9" i="106"/>
  <c r="B38" i="106" s="1"/>
  <c r="B67" i="106" s="1"/>
  <c r="A9" i="106"/>
  <c r="A38" i="106" s="1"/>
  <c r="A67" i="106" s="1"/>
  <c r="E10" i="105"/>
  <c r="E12" i="105"/>
  <c r="F12" i="105" s="1"/>
  <c r="G12" i="105" s="1"/>
  <c r="H12" i="105" s="1"/>
  <c r="I12" i="105" s="1"/>
  <c r="J12" i="105" s="1"/>
  <c r="E13" i="105"/>
  <c r="E14" i="105"/>
  <c r="E43" i="105" s="1"/>
  <c r="E15" i="105"/>
  <c r="F15" i="105" s="1"/>
  <c r="G15" i="105" s="1"/>
  <c r="H15" i="105" s="1"/>
  <c r="I15" i="105" s="1"/>
  <c r="J15" i="105" s="1"/>
  <c r="E9" i="105"/>
  <c r="K73" i="105"/>
  <c r="C73" i="105"/>
  <c r="N73" i="105" s="1"/>
  <c r="K72" i="105"/>
  <c r="C72" i="105"/>
  <c r="N72" i="105" s="1"/>
  <c r="K71" i="105"/>
  <c r="C71" i="105"/>
  <c r="N71" i="105" s="1"/>
  <c r="K70" i="105"/>
  <c r="C70" i="105"/>
  <c r="N70" i="105" s="1"/>
  <c r="K69" i="105"/>
  <c r="C69" i="105"/>
  <c r="N69" i="105" s="1"/>
  <c r="K68" i="105"/>
  <c r="C68" i="105"/>
  <c r="N68" i="105" s="1"/>
  <c r="K67" i="105"/>
  <c r="C67" i="105"/>
  <c r="N67" i="105" s="1"/>
  <c r="K44" i="105"/>
  <c r="C44" i="105"/>
  <c r="N44" i="105" s="1"/>
  <c r="K43" i="105"/>
  <c r="C43" i="105"/>
  <c r="N43" i="105" s="1"/>
  <c r="K42" i="105"/>
  <c r="C42" i="105"/>
  <c r="N42" i="105" s="1"/>
  <c r="K41" i="105"/>
  <c r="C41" i="105"/>
  <c r="N41" i="105" s="1"/>
  <c r="K40" i="105"/>
  <c r="C40" i="105"/>
  <c r="N40" i="105" s="1"/>
  <c r="K39" i="105"/>
  <c r="C39" i="105"/>
  <c r="N39" i="105" s="1"/>
  <c r="K38" i="105"/>
  <c r="C38" i="105"/>
  <c r="N38" i="105" s="1"/>
  <c r="K15" i="105"/>
  <c r="D15" i="105"/>
  <c r="D44" i="105" s="1"/>
  <c r="C15" i="105"/>
  <c r="N15" i="105" s="1"/>
  <c r="B15" i="105"/>
  <c r="B44" i="105" s="1"/>
  <c r="B73" i="105" s="1"/>
  <c r="A15" i="105"/>
  <c r="A44" i="105" s="1"/>
  <c r="A73" i="105" s="1"/>
  <c r="K14" i="105"/>
  <c r="D14" i="105"/>
  <c r="C14" i="105"/>
  <c r="N14" i="105" s="1"/>
  <c r="B14" i="105"/>
  <c r="B43" i="105" s="1"/>
  <c r="B72" i="105" s="1"/>
  <c r="A14" i="105"/>
  <c r="A43" i="105" s="1"/>
  <c r="A72" i="105" s="1"/>
  <c r="K13" i="105"/>
  <c r="D13" i="105"/>
  <c r="C13" i="105"/>
  <c r="N13" i="105" s="1"/>
  <c r="B13" i="105"/>
  <c r="B42" i="105" s="1"/>
  <c r="B71" i="105" s="1"/>
  <c r="A13" i="105"/>
  <c r="A42" i="105" s="1"/>
  <c r="A71" i="105" s="1"/>
  <c r="K12" i="105"/>
  <c r="E41" i="105"/>
  <c r="D12" i="105"/>
  <c r="D41" i="105" s="1"/>
  <c r="C12" i="105"/>
  <c r="N12" i="105" s="1"/>
  <c r="B12" i="105"/>
  <c r="B41" i="105" s="1"/>
  <c r="B70" i="105" s="1"/>
  <c r="A12" i="105"/>
  <c r="A41" i="105" s="1"/>
  <c r="A70" i="105" s="1"/>
  <c r="K11" i="105"/>
  <c r="D11" i="105"/>
  <c r="D40" i="105" s="1"/>
  <c r="C11" i="105"/>
  <c r="N11" i="105" s="1"/>
  <c r="B11" i="105"/>
  <c r="B40" i="105" s="1"/>
  <c r="B69" i="105" s="1"/>
  <c r="A11" i="105"/>
  <c r="A40" i="105" s="1"/>
  <c r="A69" i="105" s="1"/>
  <c r="K10" i="105"/>
  <c r="D10" i="105"/>
  <c r="D39" i="105" s="1"/>
  <c r="C10" i="105"/>
  <c r="N10" i="105" s="1"/>
  <c r="B10" i="105"/>
  <c r="B39" i="105" s="1"/>
  <c r="B68" i="105" s="1"/>
  <c r="A10" i="105"/>
  <c r="A39" i="105" s="1"/>
  <c r="A68" i="105" s="1"/>
  <c r="K9" i="105"/>
  <c r="D9" i="105"/>
  <c r="D38" i="105" s="1"/>
  <c r="C9" i="105"/>
  <c r="N9" i="105" s="1"/>
  <c r="B9" i="105"/>
  <c r="B38" i="105" s="1"/>
  <c r="B67" i="105" s="1"/>
  <c r="A9" i="105"/>
  <c r="A38" i="105" s="1"/>
  <c r="A67" i="105" s="1"/>
  <c r="E41" i="106" l="1"/>
  <c r="O10" i="105"/>
  <c r="P10" i="105" s="1"/>
  <c r="Q10" i="105" s="1"/>
  <c r="R10" i="105" s="1"/>
  <c r="S10" i="105" s="1"/>
  <c r="O12" i="106"/>
  <c r="O9" i="106"/>
  <c r="P9" i="106" s="1"/>
  <c r="Q9" i="106" s="1"/>
  <c r="R9" i="106" s="1"/>
  <c r="S9" i="106" s="1"/>
  <c r="T9" i="106" s="1"/>
  <c r="U9" i="106" s="1"/>
  <c r="V9" i="106" s="1"/>
  <c r="W9" i="106" s="1"/>
  <c r="X9" i="106" s="1"/>
  <c r="Y9" i="106" s="1"/>
  <c r="Z9" i="106" s="1"/>
  <c r="AA9" i="106" s="1"/>
  <c r="AB9" i="106" s="1"/>
  <c r="AC9" i="106" s="1"/>
  <c r="AD9" i="106" s="1"/>
  <c r="AE9" i="106" s="1"/>
  <c r="AF9" i="106" s="1"/>
  <c r="AG9" i="106" s="1"/>
  <c r="AH9" i="106" s="1"/>
  <c r="AI9" i="106" s="1"/>
  <c r="AJ9" i="106" s="1"/>
  <c r="AK9" i="106" s="1"/>
  <c r="AL9" i="106" s="1"/>
  <c r="AM9" i="106" s="1"/>
  <c r="AN9" i="106" s="1"/>
  <c r="AO9" i="106" s="1"/>
  <c r="AP9" i="106" s="1"/>
  <c r="AQ9" i="106" s="1"/>
  <c r="AR9" i="106" s="1"/>
  <c r="AS9" i="106" s="1"/>
  <c r="AT9" i="106" s="1"/>
  <c r="AU9" i="106" s="1"/>
  <c r="AV9" i="106" s="1"/>
  <c r="AW9" i="106" s="1"/>
  <c r="AX9" i="106" s="1"/>
  <c r="AY9" i="106" s="1"/>
  <c r="AZ9" i="106" s="1"/>
  <c r="BA9" i="106" s="1"/>
  <c r="BB9" i="106" s="1"/>
  <c r="BC9" i="106" s="1"/>
  <c r="BD9" i="106" s="1"/>
  <c r="BE9" i="106" s="1"/>
  <c r="BF9" i="106" s="1"/>
  <c r="BG9" i="106" s="1"/>
  <c r="BH9" i="106" s="1"/>
  <c r="BI9" i="106" s="1"/>
  <c r="BJ9" i="106" s="1"/>
  <c r="BK9" i="106" s="1"/>
  <c r="BL9" i="106" s="1"/>
  <c r="BM9" i="106" s="1"/>
  <c r="BN9" i="106" s="1"/>
  <c r="BO9" i="106" s="1"/>
  <c r="BP9" i="106" s="1"/>
  <c r="BQ9" i="106" s="1"/>
  <c r="BR9" i="106" s="1"/>
  <c r="BS9" i="106" s="1"/>
  <c r="BT9" i="106" s="1"/>
  <c r="BU9" i="106" s="1"/>
  <c r="BV9" i="106" s="1"/>
  <c r="BW9" i="106" s="1"/>
  <c r="BX9" i="106" s="1"/>
  <c r="BY9" i="106" s="1"/>
  <c r="BZ9" i="106" s="1"/>
  <c r="CA9" i="106" s="1"/>
  <c r="CB9" i="106" s="1"/>
  <c r="CC9" i="106" s="1"/>
  <c r="CD9" i="106" s="1"/>
  <c r="CE9" i="106" s="1"/>
  <c r="CF9" i="106" s="1"/>
  <c r="CG9" i="106" s="1"/>
  <c r="CH9" i="106" s="1"/>
  <c r="CI9" i="106" s="1"/>
  <c r="CJ9" i="106" s="1"/>
  <c r="CK9" i="106" s="1"/>
  <c r="CL9" i="106" s="1"/>
  <c r="CM9" i="106" s="1"/>
  <c r="CN9" i="106" s="1"/>
  <c r="CO9" i="106" s="1"/>
  <c r="CP9" i="106" s="1"/>
  <c r="CQ9" i="106" s="1"/>
  <c r="CR9" i="106" s="1"/>
  <c r="CS9" i="106" s="1"/>
  <c r="CT9" i="106" s="1"/>
  <c r="CU9" i="106" s="1"/>
  <c r="CV9" i="106" s="1"/>
  <c r="CW9" i="106" s="1"/>
  <c r="CX9" i="106" s="1"/>
  <c r="CY9" i="106" s="1"/>
  <c r="CZ9" i="106" s="1"/>
  <c r="DA9" i="106" s="1"/>
  <c r="DB9" i="106" s="1"/>
  <c r="DC9" i="106" s="1"/>
  <c r="DD9" i="106" s="1"/>
  <c r="DE9" i="106" s="1"/>
  <c r="DF9" i="106" s="1"/>
  <c r="DG9" i="106" s="1"/>
  <c r="DH9" i="106" s="1"/>
  <c r="DI9" i="106" s="1"/>
  <c r="DJ9" i="106" s="1"/>
  <c r="DK9" i="106" s="1"/>
  <c r="DL9" i="106" s="1"/>
  <c r="DM9" i="106" s="1"/>
  <c r="DN9" i="106" s="1"/>
  <c r="DO9" i="106" s="1"/>
  <c r="DP9" i="106" s="1"/>
  <c r="DQ9" i="106" s="1"/>
  <c r="DR9" i="106" s="1"/>
  <c r="DS9" i="106" s="1"/>
  <c r="DT9" i="106" s="1"/>
  <c r="DU9" i="106" s="1"/>
  <c r="DV9" i="106" s="1"/>
  <c r="DW9" i="106" s="1"/>
  <c r="DX9" i="106" s="1"/>
  <c r="DY9" i="106" s="1"/>
  <c r="DZ9" i="106" s="1"/>
  <c r="EA9" i="106" s="1"/>
  <c r="EB9" i="106" s="1"/>
  <c r="EC9" i="106" s="1"/>
  <c r="ED9" i="106" s="1"/>
  <c r="EE9" i="106" s="1"/>
  <c r="EF9" i="106" s="1"/>
  <c r="EG9" i="106" s="1"/>
  <c r="EH9" i="106" s="1"/>
  <c r="EI9" i="106" s="1"/>
  <c r="EJ9" i="106" s="1"/>
  <c r="EK9" i="106" s="1"/>
  <c r="EL9" i="106" s="1"/>
  <c r="EM9" i="106" s="1"/>
  <c r="EN9" i="106" s="1"/>
  <c r="EO9" i="106" s="1"/>
  <c r="EP9" i="106" s="1"/>
  <c r="EQ9" i="106" s="1"/>
  <c r="ER9" i="106" s="1"/>
  <c r="ES9" i="106" s="1"/>
  <c r="ET9" i="106" s="1"/>
  <c r="EU9" i="106" s="1"/>
  <c r="EV9" i="106" s="1"/>
  <c r="EW9" i="106" s="1"/>
  <c r="EX9" i="106" s="1"/>
  <c r="EY9" i="106" s="1"/>
  <c r="EZ9" i="106" s="1"/>
  <c r="FA9" i="106" s="1"/>
  <c r="FB9" i="106" s="1"/>
  <c r="FC9" i="106" s="1"/>
  <c r="FD9" i="106" s="1"/>
  <c r="FE9" i="106" s="1"/>
  <c r="FF9" i="106" s="1"/>
  <c r="FG9" i="106" s="1"/>
  <c r="FH9" i="106" s="1"/>
  <c r="FI9" i="106" s="1"/>
  <c r="FJ9" i="106" s="1"/>
  <c r="FK9" i="106" s="1"/>
  <c r="FL9" i="106" s="1"/>
  <c r="FM9" i="106" s="1"/>
  <c r="FN9" i="106" s="1"/>
  <c r="FO9" i="106" s="1"/>
  <c r="FP9" i="106" s="1"/>
  <c r="FQ9" i="106" s="1"/>
  <c r="FR9" i="106" s="1"/>
  <c r="FS9" i="106" s="1"/>
  <c r="FT9" i="106" s="1"/>
  <c r="FU9" i="106" s="1"/>
  <c r="FV9" i="106" s="1"/>
  <c r="FW9" i="106" s="1"/>
  <c r="FX9" i="106" s="1"/>
  <c r="FY9" i="106" s="1"/>
  <c r="FZ9" i="106" s="1"/>
  <c r="GA9" i="106" s="1"/>
  <c r="GB9" i="106" s="1"/>
  <c r="GC9" i="106" s="1"/>
  <c r="GD9" i="106" s="1"/>
  <c r="GE9" i="106" s="1"/>
  <c r="GF9" i="106" s="1"/>
  <c r="GG9" i="106" s="1"/>
  <c r="GH9" i="106" s="1"/>
  <c r="GI9" i="106" s="1"/>
  <c r="GJ9" i="106" s="1"/>
  <c r="GK9" i="106" s="1"/>
  <c r="GL9" i="106" s="1"/>
  <c r="GM9" i="106" s="1"/>
  <c r="GN9" i="106" s="1"/>
  <c r="GO9" i="106" s="1"/>
  <c r="GP9" i="106" s="1"/>
  <c r="GQ9" i="106" s="1"/>
  <c r="GR9" i="106" s="1"/>
  <c r="GS9" i="106" s="1"/>
  <c r="GT9" i="106" s="1"/>
  <c r="GU9" i="106" s="1"/>
  <c r="GV9" i="106" s="1"/>
  <c r="GW9" i="106" s="1"/>
  <c r="GX9" i="106" s="1"/>
  <c r="GY9" i="106" s="1"/>
  <c r="GZ9" i="106" s="1"/>
  <c r="HA9" i="106" s="1"/>
  <c r="HB9" i="106" s="1"/>
  <c r="HC9" i="106" s="1"/>
  <c r="HD9" i="106" s="1"/>
  <c r="HE9" i="106" s="1"/>
  <c r="HF9" i="106" s="1"/>
  <c r="E38" i="106"/>
  <c r="O38" i="106" s="1"/>
  <c r="P38" i="106" s="1"/>
  <c r="Q38" i="106" s="1"/>
  <c r="R38" i="106" s="1"/>
  <c r="S38" i="106" s="1"/>
  <c r="P12" i="106"/>
  <c r="Q12" i="106" s="1"/>
  <c r="R12" i="106" s="1"/>
  <c r="S12" i="106" s="1"/>
  <c r="T12" i="106" s="1"/>
  <c r="U12" i="106" s="1"/>
  <c r="V12" i="106" s="1"/>
  <c r="W12" i="106" s="1"/>
  <c r="X12" i="106" s="1"/>
  <c r="Y12" i="106" s="1"/>
  <c r="Z12" i="106" s="1"/>
  <c r="AA12" i="106" s="1"/>
  <c r="AB12" i="106" s="1"/>
  <c r="AC12" i="106" s="1"/>
  <c r="AD12" i="106" s="1"/>
  <c r="AE12" i="106" s="1"/>
  <c r="AF12" i="106" s="1"/>
  <c r="AG12" i="106" s="1"/>
  <c r="AH12" i="106" s="1"/>
  <c r="AI12" i="106" s="1"/>
  <c r="AJ12" i="106" s="1"/>
  <c r="AK12" i="106" s="1"/>
  <c r="AL12" i="106" s="1"/>
  <c r="AM12" i="106" s="1"/>
  <c r="AN12" i="106" s="1"/>
  <c r="AO12" i="106" s="1"/>
  <c r="AP12" i="106" s="1"/>
  <c r="AQ12" i="106" s="1"/>
  <c r="AR12" i="106" s="1"/>
  <c r="AS12" i="106" s="1"/>
  <c r="AT12" i="106" s="1"/>
  <c r="AU12" i="106" s="1"/>
  <c r="AV12" i="106" s="1"/>
  <c r="AW12" i="106" s="1"/>
  <c r="AX12" i="106" s="1"/>
  <c r="AY12" i="106" s="1"/>
  <c r="AZ12" i="106" s="1"/>
  <c r="BA12" i="106" s="1"/>
  <c r="BB12" i="106" s="1"/>
  <c r="BC12" i="106" s="1"/>
  <c r="BD12" i="106" s="1"/>
  <c r="BE12" i="106" s="1"/>
  <c r="BF12" i="106" s="1"/>
  <c r="BG12" i="106" s="1"/>
  <c r="BH12" i="106" s="1"/>
  <c r="BI12" i="106" s="1"/>
  <c r="BJ12" i="106" s="1"/>
  <c r="BK12" i="106" s="1"/>
  <c r="BL12" i="106" s="1"/>
  <c r="BM12" i="106" s="1"/>
  <c r="BN12" i="106" s="1"/>
  <c r="BO12" i="106" s="1"/>
  <c r="BP12" i="106" s="1"/>
  <c r="BQ12" i="106" s="1"/>
  <c r="BR12" i="106" s="1"/>
  <c r="BS12" i="106" s="1"/>
  <c r="BT12" i="106" s="1"/>
  <c r="BU12" i="106" s="1"/>
  <c r="BV12" i="106" s="1"/>
  <c r="BW12" i="106" s="1"/>
  <c r="BX12" i="106" s="1"/>
  <c r="BY12" i="106" s="1"/>
  <c r="BZ12" i="106" s="1"/>
  <c r="CA12" i="106" s="1"/>
  <c r="CB12" i="106" s="1"/>
  <c r="CC12" i="106" s="1"/>
  <c r="CD12" i="106" s="1"/>
  <c r="CE12" i="106" s="1"/>
  <c r="CF12" i="106" s="1"/>
  <c r="CG12" i="106" s="1"/>
  <c r="CH12" i="106" s="1"/>
  <c r="CI12" i="106" s="1"/>
  <c r="CJ12" i="106" s="1"/>
  <c r="CK12" i="106" s="1"/>
  <c r="CL12" i="106" s="1"/>
  <c r="CM12" i="106" s="1"/>
  <c r="CN12" i="106" s="1"/>
  <c r="CO12" i="106" s="1"/>
  <c r="CP12" i="106" s="1"/>
  <c r="CQ12" i="106" s="1"/>
  <c r="CR12" i="106" s="1"/>
  <c r="CS12" i="106" s="1"/>
  <c r="CT12" i="106" s="1"/>
  <c r="CU12" i="106" s="1"/>
  <c r="CV12" i="106" s="1"/>
  <c r="CW12" i="106" s="1"/>
  <c r="CX12" i="106" s="1"/>
  <c r="CY12" i="106" s="1"/>
  <c r="CZ12" i="106" s="1"/>
  <c r="DA12" i="106" s="1"/>
  <c r="DB12" i="106" s="1"/>
  <c r="DC12" i="106" s="1"/>
  <c r="DD12" i="106" s="1"/>
  <c r="DE12" i="106" s="1"/>
  <c r="DF12" i="106" s="1"/>
  <c r="DG12" i="106" s="1"/>
  <c r="DH12" i="106" s="1"/>
  <c r="DI12" i="106" s="1"/>
  <c r="DJ12" i="106" s="1"/>
  <c r="DK12" i="106" s="1"/>
  <c r="DL12" i="106" s="1"/>
  <c r="DM12" i="106" s="1"/>
  <c r="DN12" i="106" s="1"/>
  <c r="DO12" i="106" s="1"/>
  <c r="DP12" i="106" s="1"/>
  <c r="DQ12" i="106" s="1"/>
  <c r="DR12" i="106" s="1"/>
  <c r="DS12" i="106" s="1"/>
  <c r="DT12" i="106" s="1"/>
  <c r="DU12" i="106" s="1"/>
  <c r="DV12" i="106" s="1"/>
  <c r="DW12" i="106" s="1"/>
  <c r="DX12" i="106" s="1"/>
  <c r="DY12" i="106" s="1"/>
  <c r="DZ12" i="106" s="1"/>
  <c r="EA12" i="106" s="1"/>
  <c r="EB12" i="106" s="1"/>
  <c r="EC12" i="106" s="1"/>
  <c r="ED12" i="106" s="1"/>
  <c r="EE12" i="106" s="1"/>
  <c r="EF12" i="106" s="1"/>
  <c r="EG12" i="106" s="1"/>
  <c r="EH12" i="106" s="1"/>
  <c r="EI12" i="106" s="1"/>
  <c r="EJ12" i="106" s="1"/>
  <c r="EK12" i="106" s="1"/>
  <c r="EL12" i="106" s="1"/>
  <c r="EM12" i="106" s="1"/>
  <c r="EN12" i="106" s="1"/>
  <c r="EO12" i="106" s="1"/>
  <c r="EP12" i="106" s="1"/>
  <c r="EQ12" i="106" s="1"/>
  <c r="ER12" i="106" s="1"/>
  <c r="ES12" i="106" s="1"/>
  <c r="ET12" i="106" s="1"/>
  <c r="EU12" i="106" s="1"/>
  <c r="EV12" i="106" s="1"/>
  <c r="EW12" i="106" s="1"/>
  <c r="EX12" i="106" s="1"/>
  <c r="EY12" i="106" s="1"/>
  <c r="EZ12" i="106" s="1"/>
  <c r="FA12" i="106" s="1"/>
  <c r="FB12" i="106" s="1"/>
  <c r="FC12" i="106" s="1"/>
  <c r="FD12" i="106" s="1"/>
  <c r="FE12" i="106" s="1"/>
  <c r="FF12" i="106" s="1"/>
  <c r="FG12" i="106" s="1"/>
  <c r="FH12" i="106" s="1"/>
  <c r="FI12" i="106" s="1"/>
  <c r="FJ12" i="106" s="1"/>
  <c r="FK12" i="106" s="1"/>
  <c r="FL12" i="106" s="1"/>
  <c r="FM12" i="106" s="1"/>
  <c r="FN12" i="106" s="1"/>
  <c r="FO12" i="106" s="1"/>
  <c r="FP12" i="106" s="1"/>
  <c r="FQ12" i="106" s="1"/>
  <c r="FR12" i="106" s="1"/>
  <c r="FS12" i="106" s="1"/>
  <c r="FT12" i="106" s="1"/>
  <c r="FU12" i="106" s="1"/>
  <c r="FV12" i="106" s="1"/>
  <c r="FW12" i="106" s="1"/>
  <c r="FX12" i="106" s="1"/>
  <c r="FY12" i="106" s="1"/>
  <c r="FZ12" i="106" s="1"/>
  <c r="GA12" i="106" s="1"/>
  <c r="GB12" i="106" s="1"/>
  <c r="GC12" i="106" s="1"/>
  <c r="GD12" i="106" s="1"/>
  <c r="GE12" i="106" s="1"/>
  <c r="GF12" i="106" s="1"/>
  <c r="GG12" i="106" s="1"/>
  <c r="GH12" i="106" s="1"/>
  <c r="GI12" i="106" s="1"/>
  <c r="GJ12" i="106" s="1"/>
  <c r="GK12" i="106" s="1"/>
  <c r="GL12" i="106" s="1"/>
  <c r="GM12" i="106" s="1"/>
  <c r="GN12" i="106" s="1"/>
  <c r="GO12" i="106" s="1"/>
  <c r="GP12" i="106" s="1"/>
  <c r="GQ12" i="106" s="1"/>
  <c r="GR12" i="106" s="1"/>
  <c r="GS12" i="106" s="1"/>
  <c r="GT12" i="106" s="1"/>
  <c r="GU12" i="106" s="1"/>
  <c r="GV12" i="106" s="1"/>
  <c r="GW12" i="106" s="1"/>
  <c r="GX12" i="106" s="1"/>
  <c r="GY12" i="106" s="1"/>
  <c r="GZ12" i="106" s="1"/>
  <c r="HA12" i="106" s="1"/>
  <c r="HB12" i="106" s="1"/>
  <c r="HC12" i="106" s="1"/>
  <c r="HD12" i="106" s="1"/>
  <c r="HE12" i="106" s="1"/>
  <c r="HF12" i="106" s="1"/>
  <c r="D67" i="106"/>
  <c r="D39" i="106"/>
  <c r="O10" i="106"/>
  <c r="E70" i="106"/>
  <c r="F70" i="106" s="1"/>
  <c r="G70" i="106" s="1"/>
  <c r="H70" i="106" s="1"/>
  <c r="I70" i="106" s="1"/>
  <c r="J70" i="106" s="1"/>
  <c r="F41" i="106"/>
  <c r="G41" i="106" s="1"/>
  <c r="H41" i="106" s="1"/>
  <c r="I41" i="106" s="1"/>
  <c r="J41" i="106" s="1"/>
  <c r="E42" i="106"/>
  <c r="F13" i="106"/>
  <c r="G13" i="106" s="1"/>
  <c r="H13" i="106" s="1"/>
  <c r="I13" i="106" s="1"/>
  <c r="J13" i="106" s="1"/>
  <c r="E73" i="106"/>
  <c r="F73" i="106" s="1"/>
  <c r="G73" i="106" s="1"/>
  <c r="H73" i="106" s="1"/>
  <c r="I73" i="106" s="1"/>
  <c r="J73" i="106" s="1"/>
  <c r="F44" i="106"/>
  <c r="G44" i="106" s="1"/>
  <c r="H44" i="106" s="1"/>
  <c r="I44" i="106" s="1"/>
  <c r="J44" i="106" s="1"/>
  <c r="D69" i="106"/>
  <c r="D70" i="106"/>
  <c r="O41" i="106"/>
  <c r="P41" i="106" s="1"/>
  <c r="Q41" i="106" s="1"/>
  <c r="R41" i="106" s="1"/>
  <c r="S41" i="106" s="1"/>
  <c r="D42" i="106"/>
  <c r="O13" i="106"/>
  <c r="E68" i="106"/>
  <c r="F68" i="106" s="1"/>
  <c r="G68" i="106" s="1"/>
  <c r="H68" i="106" s="1"/>
  <c r="I68" i="106" s="1"/>
  <c r="J68" i="106" s="1"/>
  <c r="F39" i="106"/>
  <c r="G39" i="106" s="1"/>
  <c r="H39" i="106" s="1"/>
  <c r="I39" i="106" s="1"/>
  <c r="J39" i="106" s="1"/>
  <c r="D72" i="106"/>
  <c r="O43" i="106"/>
  <c r="P43" i="106" s="1"/>
  <c r="Q43" i="106" s="1"/>
  <c r="R43" i="106" s="1"/>
  <c r="S43" i="106" s="1"/>
  <c r="T43" i="106" s="1"/>
  <c r="U43" i="106" s="1"/>
  <c r="V43" i="106" s="1"/>
  <c r="W43" i="106" s="1"/>
  <c r="X43" i="106" s="1"/>
  <c r="Y43" i="106" s="1"/>
  <c r="Z43" i="106" s="1"/>
  <c r="AA43" i="106" s="1"/>
  <c r="AB43" i="106" s="1"/>
  <c r="AC43" i="106" s="1"/>
  <c r="AD43" i="106" s="1"/>
  <c r="AE43" i="106" s="1"/>
  <c r="AF43" i="106" s="1"/>
  <c r="AG43" i="106" s="1"/>
  <c r="AH43" i="106" s="1"/>
  <c r="AI43" i="106" s="1"/>
  <c r="AJ43" i="106" s="1"/>
  <c r="AK43" i="106" s="1"/>
  <c r="AL43" i="106" s="1"/>
  <c r="AM43" i="106" s="1"/>
  <c r="AN43" i="106" s="1"/>
  <c r="AO43" i="106" s="1"/>
  <c r="AP43" i="106" s="1"/>
  <c r="AQ43" i="106" s="1"/>
  <c r="AR43" i="106" s="1"/>
  <c r="AS43" i="106" s="1"/>
  <c r="AT43" i="106" s="1"/>
  <c r="AU43" i="106" s="1"/>
  <c r="AV43" i="106" s="1"/>
  <c r="AW43" i="106" s="1"/>
  <c r="AX43" i="106" s="1"/>
  <c r="AY43" i="106" s="1"/>
  <c r="AZ43" i="106" s="1"/>
  <c r="BA43" i="106" s="1"/>
  <c r="BB43" i="106" s="1"/>
  <c r="BC43" i="106" s="1"/>
  <c r="BD43" i="106" s="1"/>
  <c r="BE43" i="106" s="1"/>
  <c r="BF43" i="106" s="1"/>
  <c r="BG43" i="106" s="1"/>
  <c r="BH43" i="106" s="1"/>
  <c r="BI43" i="106" s="1"/>
  <c r="BJ43" i="106" s="1"/>
  <c r="BK43" i="106" s="1"/>
  <c r="BL43" i="106" s="1"/>
  <c r="BM43" i="106" s="1"/>
  <c r="BN43" i="106" s="1"/>
  <c r="BO43" i="106" s="1"/>
  <c r="BP43" i="106" s="1"/>
  <c r="BQ43" i="106" s="1"/>
  <c r="BR43" i="106" s="1"/>
  <c r="BS43" i="106" s="1"/>
  <c r="BT43" i="106" s="1"/>
  <c r="BU43" i="106" s="1"/>
  <c r="BV43" i="106" s="1"/>
  <c r="BW43" i="106" s="1"/>
  <c r="BX43" i="106" s="1"/>
  <c r="BY43" i="106" s="1"/>
  <c r="BZ43" i="106" s="1"/>
  <c r="CA43" i="106" s="1"/>
  <c r="CB43" i="106" s="1"/>
  <c r="CC43" i="106" s="1"/>
  <c r="CD43" i="106" s="1"/>
  <c r="CE43" i="106" s="1"/>
  <c r="CF43" i="106" s="1"/>
  <c r="CG43" i="106" s="1"/>
  <c r="CH43" i="106" s="1"/>
  <c r="CI43" i="106" s="1"/>
  <c r="CJ43" i="106" s="1"/>
  <c r="CK43" i="106" s="1"/>
  <c r="CL43" i="106" s="1"/>
  <c r="CM43" i="106" s="1"/>
  <c r="CN43" i="106" s="1"/>
  <c r="CO43" i="106" s="1"/>
  <c r="CP43" i="106" s="1"/>
  <c r="CQ43" i="106" s="1"/>
  <c r="CR43" i="106" s="1"/>
  <c r="CS43" i="106" s="1"/>
  <c r="CT43" i="106" s="1"/>
  <c r="CU43" i="106" s="1"/>
  <c r="CV43" i="106" s="1"/>
  <c r="CW43" i="106" s="1"/>
  <c r="CX43" i="106" s="1"/>
  <c r="CY43" i="106" s="1"/>
  <c r="CZ43" i="106" s="1"/>
  <c r="DA43" i="106" s="1"/>
  <c r="DB43" i="106" s="1"/>
  <c r="DC43" i="106" s="1"/>
  <c r="DD43" i="106" s="1"/>
  <c r="DE43" i="106" s="1"/>
  <c r="DF43" i="106" s="1"/>
  <c r="DG43" i="106" s="1"/>
  <c r="DH43" i="106" s="1"/>
  <c r="DI43" i="106" s="1"/>
  <c r="DJ43" i="106" s="1"/>
  <c r="DK43" i="106" s="1"/>
  <c r="DL43" i="106" s="1"/>
  <c r="DM43" i="106" s="1"/>
  <c r="DN43" i="106" s="1"/>
  <c r="DO43" i="106" s="1"/>
  <c r="DP43" i="106" s="1"/>
  <c r="DQ43" i="106" s="1"/>
  <c r="DR43" i="106" s="1"/>
  <c r="DS43" i="106" s="1"/>
  <c r="DT43" i="106" s="1"/>
  <c r="DU43" i="106" s="1"/>
  <c r="DV43" i="106" s="1"/>
  <c r="DW43" i="106" s="1"/>
  <c r="DX43" i="106" s="1"/>
  <c r="DY43" i="106" s="1"/>
  <c r="DZ43" i="106" s="1"/>
  <c r="EA43" i="106" s="1"/>
  <c r="EB43" i="106" s="1"/>
  <c r="EC43" i="106" s="1"/>
  <c r="ED43" i="106" s="1"/>
  <c r="EE43" i="106" s="1"/>
  <c r="EF43" i="106" s="1"/>
  <c r="EG43" i="106" s="1"/>
  <c r="EH43" i="106" s="1"/>
  <c r="EI43" i="106" s="1"/>
  <c r="EJ43" i="106" s="1"/>
  <c r="EK43" i="106" s="1"/>
  <c r="EL43" i="106" s="1"/>
  <c r="EM43" i="106" s="1"/>
  <c r="EN43" i="106" s="1"/>
  <c r="EO43" i="106" s="1"/>
  <c r="EP43" i="106" s="1"/>
  <c r="EQ43" i="106" s="1"/>
  <c r="ER43" i="106" s="1"/>
  <c r="ES43" i="106" s="1"/>
  <c r="ET43" i="106" s="1"/>
  <c r="EU43" i="106" s="1"/>
  <c r="EV43" i="106" s="1"/>
  <c r="EW43" i="106" s="1"/>
  <c r="EX43" i="106" s="1"/>
  <c r="EY43" i="106" s="1"/>
  <c r="EZ43" i="106" s="1"/>
  <c r="FA43" i="106" s="1"/>
  <c r="FB43" i="106" s="1"/>
  <c r="FC43" i="106" s="1"/>
  <c r="FD43" i="106" s="1"/>
  <c r="FE43" i="106" s="1"/>
  <c r="FF43" i="106" s="1"/>
  <c r="FG43" i="106" s="1"/>
  <c r="FH43" i="106" s="1"/>
  <c r="FI43" i="106" s="1"/>
  <c r="FJ43" i="106" s="1"/>
  <c r="FK43" i="106" s="1"/>
  <c r="FL43" i="106" s="1"/>
  <c r="FM43" i="106" s="1"/>
  <c r="FN43" i="106" s="1"/>
  <c r="FO43" i="106" s="1"/>
  <c r="FP43" i="106" s="1"/>
  <c r="FQ43" i="106" s="1"/>
  <c r="FR43" i="106" s="1"/>
  <c r="FS43" i="106" s="1"/>
  <c r="FT43" i="106" s="1"/>
  <c r="FU43" i="106" s="1"/>
  <c r="FV43" i="106" s="1"/>
  <c r="FW43" i="106" s="1"/>
  <c r="FX43" i="106" s="1"/>
  <c r="FY43" i="106" s="1"/>
  <c r="FZ43" i="106" s="1"/>
  <c r="GA43" i="106" s="1"/>
  <c r="GB43" i="106" s="1"/>
  <c r="GC43" i="106" s="1"/>
  <c r="GD43" i="106" s="1"/>
  <c r="GE43" i="106" s="1"/>
  <c r="GF43" i="106" s="1"/>
  <c r="GG43" i="106" s="1"/>
  <c r="GH43" i="106" s="1"/>
  <c r="GI43" i="106" s="1"/>
  <c r="GJ43" i="106" s="1"/>
  <c r="GK43" i="106" s="1"/>
  <c r="GL43" i="106" s="1"/>
  <c r="GM43" i="106" s="1"/>
  <c r="GN43" i="106" s="1"/>
  <c r="GO43" i="106" s="1"/>
  <c r="GP43" i="106" s="1"/>
  <c r="GQ43" i="106" s="1"/>
  <c r="GR43" i="106" s="1"/>
  <c r="GS43" i="106" s="1"/>
  <c r="GT43" i="106" s="1"/>
  <c r="GU43" i="106" s="1"/>
  <c r="GV43" i="106" s="1"/>
  <c r="GW43" i="106" s="1"/>
  <c r="GX43" i="106" s="1"/>
  <c r="GY43" i="106" s="1"/>
  <c r="GZ43" i="106" s="1"/>
  <c r="HA43" i="106" s="1"/>
  <c r="HB43" i="106" s="1"/>
  <c r="HC43" i="106" s="1"/>
  <c r="HD43" i="106" s="1"/>
  <c r="HE43" i="106" s="1"/>
  <c r="HF43" i="106" s="1"/>
  <c r="O14" i="106"/>
  <c r="E72" i="106"/>
  <c r="F72" i="106" s="1"/>
  <c r="G72" i="106" s="1"/>
  <c r="H72" i="106" s="1"/>
  <c r="I72" i="106" s="1"/>
  <c r="J72" i="106" s="1"/>
  <c r="F43" i="106"/>
  <c r="G43" i="106" s="1"/>
  <c r="H43" i="106" s="1"/>
  <c r="I43" i="106" s="1"/>
  <c r="J43" i="106" s="1"/>
  <c r="D44" i="106"/>
  <c r="O15" i="106"/>
  <c r="P15" i="106" s="1"/>
  <c r="Q15" i="106" s="1"/>
  <c r="R15" i="106" s="1"/>
  <c r="S15" i="106" s="1"/>
  <c r="T15" i="106" s="1"/>
  <c r="U15" i="106" s="1"/>
  <c r="V15" i="106" s="1"/>
  <c r="W15" i="106" s="1"/>
  <c r="X15" i="106" s="1"/>
  <c r="Y15" i="106" s="1"/>
  <c r="Z15" i="106" s="1"/>
  <c r="AA15" i="106" s="1"/>
  <c r="AB15" i="106" s="1"/>
  <c r="AC15" i="106" s="1"/>
  <c r="AD15" i="106" s="1"/>
  <c r="AE15" i="106" s="1"/>
  <c r="AF15" i="106" s="1"/>
  <c r="AG15" i="106" s="1"/>
  <c r="AH15" i="106" s="1"/>
  <c r="AI15" i="106" s="1"/>
  <c r="AJ15" i="106" s="1"/>
  <c r="AK15" i="106" s="1"/>
  <c r="AL15" i="106" s="1"/>
  <c r="AM15" i="106" s="1"/>
  <c r="AN15" i="106" s="1"/>
  <c r="AO15" i="106" s="1"/>
  <c r="AP15" i="106" s="1"/>
  <c r="AQ15" i="106" s="1"/>
  <c r="AR15" i="106" s="1"/>
  <c r="AS15" i="106" s="1"/>
  <c r="AT15" i="106" s="1"/>
  <c r="AU15" i="106" s="1"/>
  <c r="AV15" i="106" s="1"/>
  <c r="AW15" i="106" s="1"/>
  <c r="AX15" i="106" s="1"/>
  <c r="AY15" i="106" s="1"/>
  <c r="AZ15" i="106" s="1"/>
  <c r="BA15" i="106" s="1"/>
  <c r="BB15" i="106" s="1"/>
  <c r="BC15" i="106" s="1"/>
  <c r="BD15" i="106" s="1"/>
  <c r="BE15" i="106" s="1"/>
  <c r="BF15" i="106" s="1"/>
  <c r="BG15" i="106" s="1"/>
  <c r="BH15" i="106" s="1"/>
  <c r="BI15" i="106" s="1"/>
  <c r="BJ15" i="106" s="1"/>
  <c r="BK15" i="106" s="1"/>
  <c r="BL15" i="106" s="1"/>
  <c r="BM15" i="106" s="1"/>
  <c r="BN15" i="106" s="1"/>
  <c r="BO15" i="106" s="1"/>
  <c r="BP15" i="106" s="1"/>
  <c r="BQ15" i="106" s="1"/>
  <c r="BR15" i="106" s="1"/>
  <c r="BS15" i="106" s="1"/>
  <c r="BT15" i="106" s="1"/>
  <c r="BU15" i="106" s="1"/>
  <c r="BV15" i="106" s="1"/>
  <c r="BW15" i="106" s="1"/>
  <c r="BX15" i="106" s="1"/>
  <c r="BY15" i="106" s="1"/>
  <c r="BZ15" i="106" s="1"/>
  <c r="CA15" i="106" s="1"/>
  <c r="CB15" i="106" s="1"/>
  <c r="CC15" i="106" s="1"/>
  <c r="CD15" i="106" s="1"/>
  <c r="CE15" i="106" s="1"/>
  <c r="CF15" i="106" s="1"/>
  <c r="CG15" i="106" s="1"/>
  <c r="CH15" i="106" s="1"/>
  <c r="CI15" i="106" s="1"/>
  <c r="CJ15" i="106" s="1"/>
  <c r="CK15" i="106" s="1"/>
  <c r="CL15" i="106" s="1"/>
  <c r="CM15" i="106" s="1"/>
  <c r="CN15" i="106" s="1"/>
  <c r="CO15" i="106" s="1"/>
  <c r="CP15" i="106" s="1"/>
  <c r="CQ15" i="106" s="1"/>
  <c r="CR15" i="106" s="1"/>
  <c r="CS15" i="106" s="1"/>
  <c r="CT15" i="106" s="1"/>
  <c r="CU15" i="106" s="1"/>
  <c r="CV15" i="106" s="1"/>
  <c r="CW15" i="106" s="1"/>
  <c r="CX15" i="106" s="1"/>
  <c r="CY15" i="106" s="1"/>
  <c r="CZ15" i="106" s="1"/>
  <c r="DA15" i="106" s="1"/>
  <c r="DB15" i="106" s="1"/>
  <c r="DC15" i="106" s="1"/>
  <c r="DD15" i="106" s="1"/>
  <c r="DE15" i="106" s="1"/>
  <c r="DF15" i="106" s="1"/>
  <c r="DG15" i="106" s="1"/>
  <c r="DH15" i="106" s="1"/>
  <c r="DI15" i="106" s="1"/>
  <c r="DJ15" i="106" s="1"/>
  <c r="DK15" i="106" s="1"/>
  <c r="DL15" i="106" s="1"/>
  <c r="DM15" i="106" s="1"/>
  <c r="DN15" i="106" s="1"/>
  <c r="DO15" i="106" s="1"/>
  <c r="DP15" i="106" s="1"/>
  <c r="DQ15" i="106" s="1"/>
  <c r="DR15" i="106" s="1"/>
  <c r="DS15" i="106" s="1"/>
  <c r="DT15" i="106" s="1"/>
  <c r="DU15" i="106" s="1"/>
  <c r="DV15" i="106" s="1"/>
  <c r="DW15" i="106" s="1"/>
  <c r="DX15" i="106" s="1"/>
  <c r="DY15" i="106" s="1"/>
  <c r="DZ15" i="106" s="1"/>
  <c r="EA15" i="106" s="1"/>
  <c r="EB15" i="106" s="1"/>
  <c r="EC15" i="106" s="1"/>
  <c r="ED15" i="106" s="1"/>
  <c r="EE15" i="106" s="1"/>
  <c r="EF15" i="106" s="1"/>
  <c r="EG15" i="106" s="1"/>
  <c r="EH15" i="106" s="1"/>
  <c r="EI15" i="106" s="1"/>
  <c r="EJ15" i="106" s="1"/>
  <c r="EK15" i="106" s="1"/>
  <c r="EL15" i="106" s="1"/>
  <c r="EM15" i="106" s="1"/>
  <c r="EN15" i="106" s="1"/>
  <c r="EO15" i="106" s="1"/>
  <c r="EP15" i="106" s="1"/>
  <c r="EQ15" i="106" s="1"/>
  <c r="ER15" i="106" s="1"/>
  <c r="ES15" i="106" s="1"/>
  <c r="ET15" i="106" s="1"/>
  <c r="EU15" i="106" s="1"/>
  <c r="EV15" i="106" s="1"/>
  <c r="EW15" i="106" s="1"/>
  <c r="EX15" i="106" s="1"/>
  <c r="EY15" i="106" s="1"/>
  <c r="EZ15" i="106" s="1"/>
  <c r="FA15" i="106" s="1"/>
  <c r="FB15" i="106" s="1"/>
  <c r="FC15" i="106" s="1"/>
  <c r="FD15" i="106" s="1"/>
  <c r="FE15" i="106" s="1"/>
  <c r="FF15" i="106" s="1"/>
  <c r="FG15" i="106" s="1"/>
  <c r="FH15" i="106" s="1"/>
  <c r="FI15" i="106" s="1"/>
  <c r="FJ15" i="106" s="1"/>
  <c r="FK15" i="106" s="1"/>
  <c r="FL15" i="106" s="1"/>
  <c r="FM15" i="106" s="1"/>
  <c r="FN15" i="106" s="1"/>
  <c r="FO15" i="106" s="1"/>
  <c r="FP15" i="106" s="1"/>
  <c r="FQ15" i="106" s="1"/>
  <c r="FR15" i="106" s="1"/>
  <c r="FS15" i="106" s="1"/>
  <c r="FT15" i="106" s="1"/>
  <c r="FU15" i="106" s="1"/>
  <c r="FV15" i="106" s="1"/>
  <c r="FW15" i="106" s="1"/>
  <c r="FX15" i="106" s="1"/>
  <c r="FY15" i="106" s="1"/>
  <c r="FZ15" i="106" s="1"/>
  <c r="GA15" i="106" s="1"/>
  <c r="GB15" i="106" s="1"/>
  <c r="GC15" i="106" s="1"/>
  <c r="GD15" i="106" s="1"/>
  <c r="GE15" i="106" s="1"/>
  <c r="GF15" i="106" s="1"/>
  <c r="GG15" i="106" s="1"/>
  <c r="GH15" i="106" s="1"/>
  <c r="GI15" i="106" s="1"/>
  <c r="GJ15" i="106" s="1"/>
  <c r="GK15" i="106" s="1"/>
  <c r="GL15" i="106" s="1"/>
  <c r="GM15" i="106" s="1"/>
  <c r="GN15" i="106" s="1"/>
  <c r="GO15" i="106" s="1"/>
  <c r="GP15" i="106" s="1"/>
  <c r="GQ15" i="106" s="1"/>
  <c r="GR15" i="106" s="1"/>
  <c r="GS15" i="106" s="1"/>
  <c r="GT15" i="106" s="1"/>
  <c r="GU15" i="106" s="1"/>
  <c r="GV15" i="106" s="1"/>
  <c r="GW15" i="106" s="1"/>
  <c r="GX15" i="106" s="1"/>
  <c r="GY15" i="106" s="1"/>
  <c r="GZ15" i="106" s="1"/>
  <c r="HA15" i="106" s="1"/>
  <c r="HB15" i="106" s="1"/>
  <c r="HC15" i="106" s="1"/>
  <c r="HD15" i="106" s="1"/>
  <c r="HE15" i="106" s="1"/>
  <c r="HF15" i="106" s="1"/>
  <c r="O9" i="105"/>
  <c r="P9" i="105" s="1"/>
  <c r="Q9" i="105" s="1"/>
  <c r="R9" i="105" s="1"/>
  <c r="S9" i="105" s="1"/>
  <c r="T9" i="105" s="1"/>
  <c r="U9" i="105" s="1"/>
  <c r="V9" i="105" s="1"/>
  <c r="W9" i="105" s="1"/>
  <c r="X9" i="105" s="1"/>
  <c r="Y9" i="105" s="1"/>
  <c r="Z9" i="105" s="1"/>
  <c r="AA9" i="105" s="1"/>
  <c r="AB9" i="105" s="1"/>
  <c r="AC9" i="105" s="1"/>
  <c r="AD9" i="105" s="1"/>
  <c r="AE9" i="105" s="1"/>
  <c r="AF9" i="105" s="1"/>
  <c r="AG9" i="105" s="1"/>
  <c r="AH9" i="105" s="1"/>
  <c r="AI9" i="105" s="1"/>
  <c r="AJ9" i="105" s="1"/>
  <c r="AK9" i="105" s="1"/>
  <c r="AL9" i="105" s="1"/>
  <c r="AM9" i="105" s="1"/>
  <c r="AN9" i="105" s="1"/>
  <c r="AO9" i="105" s="1"/>
  <c r="AP9" i="105" s="1"/>
  <c r="AQ9" i="105" s="1"/>
  <c r="AR9" i="105" s="1"/>
  <c r="AS9" i="105" s="1"/>
  <c r="AT9" i="105" s="1"/>
  <c r="AU9" i="105" s="1"/>
  <c r="AV9" i="105" s="1"/>
  <c r="AW9" i="105" s="1"/>
  <c r="AX9" i="105" s="1"/>
  <c r="AY9" i="105" s="1"/>
  <c r="AZ9" i="105" s="1"/>
  <c r="BA9" i="105" s="1"/>
  <c r="BB9" i="105" s="1"/>
  <c r="BC9" i="105" s="1"/>
  <c r="BD9" i="105" s="1"/>
  <c r="BE9" i="105" s="1"/>
  <c r="BF9" i="105" s="1"/>
  <c r="BG9" i="105" s="1"/>
  <c r="BH9" i="105" s="1"/>
  <c r="BI9" i="105" s="1"/>
  <c r="BJ9" i="105" s="1"/>
  <c r="BK9" i="105" s="1"/>
  <c r="BL9" i="105" s="1"/>
  <c r="BM9" i="105" s="1"/>
  <c r="BN9" i="105" s="1"/>
  <c r="BO9" i="105" s="1"/>
  <c r="BP9" i="105" s="1"/>
  <c r="BQ9" i="105" s="1"/>
  <c r="BR9" i="105" s="1"/>
  <c r="BS9" i="105" s="1"/>
  <c r="BT9" i="105" s="1"/>
  <c r="BU9" i="105" s="1"/>
  <c r="BV9" i="105" s="1"/>
  <c r="BW9" i="105" s="1"/>
  <c r="BX9" i="105" s="1"/>
  <c r="BY9" i="105" s="1"/>
  <c r="BZ9" i="105" s="1"/>
  <c r="CA9" i="105" s="1"/>
  <c r="CB9" i="105" s="1"/>
  <c r="CC9" i="105" s="1"/>
  <c r="CD9" i="105" s="1"/>
  <c r="CE9" i="105" s="1"/>
  <c r="CF9" i="105" s="1"/>
  <c r="CG9" i="105" s="1"/>
  <c r="CH9" i="105" s="1"/>
  <c r="CI9" i="105" s="1"/>
  <c r="CJ9" i="105" s="1"/>
  <c r="CK9" i="105" s="1"/>
  <c r="CL9" i="105" s="1"/>
  <c r="CM9" i="105" s="1"/>
  <c r="CN9" i="105" s="1"/>
  <c r="CO9" i="105" s="1"/>
  <c r="CP9" i="105" s="1"/>
  <c r="CQ9" i="105" s="1"/>
  <c r="CR9" i="105" s="1"/>
  <c r="CS9" i="105" s="1"/>
  <c r="CT9" i="105" s="1"/>
  <c r="CU9" i="105" s="1"/>
  <c r="CV9" i="105" s="1"/>
  <c r="CW9" i="105" s="1"/>
  <c r="CX9" i="105" s="1"/>
  <c r="CY9" i="105" s="1"/>
  <c r="CZ9" i="105" s="1"/>
  <c r="DA9" i="105" s="1"/>
  <c r="DB9" i="105" s="1"/>
  <c r="DC9" i="105" s="1"/>
  <c r="DD9" i="105" s="1"/>
  <c r="DE9" i="105" s="1"/>
  <c r="DF9" i="105" s="1"/>
  <c r="DG9" i="105" s="1"/>
  <c r="DH9" i="105" s="1"/>
  <c r="DI9" i="105" s="1"/>
  <c r="DJ9" i="105" s="1"/>
  <c r="DK9" i="105" s="1"/>
  <c r="DL9" i="105" s="1"/>
  <c r="DM9" i="105" s="1"/>
  <c r="DN9" i="105" s="1"/>
  <c r="DO9" i="105" s="1"/>
  <c r="DP9" i="105" s="1"/>
  <c r="DQ9" i="105" s="1"/>
  <c r="DR9" i="105" s="1"/>
  <c r="DS9" i="105" s="1"/>
  <c r="DT9" i="105" s="1"/>
  <c r="DU9" i="105" s="1"/>
  <c r="DV9" i="105" s="1"/>
  <c r="DW9" i="105" s="1"/>
  <c r="DX9" i="105" s="1"/>
  <c r="DY9" i="105" s="1"/>
  <c r="DZ9" i="105" s="1"/>
  <c r="EA9" i="105" s="1"/>
  <c r="EB9" i="105" s="1"/>
  <c r="EC9" i="105" s="1"/>
  <c r="ED9" i="105" s="1"/>
  <c r="EE9" i="105" s="1"/>
  <c r="EF9" i="105" s="1"/>
  <c r="EG9" i="105" s="1"/>
  <c r="EH9" i="105" s="1"/>
  <c r="EI9" i="105" s="1"/>
  <c r="EJ9" i="105" s="1"/>
  <c r="EK9" i="105" s="1"/>
  <c r="EL9" i="105" s="1"/>
  <c r="EM9" i="105" s="1"/>
  <c r="EN9" i="105" s="1"/>
  <c r="EO9" i="105" s="1"/>
  <c r="EP9" i="105" s="1"/>
  <c r="EQ9" i="105" s="1"/>
  <c r="ER9" i="105" s="1"/>
  <c r="ES9" i="105" s="1"/>
  <c r="ET9" i="105" s="1"/>
  <c r="EU9" i="105" s="1"/>
  <c r="EV9" i="105" s="1"/>
  <c r="EW9" i="105" s="1"/>
  <c r="EX9" i="105" s="1"/>
  <c r="EY9" i="105" s="1"/>
  <c r="EZ9" i="105" s="1"/>
  <c r="FA9" i="105" s="1"/>
  <c r="FB9" i="105" s="1"/>
  <c r="FC9" i="105" s="1"/>
  <c r="FD9" i="105" s="1"/>
  <c r="FE9" i="105" s="1"/>
  <c r="FF9" i="105" s="1"/>
  <c r="FG9" i="105" s="1"/>
  <c r="FH9" i="105" s="1"/>
  <c r="FI9" i="105" s="1"/>
  <c r="FJ9" i="105" s="1"/>
  <c r="FK9" i="105" s="1"/>
  <c r="FL9" i="105" s="1"/>
  <c r="FM9" i="105" s="1"/>
  <c r="FN9" i="105" s="1"/>
  <c r="FO9" i="105" s="1"/>
  <c r="FP9" i="105" s="1"/>
  <c r="FQ9" i="105" s="1"/>
  <c r="FR9" i="105" s="1"/>
  <c r="FS9" i="105" s="1"/>
  <c r="FT9" i="105" s="1"/>
  <c r="FU9" i="105" s="1"/>
  <c r="FV9" i="105" s="1"/>
  <c r="FW9" i="105" s="1"/>
  <c r="FX9" i="105" s="1"/>
  <c r="FY9" i="105" s="1"/>
  <c r="FZ9" i="105" s="1"/>
  <c r="GA9" i="105" s="1"/>
  <c r="GB9" i="105" s="1"/>
  <c r="GC9" i="105" s="1"/>
  <c r="GD9" i="105" s="1"/>
  <c r="GE9" i="105" s="1"/>
  <c r="GF9" i="105" s="1"/>
  <c r="GG9" i="105" s="1"/>
  <c r="GH9" i="105" s="1"/>
  <c r="GI9" i="105" s="1"/>
  <c r="GJ9" i="105" s="1"/>
  <c r="GK9" i="105" s="1"/>
  <c r="GL9" i="105" s="1"/>
  <c r="GM9" i="105" s="1"/>
  <c r="GN9" i="105" s="1"/>
  <c r="GO9" i="105" s="1"/>
  <c r="GP9" i="105" s="1"/>
  <c r="GQ9" i="105" s="1"/>
  <c r="GR9" i="105" s="1"/>
  <c r="GS9" i="105" s="1"/>
  <c r="GT9" i="105" s="1"/>
  <c r="GU9" i="105" s="1"/>
  <c r="GV9" i="105" s="1"/>
  <c r="GW9" i="105" s="1"/>
  <c r="GX9" i="105" s="1"/>
  <c r="GY9" i="105" s="1"/>
  <c r="GZ9" i="105" s="1"/>
  <c r="HA9" i="105" s="1"/>
  <c r="HB9" i="105" s="1"/>
  <c r="HC9" i="105" s="1"/>
  <c r="HD9" i="105" s="1"/>
  <c r="HE9" i="105" s="1"/>
  <c r="HF9" i="105" s="1"/>
  <c r="F10" i="105"/>
  <c r="G10" i="105" s="1"/>
  <c r="H10" i="105" s="1"/>
  <c r="I10" i="105" s="1"/>
  <c r="J10" i="105" s="1"/>
  <c r="E39" i="105"/>
  <c r="F39" i="105" s="1"/>
  <c r="G39" i="105" s="1"/>
  <c r="H39" i="105" s="1"/>
  <c r="I39" i="105" s="1"/>
  <c r="J39" i="105" s="1"/>
  <c r="E44" i="105"/>
  <c r="F44" i="105" s="1"/>
  <c r="G44" i="105" s="1"/>
  <c r="H44" i="105" s="1"/>
  <c r="I44" i="105" s="1"/>
  <c r="J44" i="105" s="1"/>
  <c r="F14" i="105"/>
  <c r="G14" i="105" s="1"/>
  <c r="H14" i="105" s="1"/>
  <c r="I14" i="105" s="1"/>
  <c r="J14" i="105" s="1"/>
  <c r="E38" i="105"/>
  <c r="O38" i="105" s="1"/>
  <c r="P38" i="105" s="1"/>
  <c r="Q38" i="105" s="1"/>
  <c r="R38" i="105" s="1"/>
  <c r="S38" i="105" s="1"/>
  <c r="F9" i="105"/>
  <c r="G9" i="105" s="1"/>
  <c r="H9" i="105" s="1"/>
  <c r="I9" i="105" s="1"/>
  <c r="J9" i="105" s="1"/>
  <c r="D69" i="105"/>
  <c r="D43" i="105"/>
  <c r="O14" i="105"/>
  <c r="D42" i="105"/>
  <c r="O13" i="105"/>
  <c r="P13" i="105" s="1"/>
  <c r="Q13" i="105" s="1"/>
  <c r="R13" i="105" s="1"/>
  <c r="S13" i="105" s="1"/>
  <c r="D68" i="105"/>
  <c r="D70" i="105"/>
  <c r="O41" i="105"/>
  <c r="P41" i="105" s="1"/>
  <c r="Q41" i="105" s="1"/>
  <c r="R41" i="105" s="1"/>
  <c r="S41" i="105" s="1"/>
  <c r="O12" i="105"/>
  <c r="P12" i="105" s="1"/>
  <c r="Q12" i="105" s="1"/>
  <c r="R12" i="105" s="1"/>
  <c r="S12" i="105" s="1"/>
  <c r="T12" i="105" s="1"/>
  <c r="U12" i="105" s="1"/>
  <c r="V12" i="105" s="1"/>
  <c r="W12" i="105" s="1"/>
  <c r="X12" i="105" s="1"/>
  <c r="Y12" i="105" s="1"/>
  <c r="Z12" i="105" s="1"/>
  <c r="AA12" i="105" s="1"/>
  <c r="AB12" i="105" s="1"/>
  <c r="AC12" i="105" s="1"/>
  <c r="AD12" i="105" s="1"/>
  <c r="AE12" i="105" s="1"/>
  <c r="AF12" i="105" s="1"/>
  <c r="AG12" i="105" s="1"/>
  <c r="AH12" i="105" s="1"/>
  <c r="AI12" i="105" s="1"/>
  <c r="AJ12" i="105" s="1"/>
  <c r="AK12" i="105" s="1"/>
  <c r="AL12" i="105" s="1"/>
  <c r="AM12" i="105" s="1"/>
  <c r="AN12" i="105" s="1"/>
  <c r="AO12" i="105" s="1"/>
  <c r="AP12" i="105" s="1"/>
  <c r="AQ12" i="105" s="1"/>
  <c r="AR12" i="105" s="1"/>
  <c r="AS12" i="105" s="1"/>
  <c r="AT12" i="105" s="1"/>
  <c r="AU12" i="105" s="1"/>
  <c r="AV12" i="105" s="1"/>
  <c r="AW12" i="105" s="1"/>
  <c r="AX12" i="105" s="1"/>
  <c r="AY12" i="105" s="1"/>
  <c r="AZ12" i="105" s="1"/>
  <c r="BA12" i="105" s="1"/>
  <c r="BB12" i="105" s="1"/>
  <c r="BC12" i="105" s="1"/>
  <c r="BD12" i="105" s="1"/>
  <c r="BE12" i="105" s="1"/>
  <c r="BF12" i="105" s="1"/>
  <c r="BG12" i="105" s="1"/>
  <c r="BH12" i="105" s="1"/>
  <c r="BI12" i="105" s="1"/>
  <c r="BJ12" i="105" s="1"/>
  <c r="BK12" i="105" s="1"/>
  <c r="BL12" i="105" s="1"/>
  <c r="BM12" i="105" s="1"/>
  <c r="BN12" i="105" s="1"/>
  <c r="BO12" i="105" s="1"/>
  <c r="BP12" i="105" s="1"/>
  <c r="BQ12" i="105" s="1"/>
  <c r="BR12" i="105" s="1"/>
  <c r="BS12" i="105" s="1"/>
  <c r="BT12" i="105" s="1"/>
  <c r="BU12" i="105" s="1"/>
  <c r="BV12" i="105" s="1"/>
  <c r="BW12" i="105" s="1"/>
  <c r="BX12" i="105" s="1"/>
  <c r="BY12" i="105" s="1"/>
  <c r="BZ12" i="105" s="1"/>
  <c r="CA12" i="105" s="1"/>
  <c r="CB12" i="105" s="1"/>
  <c r="CC12" i="105" s="1"/>
  <c r="CD12" i="105" s="1"/>
  <c r="CE12" i="105" s="1"/>
  <c r="CF12" i="105" s="1"/>
  <c r="CG12" i="105" s="1"/>
  <c r="CH12" i="105" s="1"/>
  <c r="CI12" i="105" s="1"/>
  <c r="CJ12" i="105" s="1"/>
  <c r="CK12" i="105" s="1"/>
  <c r="CL12" i="105" s="1"/>
  <c r="CM12" i="105" s="1"/>
  <c r="CN12" i="105" s="1"/>
  <c r="CO12" i="105" s="1"/>
  <c r="CP12" i="105" s="1"/>
  <c r="CQ12" i="105" s="1"/>
  <c r="CR12" i="105" s="1"/>
  <c r="CS12" i="105" s="1"/>
  <c r="CT12" i="105" s="1"/>
  <c r="CU12" i="105" s="1"/>
  <c r="CV12" i="105" s="1"/>
  <c r="CW12" i="105" s="1"/>
  <c r="CX12" i="105" s="1"/>
  <c r="CY12" i="105" s="1"/>
  <c r="CZ12" i="105" s="1"/>
  <c r="DA12" i="105" s="1"/>
  <c r="DB12" i="105" s="1"/>
  <c r="DC12" i="105" s="1"/>
  <c r="DD12" i="105" s="1"/>
  <c r="DE12" i="105" s="1"/>
  <c r="DF12" i="105" s="1"/>
  <c r="DG12" i="105" s="1"/>
  <c r="DH12" i="105" s="1"/>
  <c r="DI12" i="105" s="1"/>
  <c r="DJ12" i="105" s="1"/>
  <c r="DK12" i="105" s="1"/>
  <c r="DL12" i="105" s="1"/>
  <c r="DM12" i="105" s="1"/>
  <c r="DN12" i="105" s="1"/>
  <c r="DO12" i="105" s="1"/>
  <c r="DP12" i="105" s="1"/>
  <c r="DQ12" i="105" s="1"/>
  <c r="DR12" i="105" s="1"/>
  <c r="DS12" i="105" s="1"/>
  <c r="DT12" i="105" s="1"/>
  <c r="DU12" i="105" s="1"/>
  <c r="DV12" i="105" s="1"/>
  <c r="DW12" i="105" s="1"/>
  <c r="DX12" i="105" s="1"/>
  <c r="DY12" i="105" s="1"/>
  <c r="DZ12" i="105" s="1"/>
  <c r="EA12" i="105" s="1"/>
  <c r="EB12" i="105" s="1"/>
  <c r="EC12" i="105" s="1"/>
  <c r="ED12" i="105" s="1"/>
  <c r="EE12" i="105" s="1"/>
  <c r="EF12" i="105" s="1"/>
  <c r="EG12" i="105" s="1"/>
  <c r="EH12" i="105" s="1"/>
  <c r="EI12" i="105" s="1"/>
  <c r="EJ12" i="105" s="1"/>
  <c r="EK12" i="105" s="1"/>
  <c r="EL12" i="105" s="1"/>
  <c r="EM12" i="105" s="1"/>
  <c r="EN12" i="105" s="1"/>
  <c r="EO12" i="105" s="1"/>
  <c r="EP12" i="105" s="1"/>
  <c r="EQ12" i="105" s="1"/>
  <c r="ER12" i="105" s="1"/>
  <c r="ES12" i="105" s="1"/>
  <c r="ET12" i="105" s="1"/>
  <c r="EU12" i="105" s="1"/>
  <c r="EV12" i="105" s="1"/>
  <c r="EW12" i="105" s="1"/>
  <c r="EX12" i="105" s="1"/>
  <c r="EY12" i="105" s="1"/>
  <c r="EZ12" i="105" s="1"/>
  <c r="FA12" i="105" s="1"/>
  <c r="FB12" i="105" s="1"/>
  <c r="FC12" i="105" s="1"/>
  <c r="FD12" i="105" s="1"/>
  <c r="FE12" i="105" s="1"/>
  <c r="FF12" i="105" s="1"/>
  <c r="FG12" i="105" s="1"/>
  <c r="FH12" i="105" s="1"/>
  <c r="FI12" i="105" s="1"/>
  <c r="FJ12" i="105" s="1"/>
  <c r="FK12" i="105" s="1"/>
  <c r="FL12" i="105" s="1"/>
  <c r="FM12" i="105" s="1"/>
  <c r="FN12" i="105" s="1"/>
  <c r="FO12" i="105" s="1"/>
  <c r="FP12" i="105" s="1"/>
  <c r="FQ12" i="105" s="1"/>
  <c r="FR12" i="105" s="1"/>
  <c r="FS12" i="105" s="1"/>
  <c r="FT12" i="105" s="1"/>
  <c r="FU12" i="105" s="1"/>
  <c r="FV12" i="105" s="1"/>
  <c r="FW12" i="105" s="1"/>
  <c r="FX12" i="105" s="1"/>
  <c r="FY12" i="105" s="1"/>
  <c r="FZ12" i="105" s="1"/>
  <c r="GA12" i="105" s="1"/>
  <c r="GB12" i="105" s="1"/>
  <c r="GC12" i="105" s="1"/>
  <c r="GD12" i="105" s="1"/>
  <c r="GE12" i="105" s="1"/>
  <c r="GF12" i="105" s="1"/>
  <c r="GG12" i="105" s="1"/>
  <c r="GH12" i="105" s="1"/>
  <c r="GI12" i="105" s="1"/>
  <c r="GJ12" i="105" s="1"/>
  <c r="GK12" i="105" s="1"/>
  <c r="GL12" i="105" s="1"/>
  <c r="GM12" i="105" s="1"/>
  <c r="GN12" i="105" s="1"/>
  <c r="GO12" i="105" s="1"/>
  <c r="GP12" i="105" s="1"/>
  <c r="GQ12" i="105" s="1"/>
  <c r="GR12" i="105" s="1"/>
  <c r="GS12" i="105" s="1"/>
  <c r="GT12" i="105" s="1"/>
  <c r="GU12" i="105" s="1"/>
  <c r="GV12" i="105" s="1"/>
  <c r="GW12" i="105" s="1"/>
  <c r="GX12" i="105" s="1"/>
  <c r="GY12" i="105" s="1"/>
  <c r="GZ12" i="105" s="1"/>
  <c r="HA12" i="105" s="1"/>
  <c r="HB12" i="105" s="1"/>
  <c r="HC12" i="105" s="1"/>
  <c r="HD12" i="105" s="1"/>
  <c r="HE12" i="105" s="1"/>
  <c r="HF12" i="105" s="1"/>
  <c r="E42" i="105"/>
  <c r="F13" i="105"/>
  <c r="G13" i="105" s="1"/>
  <c r="H13" i="105" s="1"/>
  <c r="I13" i="105" s="1"/>
  <c r="J13" i="105" s="1"/>
  <c r="E70" i="105"/>
  <c r="F70" i="105" s="1"/>
  <c r="G70" i="105" s="1"/>
  <c r="H70" i="105" s="1"/>
  <c r="I70" i="105" s="1"/>
  <c r="J70" i="105" s="1"/>
  <c r="F41" i="105"/>
  <c r="G41" i="105" s="1"/>
  <c r="H41" i="105" s="1"/>
  <c r="I41" i="105" s="1"/>
  <c r="J41" i="105" s="1"/>
  <c r="D67" i="105"/>
  <c r="D73" i="105"/>
  <c r="O44" i="105"/>
  <c r="E73" i="105"/>
  <c r="F73" i="105" s="1"/>
  <c r="G73" i="105" s="1"/>
  <c r="H73" i="105" s="1"/>
  <c r="I73" i="105" s="1"/>
  <c r="J73" i="105" s="1"/>
  <c r="O15" i="105"/>
  <c r="P15" i="105" s="1"/>
  <c r="Q15" i="105" s="1"/>
  <c r="R15" i="105" s="1"/>
  <c r="S15" i="105" s="1"/>
  <c r="T15" i="105" s="1"/>
  <c r="U15" i="105" s="1"/>
  <c r="V15" i="105" s="1"/>
  <c r="W15" i="105" s="1"/>
  <c r="X15" i="105" s="1"/>
  <c r="Y15" i="105" s="1"/>
  <c r="Z15" i="105" s="1"/>
  <c r="AA15" i="105" s="1"/>
  <c r="AB15" i="105" s="1"/>
  <c r="AC15" i="105" s="1"/>
  <c r="AD15" i="105" s="1"/>
  <c r="AE15" i="105" s="1"/>
  <c r="AF15" i="105" s="1"/>
  <c r="AG15" i="105" s="1"/>
  <c r="AH15" i="105" s="1"/>
  <c r="AI15" i="105" s="1"/>
  <c r="AJ15" i="105" s="1"/>
  <c r="AK15" i="105" s="1"/>
  <c r="AL15" i="105" s="1"/>
  <c r="AM15" i="105" s="1"/>
  <c r="AN15" i="105" s="1"/>
  <c r="AO15" i="105" s="1"/>
  <c r="AP15" i="105" s="1"/>
  <c r="AQ15" i="105" s="1"/>
  <c r="AR15" i="105" s="1"/>
  <c r="AS15" i="105" s="1"/>
  <c r="AT15" i="105" s="1"/>
  <c r="AU15" i="105" s="1"/>
  <c r="AV15" i="105" s="1"/>
  <c r="AW15" i="105" s="1"/>
  <c r="AX15" i="105" s="1"/>
  <c r="AY15" i="105" s="1"/>
  <c r="AZ15" i="105" s="1"/>
  <c r="BA15" i="105" s="1"/>
  <c r="BB15" i="105" s="1"/>
  <c r="BC15" i="105" s="1"/>
  <c r="BD15" i="105" s="1"/>
  <c r="BE15" i="105" s="1"/>
  <c r="BF15" i="105" s="1"/>
  <c r="BG15" i="105" s="1"/>
  <c r="BH15" i="105" s="1"/>
  <c r="BI15" i="105" s="1"/>
  <c r="BJ15" i="105" s="1"/>
  <c r="BK15" i="105" s="1"/>
  <c r="BL15" i="105" s="1"/>
  <c r="BM15" i="105" s="1"/>
  <c r="BN15" i="105" s="1"/>
  <c r="BO15" i="105" s="1"/>
  <c r="BP15" i="105" s="1"/>
  <c r="BQ15" i="105" s="1"/>
  <c r="BR15" i="105" s="1"/>
  <c r="BS15" i="105" s="1"/>
  <c r="BT15" i="105" s="1"/>
  <c r="BU15" i="105" s="1"/>
  <c r="BV15" i="105" s="1"/>
  <c r="BW15" i="105" s="1"/>
  <c r="BX15" i="105" s="1"/>
  <c r="BY15" i="105" s="1"/>
  <c r="BZ15" i="105" s="1"/>
  <c r="CA15" i="105" s="1"/>
  <c r="CB15" i="105" s="1"/>
  <c r="CC15" i="105" s="1"/>
  <c r="CD15" i="105" s="1"/>
  <c r="CE15" i="105" s="1"/>
  <c r="CF15" i="105" s="1"/>
  <c r="CG15" i="105" s="1"/>
  <c r="CH15" i="105" s="1"/>
  <c r="CI15" i="105" s="1"/>
  <c r="CJ15" i="105" s="1"/>
  <c r="CK15" i="105" s="1"/>
  <c r="CL15" i="105" s="1"/>
  <c r="CM15" i="105" s="1"/>
  <c r="CN15" i="105" s="1"/>
  <c r="CO15" i="105" s="1"/>
  <c r="CP15" i="105" s="1"/>
  <c r="CQ15" i="105" s="1"/>
  <c r="CR15" i="105" s="1"/>
  <c r="CS15" i="105" s="1"/>
  <c r="CT15" i="105" s="1"/>
  <c r="CU15" i="105" s="1"/>
  <c r="CV15" i="105" s="1"/>
  <c r="CW15" i="105" s="1"/>
  <c r="CX15" i="105" s="1"/>
  <c r="CY15" i="105" s="1"/>
  <c r="CZ15" i="105" s="1"/>
  <c r="DA15" i="105" s="1"/>
  <c r="DB15" i="105" s="1"/>
  <c r="DC15" i="105" s="1"/>
  <c r="DD15" i="105" s="1"/>
  <c r="DE15" i="105" s="1"/>
  <c r="DF15" i="105" s="1"/>
  <c r="DG15" i="105" s="1"/>
  <c r="DH15" i="105" s="1"/>
  <c r="DI15" i="105" s="1"/>
  <c r="DJ15" i="105" s="1"/>
  <c r="DK15" i="105" s="1"/>
  <c r="DL15" i="105" s="1"/>
  <c r="DM15" i="105" s="1"/>
  <c r="DN15" i="105" s="1"/>
  <c r="DO15" i="105" s="1"/>
  <c r="DP15" i="105" s="1"/>
  <c r="DQ15" i="105" s="1"/>
  <c r="DR15" i="105" s="1"/>
  <c r="DS15" i="105" s="1"/>
  <c r="DT15" i="105" s="1"/>
  <c r="DU15" i="105" s="1"/>
  <c r="DV15" i="105" s="1"/>
  <c r="DW15" i="105" s="1"/>
  <c r="DX15" i="105" s="1"/>
  <c r="DY15" i="105" s="1"/>
  <c r="DZ15" i="105" s="1"/>
  <c r="EA15" i="105" s="1"/>
  <c r="EB15" i="105" s="1"/>
  <c r="EC15" i="105" s="1"/>
  <c r="ED15" i="105" s="1"/>
  <c r="EE15" i="105" s="1"/>
  <c r="EF15" i="105" s="1"/>
  <c r="EG15" i="105" s="1"/>
  <c r="EH15" i="105" s="1"/>
  <c r="EI15" i="105" s="1"/>
  <c r="EJ15" i="105" s="1"/>
  <c r="EK15" i="105" s="1"/>
  <c r="EL15" i="105" s="1"/>
  <c r="EM15" i="105" s="1"/>
  <c r="EN15" i="105" s="1"/>
  <c r="EO15" i="105" s="1"/>
  <c r="EP15" i="105" s="1"/>
  <c r="EQ15" i="105" s="1"/>
  <c r="ER15" i="105" s="1"/>
  <c r="ES15" i="105" s="1"/>
  <c r="ET15" i="105" s="1"/>
  <c r="EU15" i="105" s="1"/>
  <c r="EV15" i="105" s="1"/>
  <c r="EW15" i="105" s="1"/>
  <c r="EX15" i="105" s="1"/>
  <c r="EY15" i="105" s="1"/>
  <c r="EZ15" i="105" s="1"/>
  <c r="FA15" i="105" s="1"/>
  <c r="FB15" i="105" s="1"/>
  <c r="FC15" i="105" s="1"/>
  <c r="FD15" i="105" s="1"/>
  <c r="FE15" i="105" s="1"/>
  <c r="FF15" i="105" s="1"/>
  <c r="FG15" i="105" s="1"/>
  <c r="FH15" i="105" s="1"/>
  <c r="FI15" i="105" s="1"/>
  <c r="FJ15" i="105" s="1"/>
  <c r="FK15" i="105" s="1"/>
  <c r="FL15" i="105" s="1"/>
  <c r="FM15" i="105" s="1"/>
  <c r="FN15" i="105" s="1"/>
  <c r="FO15" i="105" s="1"/>
  <c r="FP15" i="105" s="1"/>
  <c r="FQ15" i="105" s="1"/>
  <c r="FR15" i="105" s="1"/>
  <c r="FS15" i="105" s="1"/>
  <c r="FT15" i="105" s="1"/>
  <c r="FU15" i="105" s="1"/>
  <c r="FV15" i="105" s="1"/>
  <c r="FW15" i="105" s="1"/>
  <c r="FX15" i="105" s="1"/>
  <c r="FY15" i="105" s="1"/>
  <c r="FZ15" i="105" s="1"/>
  <c r="GA15" i="105" s="1"/>
  <c r="GB15" i="105" s="1"/>
  <c r="GC15" i="105" s="1"/>
  <c r="GD15" i="105" s="1"/>
  <c r="GE15" i="105" s="1"/>
  <c r="GF15" i="105" s="1"/>
  <c r="GG15" i="105" s="1"/>
  <c r="GH15" i="105" s="1"/>
  <c r="GI15" i="105" s="1"/>
  <c r="GJ15" i="105" s="1"/>
  <c r="GK15" i="105" s="1"/>
  <c r="GL15" i="105" s="1"/>
  <c r="GM15" i="105" s="1"/>
  <c r="GN15" i="105" s="1"/>
  <c r="GO15" i="105" s="1"/>
  <c r="GP15" i="105" s="1"/>
  <c r="GQ15" i="105" s="1"/>
  <c r="GR15" i="105" s="1"/>
  <c r="GS15" i="105" s="1"/>
  <c r="GT15" i="105" s="1"/>
  <c r="GU15" i="105" s="1"/>
  <c r="GV15" i="105" s="1"/>
  <c r="GW15" i="105" s="1"/>
  <c r="GX15" i="105" s="1"/>
  <c r="GY15" i="105" s="1"/>
  <c r="GZ15" i="105" s="1"/>
  <c r="HA15" i="105" s="1"/>
  <c r="HB15" i="105" s="1"/>
  <c r="HC15" i="105" s="1"/>
  <c r="HD15" i="105" s="1"/>
  <c r="HE15" i="105" s="1"/>
  <c r="HF15" i="105" s="1"/>
  <c r="E72" i="105"/>
  <c r="F72" i="105" s="1"/>
  <c r="G72" i="105" s="1"/>
  <c r="H72" i="105" s="1"/>
  <c r="I72" i="105" s="1"/>
  <c r="J72" i="105" s="1"/>
  <c r="F43" i="105"/>
  <c r="G43" i="105" s="1"/>
  <c r="H43" i="105" s="1"/>
  <c r="I43" i="105" s="1"/>
  <c r="J43" i="105" s="1"/>
  <c r="O72" i="106" l="1"/>
  <c r="P72" i="106" s="1"/>
  <c r="Q72" i="106" s="1"/>
  <c r="R72" i="106" s="1"/>
  <c r="S72" i="106" s="1"/>
  <c r="T72" i="106" s="1"/>
  <c r="U72" i="106" s="1"/>
  <c r="V72" i="106" s="1"/>
  <c r="W72" i="106" s="1"/>
  <c r="X72" i="106" s="1"/>
  <c r="Y72" i="106" s="1"/>
  <c r="Z72" i="106" s="1"/>
  <c r="AA72" i="106" s="1"/>
  <c r="AB72" i="106" s="1"/>
  <c r="AC72" i="106" s="1"/>
  <c r="AD72" i="106" s="1"/>
  <c r="AE72" i="106" s="1"/>
  <c r="AF72" i="106" s="1"/>
  <c r="AG72" i="106" s="1"/>
  <c r="AH72" i="106" s="1"/>
  <c r="AI72" i="106" s="1"/>
  <c r="AJ72" i="106" s="1"/>
  <c r="AK72" i="106" s="1"/>
  <c r="AL72" i="106" s="1"/>
  <c r="AM72" i="106" s="1"/>
  <c r="AN72" i="106" s="1"/>
  <c r="AO72" i="106" s="1"/>
  <c r="AP72" i="106" s="1"/>
  <c r="AQ72" i="106" s="1"/>
  <c r="AR72" i="106" s="1"/>
  <c r="AS72" i="106" s="1"/>
  <c r="AT72" i="106" s="1"/>
  <c r="AU72" i="106" s="1"/>
  <c r="AV72" i="106" s="1"/>
  <c r="AW72" i="106" s="1"/>
  <c r="AX72" i="106" s="1"/>
  <c r="AY72" i="106" s="1"/>
  <c r="AZ72" i="106" s="1"/>
  <c r="BA72" i="106" s="1"/>
  <c r="BB72" i="106" s="1"/>
  <c r="BC72" i="106" s="1"/>
  <c r="BD72" i="106" s="1"/>
  <c r="BE72" i="106" s="1"/>
  <c r="BF72" i="106" s="1"/>
  <c r="BG72" i="106" s="1"/>
  <c r="BH72" i="106" s="1"/>
  <c r="BI72" i="106" s="1"/>
  <c r="BJ72" i="106" s="1"/>
  <c r="BK72" i="106" s="1"/>
  <c r="BL72" i="106" s="1"/>
  <c r="BM72" i="106" s="1"/>
  <c r="BN72" i="106" s="1"/>
  <c r="BO72" i="106" s="1"/>
  <c r="BP72" i="106" s="1"/>
  <c r="BQ72" i="106" s="1"/>
  <c r="BR72" i="106" s="1"/>
  <c r="BS72" i="106" s="1"/>
  <c r="BT72" i="106" s="1"/>
  <c r="BU72" i="106" s="1"/>
  <c r="BV72" i="106" s="1"/>
  <c r="BW72" i="106" s="1"/>
  <c r="BX72" i="106" s="1"/>
  <c r="BY72" i="106" s="1"/>
  <c r="BZ72" i="106" s="1"/>
  <c r="CA72" i="106" s="1"/>
  <c r="CB72" i="106" s="1"/>
  <c r="CC72" i="106" s="1"/>
  <c r="CD72" i="106" s="1"/>
  <c r="CE72" i="106" s="1"/>
  <c r="CF72" i="106" s="1"/>
  <c r="CG72" i="106" s="1"/>
  <c r="CH72" i="106" s="1"/>
  <c r="CI72" i="106" s="1"/>
  <c r="CJ72" i="106" s="1"/>
  <c r="CK72" i="106" s="1"/>
  <c r="CL72" i="106" s="1"/>
  <c r="CM72" i="106" s="1"/>
  <c r="CN72" i="106" s="1"/>
  <c r="CO72" i="106" s="1"/>
  <c r="CP72" i="106" s="1"/>
  <c r="CQ72" i="106" s="1"/>
  <c r="CR72" i="106" s="1"/>
  <c r="CS72" i="106" s="1"/>
  <c r="CT72" i="106" s="1"/>
  <c r="CU72" i="106" s="1"/>
  <c r="CV72" i="106" s="1"/>
  <c r="CW72" i="106" s="1"/>
  <c r="CX72" i="106" s="1"/>
  <c r="CY72" i="106" s="1"/>
  <c r="CZ72" i="106" s="1"/>
  <c r="DA72" i="106" s="1"/>
  <c r="DB72" i="106" s="1"/>
  <c r="DC72" i="106" s="1"/>
  <c r="DD72" i="106" s="1"/>
  <c r="DE72" i="106" s="1"/>
  <c r="DF72" i="106" s="1"/>
  <c r="DG72" i="106" s="1"/>
  <c r="DH72" i="106" s="1"/>
  <c r="DI72" i="106" s="1"/>
  <c r="DJ72" i="106" s="1"/>
  <c r="DK72" i="106" s="1"/>
  <c r="DL72" i="106" s="1"/>
  <c r="DM72" i="106" s="1"/>
  <c r="DN72" i="106" s="1"/>
  <c r="DO72" i="106" s="1"/>
  <c r="DP72" i="106" s="1"/>
  <c r="DQ72" i="106" s="1"/>
  <c r="DR72" i="106" s="1"/>
  <c r="DS72" i="106" s="1"/>
  <c r="DT72" i="106" s="1"/>
  <c r="DU72" i="106" s="1"/>
  <c r="DV72" i="106" s="1"/>
  <c r="DW72" i="106" s="1"/>
  <c r="DX72" i="106" s="1"/>
  <c r="DY72" i="106" s="1"/>
  <c r="DZ72" i="106" s="1"/>
  <c r="EA72" i="106" s="1"/>
  <c r="EB72" i="106" s="1"/>
  <c r="EC72" i="106" s="1"/>
  <c r="ED72" i="106" s="1"/>
  <c r="EE72" i="106" s="1"/>
  <c r="EF72" i="106" s="1"/>
  <c r="EG72" i="106" s="1"/>
  <c r="EH72" i="106" s="1"/>
  <c r="EI72" i="106" s="1"/>
  <c r="EJ72" i="106" s="1"/>
  <c r="EK72" i="106" s="1"/>
  <c r="EL72" i="106" s="1"/>
  <c r="EM72" i="106" s="1"/>
  <c r="EN72" i="106" s="1"/>
  <c r="EO72" i="106" s="1"/>
  <c r="EP72" i="106" s="1"/>
  <c r="EQ72" i="106" s="1"/>
  <c r="ER72" i="106" s="1"/>
  <c r="ES72" i="106" s="1"/>
  <c r="ET72" i="106" s="1"/>
  <c r="EU72" i="106" s="1"/>
  <c r="EV72" i="106" s="1"/>
  <c r="EW72" i="106" s="1"/>
  <c r="EX72" i="106" s="1"/>
  <c r="EY72" i="106" s="1"/>
  <c r="EZ72" i="106" s="1"/>
  <c r="FA72" i="106" s="1"/>
  <c r="FB72" i="106" s="1"/>
  <c r="FC72" i="106" s="1"/>
  <c r="FD72" i="106" s="1"/>
  <c r="FE72" i="106" s="1"/>
  <c r="FF72" i="106" s="1"/>
  <c r="FG72" i="106" s="1"/>
  <c r="FH72" i="106" s="1"/>
  <c r="FI72" i="106" s="1"/>
  <c r="FJ72" i="106" s="1"/>
  <c r="FK72" i="106" s="1"/>
  <c r="FL72" i="106" s="1"/>
  <c r="FM72" i="106" s="1"/>
  <c r="FN72" i="106" s="1"/>
  <c r="FO72" i="106" s="1"/>
  <c r="FP72" i="106" s="1"/>
  <c r="FQ72" i="106" s="1"/>
  <c r="FR72" i="106" s="1"/>
  <c r="FS72" i="106" s="1"/>
  <c r="FT72" i="106" s="1"/>
  <c r="FU72" i="106" s="1"/>
  <c r="FV72" i="106" s="1"/>
  <c r="FW72" i="106" s="1"/>
  <c r="FX72" i="106" s="1"/>
  <c r="FY72" i="106" s="1"/>
  <c r="FZ72" i="106" s="1"/>
  <c r="GA72" i="106" s="1"/>
  <c r="GB72" i="106" s="1"/>
  <c r="GC72" i="106" s="1"/>
  <c r="GD72" i="106" s="1"/>
  <c r="GE72" i="106" s="1"/>
  <c r="GF72" i="106" s="1"/>
  <c r="GG72" i="106" s="1"/>
  <c r="GH72" i="106" s="1"/>
  <c r="GI72" i="106" s="1"/>
  <c r="GJ72" i="106" s="1"/>
  <c r="GK72" i="106" s="1"/>
  <c r="GL72" i="106" s="1"/>
  <c r="GM72" i="106" s="1"/>
  <c r="GN72" i="106" s="1"/>
  <c r="GO72" i="106" s="1"/>
  <c r="GP72" i="106" s="1"/>
  <c r="GQ72" i="106" s="1"/>
  <c r="GR72" i="106" s="1"/>
  <c r="GS72" i="106" s="1"/>
  <c r="GT72" i="106" s="1"/>
  <c r="GU72" i="106" s="1"/>
  <c r="GV72" i="106" s="1"/>
  <c r="GW72" i="106" s="1"/>
  <c r="GX72" i="106" s="1"/>
  <c r="GY72" i="106" s="1"/>
  <c r="GZ72" i="106" s="1"/>
  <c r="HA72" i="106" s="1"/>
  <c r="HB72" i="106" s="1"/>
  <c r="HC72" i="106" s="1"/>
  <c r="HD72" i="106" s="1"/>
  <c r="HE72" i="106" s="1"/>
  <c r="HF72" i="106" s="1"/>
  <c r="T13" i="105"/>
  <c r="U13" i="105" s="1"/>
  <c r="V13" i="105" s="1"/>
  <c r="W13" i="105" s="1"/>
  <c r="X13" i="105" s="1"/>
  <c r="Y13" i="105" s="1"/>
  <c r="Z13" i="105" s="1"/>
  <c r="AA13" i="105" s="1"/>
  <c r="AB13" i="105" s="1"/>
  <c r="AC13" i="105" s="1"/>
  <c r="AD13" i="105" s="1"/>
  <c r="AE13" i="105" s="1"/>
  <c r="AF13" i="105" s="1"/>
  <c r="AG13" i="105" s="1"/>
  <c r="AH13" i="105" s="1"/>
  <c r="AI13" i="105" s="1"/>
  <c r="AJ13" i="105" s="1"/>
  <c r="AK13" i="105" s="1"/>
  <c r="AL13" i="105" s="1"/>
  <c r="AM13" i="105" s="1"/>
  <c r="AN13" i="105" s="1"/>
  <c r="AO13" i="105" s="1"/>
  <c r="AP13" i="105" s="1"/>
  <c r="AQ13" i="105" s="1"/>
  <c r="AR13" i="105" s="1"/>
  <c r="AS13" i="105" s="1"/>
  <c r="AT13" i="105" s="1"/>
  <c r="AU13" i="105" s="1"/>
  <c r="AV13" i="105" s="1"/>
  <c r="AW13" i="105" s="1"/>
  <c r="AX13" i="105" s="1"/>
  <c r="AY13" i="105" s="1"/>
  <c r="AZ13" i="105" s="1"/>
  <c r="BA13" i="105" s="1"/>
  <c r="BB13" i="105" s="1"/>
  <c r="BC13" i="105" s="1"/>
  <c r="BD13" i="105" s="1"/>
  <c r="BE13" i="105" s="1"/>
  <c r="BF13" i="105" s="1"/>
  <c r="BG13" i="105" s="1"/>
  <c r="BH13" i="105" s="1"/>
  <c r="BI13" i="105" s="1"/>
  <c r="BJ13" i="105" s="1"/>
  <c r="BK13" i="105" s="1"/>
  <c r="BL13" i="105" s="1"/>
  <c r="BM13" i="105" s="1"/>
  <c r="BN13" i="105" s="1"/>
  <c r="BO13" i="105" s="1"/>
  <c r="BP13" i="105" s="1"/>
  <c r="BQ13" i="105" s="1"/>
  <c r="BR13" i="105" s="1"/>
  <c r="BS13" i="105" s="1"/>
  <c r="BT13" i="105" s="1"/>
  <c r="BU13" i="105" s="1"/>
  <c r="BV13" i="105" s="1"/>
  <c r="BW13" i="105" s="1"/>
  <c r="BX13" i="105" s="1"/>
  <c r="BY13" i="105" s="1"/>
  <c r="BZ13" i="105" s="1"/>
  <c r="CA13" i="105" s="1"/>
  <c r="CB13" i="105" s="1"/>
  <c r="CC13" i="105" s="1"/>
  <c r="CD13" i="105" s="1"/>
  <c r="CE13" i="105" s="1"/>
  <c r="CF13" i="105" s="1"/>
  <c r="CG13" i="105" s="1"/>
  <c r="CH13" i="105" s="1"/>
  <c r="CI13" i="105" s="1"/>
  <c r="CJ13" i="105" s="1"/>
  <c r="CK13" i="105" s="1"/>
  <c r="CL13" i="105" s="1"/>
  <c r="CM13" i="105" s="1"/>
  <c r="CN13" i="105" s="1"/>
  <c r="CO13" i="105" s="1"/>
  <c r="CP13" i="105" s="1"/>
  <c r="CQ13" i="105" s="1"/>
  <c r="CR13" i="105" s="1"/>
  <c r="CS13" i="105" s="1"/>
  <c r="CT13" i="105" s="1"/>
  <c r="CU13" i="105" s="1"/>
  <c r="CV13" i="105" s="1"/>
  <c r="CW13" i="105" s="1"/>
  <c r="CX13" i="105" s="1"/>
  <c r="CY13" i="105" s="1"/>
  <c r="CZ13" i="105" s="1"/>
  <c r="DA13" i="105" s="1"/>
  <c r="DB13" i="105" s="1"/>
  <c r="DC13" i="105" s="1"/>
  <c r="DD13" i="105" s="1"/>
  <c r="DE13" i="105" s="1"/>
  <c r="DF13" i="105" s="1"/>
  <c r="DG13" i="105" s="1"/>
  <c r="DH13" i="105" s="1"/>
  <c r="DI13" i="105" s="1"/>
  <c r="DJ13" i="105" s="1"/>
  <c r="DK13" i="105" s="1"/>
  <c r="DL13" i="105" s="1"/>
  <c r="DM13" i="105" s="1"/>
  <c r="DN13" i="105" s="1"/>
  <c r="DO13" i="105" s="1"/>
  <c r="DP13" i="105" s="1"/>
  <c r="DQ13" i="105" s="1"/>
  <c r="DR13" i="105" s="1"/>
  <c r="DS13" i="105" s="1"/>
  <c r="DT13" i="105" s="1"/>
  <c r="DU13" i="105" s="1"/>
  <c r="DV13" i="105" s="1"/>
  <c r="DW13" i="105" s="1"/>
  <c r="DX13" i="105" s="1"/>
  <c r="DY13" i="105" s="1"/>
  <c r="DZ13" i="105" s="1"/>
  <c r="EA13" i="105" s="1"/>
  <c r="EB13" i="105" s="1"/>
  <c r="EC13" i="105" s="1"/>
  <c r="ED13" i="105" s="1"/>
  <c r="EE13" i="105" s="1"/>
  <c r="EF13" i="105" s="1"/>
  <c r="EG13" i="105" s="1"/>
  <c r="EH13" i="105" s="1"/>
  <c r="EI13" i="105" s="1"/>
  <c r="EJ13" i="105" s="1"/>
  <c r="EK13" i="105" s="1"/>
  <c r="EL13" i="105" s="1"/>
  <c r="EM13" i="105" s="1"/>
  <c r="EN13" i="105" s="1"/>
  <c r="EO13" i="105" s="1"/>
  <c r="EP13" i="105" s="1"/>
  <c r="EQ13" i="105" s="1"/>
  <c r="ER13" i="105" s="1"/>
  <c r="ES13" i="105" s="1"/>
  <c r="ET13" i="105" s="1"/>
  <c r="EU13" i="105" s="1"/>
  <c r="EV13" i="105" s="1"/>
  <c r="EW13" i="105" s="1"/>
  <c r="EX13" i="105" s="1"/>
  <c r="EY13" i="105" s="1"/>
  <c r="EZ13" i="105" s="1"/>
  <c r="FA13" i="105" s="1"/>
  <c r="FB13" i="105" s="1"/>
  <c r="FC13" i="105" s="1"/>
  <c r="FD13" i="105" s="1"/>
  <c r="FE13" i="105" s="1"/>
  <c r="FF13" i="105" s="1"/>
  <c r="FG13" i="105" s="1"/>
  <c r="FH13" i="105" s="1"/>
  <c r="FI13" i="105" s="1"/>
  <c r="FJ13" i="105" s="1"/>
  <c r="FK13" i="105" s="1"/>
  <c r="FL13" i="105" s="1"/>
  <c r="FM13" i="105" s="1"/>
  <c r="FN13" i="105" s="1"/>
  <c r="FO13" i="105" s="1"/>
  <c r="FP13" i="105" s="1"/>
  <c r="FQ13" i="105" s="1"/>
  <c r="FR13" i="105" s="1"/>
  <c r="FS13" i="105" s="1"/>
  <c r="FT13" i="105" s="1"/>
  <c r="FU13" i="105" s="1"/>
  <c r="FV13" i="105" s="1"/>
  <c r="FW13" i="105" s="1"/>
  <c r="FX13" i="105" s="1"/>
  <c r="FY13" i="105" s="1"/>
  <c r="FZ13" i="105" s="1"/>
  <c r="GA13" i="105" s="1"/>
  <c r="GB13" i="105" s="1"/>
  <c r="GC13" i="105" s="1"/>
  <c r="GD13" i="105" s="1"/>
  <c r="GE13" i="105" s="1"/>
  <c r="GF13" i="105" s="1"/>
  <c r="GG13" i="105" s="1"/>
  <c r="GH13" i="105" s="1"/>
  <c r="GI13" i="105" s="1"/>
  <c r="GJ13" i="105" s="1"/>
  <c r="GK13" i="105" s="1"/>
  <c r="GL13" i="105" s="1"/>
  <c r="GM13" i="105" s="1"/>
  <c r="GN13" i="105" s="1"/>
  <c r="GO13" i="105" s="1"/>
  <c r="GP13" i="105" s="1"/>
  <c r="GQ13" i="105" s="1"/>
  <c r="GR13" i="105" s="1"/>
  <c r="GS13" i="105" s="1"/>
  <c r="GT13" i="105" s="1"/>
  <c r="GU13" i="105" s="1"/>
  <c r="GV13" i="105" s="1"/>
  <c r="GW13" i="105" s="1"/>
  <c r="GX13" i="105" s="1"/>
  <c r="GY13" i="105" s="1"/>
  <c r="GZ13" i="105" s="1"/>
  <c r="HA13" i="105" s="1"/>
  <c r="HB13" i="105" s="1"/>
  <c r="HC13" i="105" s="1"/>
  <c r="HD13" i="105" s="1"/>
  <c r="HE13" i="105" s="1"/>
  <c r="HF13" i="105" s="1"/>
  <c r="O70" i="106"/>
  <c r="P70" i="106" s="1"/>
  <c r="Q70" i="106" s="1"/>
  <c r="R70" i="106" s="1"/>
  <c r="S70" i="106" s="1"/>
  <c r="T70" i="106" s="1"/>
  <c r="U70" i="106" s="1"/>
  <c r="V70" i="106" s="1"/>
  <c r="W70" i="106" s="1"/>
  <c r="X70" i="106" s="1"/>
  <c r="Y70" i="106" s="1"/>
  <c r="Z70" i="106" s="1"/>
  <c r="AA70" i="106" s="1"/>
  <c r="AB70" i="106" s="1"/>
  <c r="AC70" i="106" s="1"/>
  <c r="AD70" i="106" s="1"/>
  <c r="AE70" i="106" s="1"/>
  <c r="AF70" i="106" s="1"/>
  <c r="AG70" i="106" s="1"/>
  <c r="AH70" i="106" s="1"/>
  <c r="AI70" i="106" s="1"/>
  <c r="AJ70" i="106" s="1"/>
  <c r="AK70" i="106" s="1"/>
  <c r="AL70" i="106" s="1"/>
  <c r="AM70" i="106" s="1"/>
  <c r="AN70" i="106" s="1"/>
  <c r="AO70" i="106" s="1"/>
  <c r="AP70" i="106" s="1"/>
  <c r="AQ70" i="106" s="1"/>
  <c r="AR70" i="106" s="1"/>
  <c r="AS70" i="106" s="1"/>
  <c r="AT70" i="106" s="1"/>
  <c r="AU70" i="106" s="1"/>
  <c r="AV70" i="106" s="1"/>
  <c r="AW70" i="106" s="1"/>
  <c r="AX70" i="106" s="1"/>
  <c r="AY70" i="106" s="1"/>
  <c r="AZ70" i="106" s="1"/>
  <c r="BA70" i="106" s="1"/>
  <c r="BB70" i="106" s="1"/>
  <c r="BC70" i="106" s="1"/>
  <c r="BD70" i="106" s="1"/>
  <c r="BE70" i="106" s="1"/>
  <c r="BF70" i="106" s="1"/>
  <c r="BG70" i="106" s="1"/>
  <c r="BH70" i="106" s="1"/>
  <c r="BI70" i="106" s="1"/>
  <c r="BJ70" i="106" s="1"/>
  <c r="BK70" i="106" s="1"/>
  <c r="BL70" i="106" s="1"/>
  <c r="BM70" i="106" s="1"/>
  <c r="BN70" i="106" s="1"/>
  <c r="BO70" i="106" s="1"/>
  <c r="BP70" i="106" s="1"/>
  <c r="BQ70" i="106" s="1"/>
  <c r="BR70" i="106" s="1"/>
  <c r="BS70" i="106" s="1"/>
  <c r="BT70" i="106" s="1"/>
  <c r="BU70" i="106" s="1"/>
  <c r="BV70" i="106" s="1"/>
  <c r="BW70" i="106" s="1"/>
  <c r="BX70" i="106" s="1"/>
  <c r="BY70" i="106" s="1"/>
  <c r="BZ70" i="106" s="1"/>
  <c r="CA70" i="106" s="1"/>
  <c r="CB70" i="106" s="1"/>
  <c r="CC70" i="106" s="1"/>
  <c r="CD70" i="106" s="1"/>
  <c r="CE70" i="106" s="1"/>
  <c r="CF70" i="106" s="1"/>
  <c r="CG70" i="106" s="1"/>
  <c r="CH70" i="106" s="1"/>
  <c r="CI70" i="106" s="1"/>
  <c r="CJ70" i="106" s="1"/>
  <c r="CK70" i="106" s="1"/>
  <c r="CL70" i="106" s="1"/>
  <c r="CM70" i="106" s="1"/>
  <c r="CN70" i="106" s="1"/>
  <c r="CO70" i="106" s="1"/>
  <c r="CP70" i="106" s="1"/>
  <c r="CQ70" i="106" s="1"/>
  <c r="CR70" i="106" s="1"/>
  <c r="CS70" i="106" s="1"/>
  <c r="CT70" i="106" s="1"/>
  <c r="CU70" i="106" s="1"/>
  <c r="CV70" i="106" s="1"/>
  <c r="CW70" i="106" s="1"/>
  <c r="CX70" i="106" s="1"/>
  <c r="CY70" i="106" s="1"/>
  <c r="CZ70" i="106" s="1"/>
  <c r="DA70" i="106" s="1"/>
  <c r="DB70" i="106" s="1"/>
  <c r="DC70" i="106" s="1"/>
  <c r="DD70" i="106" s="1"/>
  <c r="DE70" i="106" s="1"/>
  <c r="DF70" i="106" s="1"/>
  <c r="DG70" i="106" s="1"/>
  <c r="DH70" i="106" s="1"/>
  <c r="DI70" i="106" s="1"/>
  <c r="DJ70" i="106" s="1"/>
  <c r="DK70" i="106" s="1"/>
  <c r="DL70" i="106" s="1"/>
  <c r="DM70" i="106" s="1"/>
  <c r="DN70" i="106" s="1"/>
  <c r="DO70" i="106" s="1"/>
  <c r="DP70" i="106" s="1"/>
  <c r="DQ70" i="106" s="1"/>
  <c r="DR70" i="106" s="1"/>
  <c r="DS70" i="106" s="1"/>
  <c r="DT70" i="106" s="1"/>
  <c r="DU70" i="106" s="1"/>
  <c r="DV70" i="106" s="1"/>
  <c r="DW70" i="106" s="1"/>
  <c r="DX70" i="106" s="1"/>
  <c r="DY70" i="106" s="1"/>
  <c r="DZ70" i="106" s="1"/>
  <c r="EA70" i="106" s="1"/>
  <c r="EB70" i="106" s="1"/>
  <c r="EC70" i="106" s="1"/>
  <c r="ED70" i="106" s="1"/>
  <c r="EE70" i="106" s="1"/>
  <c r="EF70" i="106" s="1"/>
  <c r="EG70" i="106" s="1"/>
  <c r="EH70" i="106" s="1"/>
  <c r="EI70" i="106" s="1"/>
  <c r="EJ70" i="106" s="1"/>
  <c r="EK70" i="106" s="1"/>
  <c r="EL70" i="106" s="1"/>
  <c r="EM70" i="106" s="1"/>
  <c r="EN70" i="106" s="1"/>
  <c r="EO70" i="106" s="1"/>
  <c r="EP70" i="106" s="1"/>
  <c r="EQ70" i="106" s="1"/>
  <c r="ER70" i="106" s="1"/>
  <c r="ES70" i="106" s="1"/>
  <c r="ET70" i="106" s="1"/>
  <c r="EU70" i="106" s="1"/>
  <c r="EV70" i="106" s="1"/>
  <c r="EW70" i="106" s="1"/>
  <c r="EX70" i="106" s="1"/>
  <c r="EY70" i="106" s="1"/>
  <c r="EZ70" i="106" s="1"/>
  <c r="FA70" i="106" s="1"/>
  <c r="FB70" i="106" s="1"/>
  <c r="FC70" i="106" s="1"/>
  <c r="FD70" i="106" s="1"/>
  <c r="FE70" i="106" s="1"/>
  <c r="FF70" i="106" s="1"/>
  <c r="FG70" i="106" s="1"/>
  <c r="FH70" i="106" s="1"/>
  <c r="FI70" i="106" s="1"/>
  <c r="FJ70" i="106" s="1"/>
  <c r="FK70" i="106" s="1"/>
  <c r="FL70" i="106" s="1"/>
  <c r="FM70" i="106" s="1"/>
  <c r="FN70" i="106" s="1"/>
  <c r="FO70" i="106" s="1"/>
  <c r="FP70" i="106" s="1"/>
  <c r="FQ70" i="106" s="1"/>
  <c r="FR70" i="106" s="1"/>
  <c r="FS70" i="106" s="1"/>
  <c r="FT70" i="106" s="1"/>
  <c r="FU70" i="106" s="1"/>
  <c r="FV70" i="106" s="1"/>
  <c r="FW70" i="106" s="1"/>
  <c r="FX70" i="106" s="1"/>
  <c r="FY70" i="106" s="1"/>
  <c r="FZ70" i="106" s="1"/>
  <c r="GA70" i="106" s="1"/>
  <c r="GB70" i="106" s="1"/>
  <c r="GC70" i="106" s="1"/>
  <c r="GD70" i="106" s="1"/>
  <c r="GE70" i="106" s="1"/>
  <c r="GF70" i="106" s="1"/>
  <c r="GG70" i="106" s="1"/>
  <c r="GH70" i="106" s="1"/>
  <c r="GI70" i="106" s="1"/>
  <c r="GJ70" i="106" s="1"/>
  <c r="GK70" i="106" s="1"/>
  <c r="GL70" i="106" s="1"/>
  <c r="GM70" i="106" s="1"/>
  <c r="GN70" i="106" s="1"/>
  <c r="GO70" i="106" s="1"/>
  <c r="GP70" i="106" s="1"/>
  <c r="GQ70" i="106" s="1"/>
  <c r="GR70" i="106" s="1"/>
  <c r="GS70" i="106" s="1"/>
  <c r="GT70" i="106" s="1"/>
  <c r="GU70" i="106" s="1"/>
  <c r="GV70" i="106" s="1"/>
  <c r="GW70" i="106" s="1"/>
  <c r="GX70" i="106" s="1"/>
  <c r="GY70" i="106" s="1"/>
  <c r="GZ70" i="106" s="1"/>
  <c r="HA70" i="106" s="1"/>
  <c r="HB70" i="106" s="1"/>
  <c r="HC70" i="106" s="1"/>
  <c r="HD70" i="106" s="1"/>
  <c r="HE70" i="106" s="1"/>
  <c r="HF70" i="106" s="1"/>
  <c r="F38" i="106"/>
  <c r="G38" i="106" s="1"/>
  <c r="H38" i="106" s="1"/>
  <c r="I38" i="106" s="1"/>
  <c r="J38" i="106" s="1"/>
  <c r="E67" i="106"/>
  <c r="F67" i="106" s="1"/>
  <c r="G67" i="106" s="1"/>
  <c r="H67" i="106" s="1"/>
  <c r="I67" i="106" s="1"/>
  <c r="J67" i="106" s="1"/>
  <c r="O67" i="106"/>
  <c r="L15" i="106"/>
  <c r="P10" i="106"/>
  <c r="Q10" i="106" s="1"/>
  <c r="R10" i="106" s="1"/>
  <c r="S10" i="106" s="1"/>
  <c r="T10" i="106" s="1"/>
  <c r="U10" i="106" s="1"/>
  <c r="V10" i="106" s="1"/>
  <c r="W10" i="106" s="1"/>
  <c r="X10" i="106" s="1"/>
  <c r="Y10" i="106" s="1"/>
  <c r="Z10" i="106" s="1"/>
  <c r="AA10" i="106" s="1"/>
  <c r="AB10" i="106" s="1"/>
  <c r="AC10" i="106" s="1"/>
  <c r="AD10" i="106" s="1"/>
  <c r="AE10" i="106" s="1"/>
  <c r="AF10" i="106" s="1"/>
  <c r="AG10" i="106" s="1"/>
  <c r="AH10" i="106" s="1"/>
  <c r="AI10" i="106" s="1"/>
  <c r="AJ10" i="106" s="1"/>
  <c r="AK10" i="106" s="1"/>
  <c r="AL10" i="106" s="1"/>
  <c r="AM10" i="106" s="1"/>
  <c r="AN10" i="106" s="1"/>
  <c r="AO10" i="106" s="1"/>
  <c r="AP10" i="106" s="1"/>
  <c r="AQ10" i="106" s="1"/>
  <c r="AR10" i="106" s="1"/>
  <c r="AS10" i="106" s="1"/>
  <c r="AT10" i="106" s="1"/>
  <c r="AU10" i="106" s="1"/>
  <c r="AV10" i="106" s="1"/>
  <c r="AW10" i="106" s="1"/>
  <c r="AX10" i="106" s="1"/>
  <c r="AY10" i="106" s="1"/>
  <c r="AZ10" i="106" s="1"/>
  <c r="BA10" i="106" s="1"/>
  <c r="BB10" i="106" s="1"/>
  <c r="BC10" i="106" s="1"/>
  <c r="BD10" i="106" s="1"/>
  <c r="BE10" i="106" s="1"/>
  <c r="BF10" i="106" s="1"/>
  <c r="BG10" i="106" s="1"/>
  <c r="BH10" i="106" s="1"/>
  <c r="BI10" i="106" s="1"/>
  <c r="BJ10" i="106" s="1"/>
  <c r="BK10" i="106" s="1"/>
  <c r="BL10" i="106" s="1"/>
  <c r="BM10" i="106" s="1"/>
  <c r="BN10" i="106" s="1"/>
  <c r="BO10" i="106" s="1"/>
  <c r="BP10" i="106" s="1"/>
  <c r="BQ10" i="106" s="1"/>
  <c r="BR10" i="106" s="1"/>
  <c r="BS10" i="106" s="1"/>
  <c r="BT10" i="106" s="1"/>
  <c r="BU10" i="106" s="1"/>
  <c r="BV10" i="106" s="1"/>
  <c r="BW10" i="106" s="1"/>
  <c r="BX10" i="106" s="1"/>
  <c r="BY10" i="106" s="1"/>
  <c r="BZ10" i="106" s="1"/>
  <c r="CA10" i="106" s="1"/>
  <c r="CB10" i="106" s="1"/>
  <c r="CC10" i="106" s="1"/>
  <c r="CD10" i="106" s="1"/>
  <c r="CE10" i="106" s="1"/>
  <c r="CF10" i="106" s="1"/>
  <c r="CG10" i="106" s="1"/>
  <c r="CH10" i="106" s="1"/>
  <c r="CI10" i="106" s="1"/>
  <c r="CJ10" i="106" s="1"/>
  <c r="CK10" i="106" s="1"/>
  <c r="CL10" i="106" s="1"/>
  <c r="CM10" i="106" s="1"/>
  <c r="CN10" i="106" s="1"/>
  <c r="CO10" i="106" s="1"/>
  <c r="CP10" i="106" s="1"/>
  <c r="CQ10" i="106" s="1"/>
  <c r="CR10" i="106" s="1"/>
  <c r="CS10" i="106" s="1"/>
  <c r="CT10" i="106" s="1"/>
  <c r="CU10" i="106" s="1"/>
  <c r="CV10" i="106" s="1"/>
  <c r="CW10" i="106" s="1"/>
  <c r="CX10" i="106" s="1"/>
  <c r="CY10" i="106" s="1"/>
  <c r="CZ10" i="106" s="1"/>
  <c r="DA10" i="106" s="1"/>
  <c r="DB10" i="106" s="1"/>
  <c r="DC10" i="106" s="1"/>
  <c r="DD10" i="106" s="1"/>
  <c r="DE10" i="106" s="1"/>
  <c r="DF10" i="106" s="1"/>
  <c r="DG10" i="106" s="1"/>
  <c r="DH10" i="106" s="1"/>
  <c r="DI10" i="106" s="1"/>
  <c r="DJ10" i="106" s="1"/>
  <c r="DK10" i="106" s="1"/>
  <c r="DL10" i="106" s="1"/>
  <c r="DM10" i="106" s="1"/>
  <c r="DN10" i="106" s="1"/>
  <c r="DO10" i="106" s="1"/>
  <c r="DP10" i="106" s="1"/>
  <c r="DQ10" i="106" s="1"/>
  <c r="DR10" i="106" s="1"/>
  <c r="DS10" i="106" s="1"/>
  <c r="DT10" i="106" s="1"/>
  <c r="DU10" i="106" s="1"/>
  <c r="DV10" i="106" s="1"/>
  <c r="DW10" i="106" s="1"/>
  <c r="DX10" i="106" s="1"/>
  <c r="DY10" i="106" s="1"/>
  <c r="DZ10" i="106" s="1"/>
  <c r="EA10" i="106" s="1"/>
  <c r="EB10" i="106" s="1"/>
  <c r="EC10" i="106" s="1"/>
  <c r="ED10" i="106" s="1"/>
  <c r="EE10" i="106" s="1"/>
  <c r="EF10" i="106" s="1"/>
  <c r="EG10" i="106" s="1"/>
  <c r="EH10" i="106" s="1"/>
  <c r="EI10" i="106" s="1"/>
  <c r="EJ10" i="106" s="1"/>
  <c r="EK10" i="106" s="1"/>
  <c r="EL10" i="106" s="1"/>
  <c r="EM10" i="106" s="1"/>
  <c r="EN10" i="106" s="1"/>
  <c r="EO10" i="106" s="1"/>
  <c r="EP10" i="106" s="1"/>
  <c r="EQ10" i="106" s="1"/>
  <c r="ER10" i="106" s="1"/>
  <c r="ES10" i="106" s="1"/>
  <c r="ET10" i="106" s="1"/>
  <c r="EU10" i="106" s="1"/>
  <c r="EV10" i="106" s="1"/>
  <c r="EW10" i="106" s="1"/>
  <c r="EX10" i="106" s="1"/>
  <c r="EY10" i="106" s="1"/>
  <c r="EZ10" i="106" s="1"/>
  <c r="FA10" i="106" s="1"/>
  <c r="FB10" i="106" s="1"/>
  <c r="FC10" i="106" s="1"/>
  <c r="FD10" i="106" s="1"/>
  <c r="FE10" i="106" s="1"/>
  <c r="FF10" i="106" s="1"/>
  <c r="FG10" i="106" s="1"/>
  <c r="FH10" i="106" s="1"/>
  <c r="FI10" i="106" s="1"/>
  <c r="FJ10" i="106" s="1"/>
  <c r="FK10" i="106" s="1"/>
  <c r="FL10" i="106" s="1"/>
  <c r="FM10" i="106" s="1"/>
  <c r="FN10" i="106" s="1"/>
  <c r="FO10" i="106" s="1"/>
  <c r="FP10" i="106" s="1"/>
  <c r="FQ10" i="106" s="1"/>
  <c r="FR10" i="106" s="1"/>
  <c r="FS10" i="106" s="1"/>
  <c r="FT10" i="106" s="1"/>
  <c r="FU10" i="106" s="1"/>
  <c r="FV10" i="106" s="1"/>
  <c r="FW10" i="106" s="1"/>
  <c r="FX10" i="106" s="1"/>
  <c r="FY10" i="106" s="1"/>
  <c r="FZ10" i="106" s="1"/>
  <c r="GA10" i="106" s="1"/>
  <c r="GB10" i="106" s="1"/>
  <c r="GC10" i="106" s="1"/>
  <c r="GD10" i="106" s="1"/>
  <c r="GE10" i="106" s="1"/>
  <c r="GF10" i="106" s="1"/>
  <c r="GG10" i="106" s="1"/>
  <c r="GH10" i="106" s="1"/>
  <c r="GI10" i="106" s="1"/>
  <c r="GJ10" i="106" s="1"/>
  <c r="GK10" i="106" s="1"/>
  <c r="GL10" i="106" s="1"/>
  <c r="GM10" i="106" s="1"/>
  <c r="GN10" i="106" s="1"/>
  <c r="GO10" i="106" s="1"/>
  <c r="GP10" i="106" s="1"/>
  <c r="GQ10" i="106" s="1"/>
  <c r="GR10" i="106" s="1"/>
  <c r="GS10" i="106" s="1"/>
  <c r="GT10" i="106" s="1"/>
  <c r="GU10" i="106" s="1"/>
  <c r="GV10" i="106" s="1"/>
  <c r="GW10" i="106" s="1"/>
  <c r="GX10" i="106" s="1"/>
  <c r="GY10" i="106" s="1"/>
  <c r="GZ10" i="106" s="1"/>
  <c r="HA10" i="106" s="1"/>
  <c r="HB10" i="106" s="1"/>
  <c r="HC10" i="106" s="1"/>
  <c r="HD10" i="106" s="1"/>
  <c r="HE10" i="106" s="1"/>
  <c r="HF10" i="106" s="1"/>
  <c r="D73" i="106"/>
  <c r="O73" i="106" s="1"/>
  <c r="O44" i="106"/>
  <c r="P13" i="106"/>
  <c r="Q13" i="106" s="1"/>
  <c r="R13" i="106" s="1"/>
  <c r="S13" i="106" s="1"/>
  <c r="T13" i="106" s="1"/>
  <c r="U13" i="106" s="1"/>
  <c r="V13" i="106" s="1"/>
  <c r="W13" i="106" s="1"/>
  <c r="X13" i="106" s="1"/>
  <c r="Y13" i="106" s="1"/>
  <c r="Z13" i="106" s="1"/>
  <c r="AA13" i="106" s="1"/>
  <c r="AB13" i="106" s="1"/>
  <c r="AC13" i="106" s="1"/>
  <c r="AD13" i="106" s="1"/>
  <c r="AE13" i="106" s="1"/>
  <c r="AF13" i="106" s="1"/>
  <c r="AG13" i="106" s="1"/>
  <c r="AH13" i="106" s="1"/>
  <c r="AI13" i="106" s="1"/>
  <c r="AJ13" i="106" s="1"/>
  <c r="AK13" i="106" s="1"/>
  <c r="AL13" i="106" s="1"/>
  <c r="AM13" i="106" s="1"/>
  <c r="AN13" i="106" s="1"/>
  <c r="AO13" i="106" s="1"/>
  <c r="AP13" i="106" s="1"/>
  <c r="AQ13" i="106" s="1"/>
  <c r="AR13" i="106" s="1"/>
  <c r="AS13" i="106" s="1"/>
  <c r="AT13" i="106" s="1"/>
  <c r="AU13" i="106" s="1"/>
  <c r="AV13" i="106" s="1"/>
  <c r="AW13" i="106" s="1"/>
  <c r="AX13" i="106" s="1"/>
  <c r="AY13" i="106" s="1"/>
  <c r="AZ13" i="106" s="1"/>
  <c r="BA13" i="106" s="1"/>
  <c r="BB13" i="106" s="1"/>
  <c r="BC13" i="106" s="1"/>
  <c r="BD13" i="106" s="1"/>
  <c r="BE13" i="106" s="1"/>
  <c r="BF13" i="106" s="1"/>
  <c r="BG13" i="106" s="1"/>
  <c r="BH13" i="106" s="1"/>
  <c r="BI13" i="106" s="1"/>
  <c r="BJ13" i="106" s="1"/>
  <c r="BK13" i="106" s="1"/>
  <c r="BL13" i="106" s="1"/>
  <c r="BM13" i="106" s="1"/>
  <c r="BN13" i="106" s="1"/>
  <c r="BO13" i="106" s="1"/>
  <c r="BP13" i="106" s="1"/>
  <c r="BQ13" i="106" s="1"/>
  <c r="BR13" i="106" s="1"/>
  <c r="BS13" i="106" s="1"/>
  <c r="BT13" i="106" s="1"/>
  <c r="BU13" i="106" s="1"/>
  <c r="BV13" i="106" s="1"/>
  <c r="BW13" i="106" s="1"/>
  <c r="BX13" i="106" s="1"/>
  <c r="BY13" i="106" s="1"/>
  <c r="BZ13" i="106" s="1"/>
  <c r="CA13" i="106" s="1"/>
  <c r="CB13" i="106" s="1"/>
  <c r="CC13" i="106" s="1"/>
  <c r="CD13" i="106" s="1"/>
  <c r="CE13" i="106" s="1"/>
  <c r="CF13" i="106" s="1"/>
  <c r="CG13" i="106" s="1"/>
  <c r="CH13" i="106" s="1"/>
  <c r="CI13" i="106" s="1"/>
  <c r="CJ13" i="106" s="1"/>
  <c r="CK13" i="106" s="1"/>
  <c r="CL13" i="106" s="1"/>
  <c r="CM13" i="106" s="1"/>
  <c r="CN13" i="106" s="1"/>
  <c r="CO13" i="106" s="1"/>
  <c r="CP13" i="106" s="1"/>
  <c r="CQ13" i="106" s="1"/>
  <c r="CR13" i="106" s="1"/>
  <c r="CS13" i="106" s="1"/>
  <c r="CT13" i="106" s="1"/>
  <c r="CU13" i="106" s="1"/>
  <c r="CV13" i="106" s="1"/>
  <c r="CW13" i="106" s="1"/>
  <c r="CX13" i="106" s="1"/>
  <c r="CY13" i="106" s="1"/>
  <c r="CZ13" i="106" s="1"/>
  <c r="DA13" i="106" s="1"/>
  <c r="DB13" i="106" s="1"/>
  <c r="DC13" i="106" s="1"/>
  <c r="DD13" i="106" s="1"/>
  <c r="DE13" i="106" s="1"/>
  <c r="DF13" i="106" s="1"/>
  <c r="DG13" i="106" s="1"/>
  <c r="DH13" i="106" s="1"/>
  <c r="DI13" i="106" s="1"/>
  <c r="DJ13" i="106" s="1"/>
  <c r="DK13" i="106" s="1"/>
  <c r="DL13" i="106" s="1"/>
  <c r="DM13" i="106" s="1"/>
  <c r="DN13" i="106" s="1"/>
  <c r="DO13" i="106" s="1"/>
  <c r="DP13" i="106" s="1"/>
  <c r="DQ13" i="106" s="1"/>
  <c r="DR13" i="106" s="1"/>
  <c r="DS13" i="106" s="1"/>
  <c r="DT13" i="106" s="1"/>
  <c r="DU13" i="106" s="1"/>
  <c r="DV13" i="106" s="1"/>
  <c r="DW13" i="106" s="1"/>
  <c r="DX13" i="106" s="1"/>
  <c r="DY13" i="106" s="1"/>
  <c r="DZ13" i="106" s="1"/>
  <c r="EA13" i="106" s="1"/>
  <c r="EB13" i="106" s="1"/>
  <c r="EC13" i="106" s="1"/>
  <c r="ED13" i="106" s="1"/>
  <c r="EE13" i="106" s="1"/>
  <c r="EF13" i="106" s="1"/>
  <c r="EG13" i="106" s="1"/>
  <c r="EH13" i="106" s="1"/>
  <c r="EI13" i="106" s="1"/>
  <c r="EJ13" i="106" s="1"/>
  <c r="EK13" i="106" s="1"/>
  <c r="EL13" i="106" s="1"/>
  <c r="EM13" i="106" s="1"/>
  <c r="EN13" i="106" s="1"/>
  <c r="EO13" i="106" s="1"/>
  <c r="EP13" i="106" s="1"/>
  <c r="EQ13" i="106" s="1"/>
  <c r="ER13" i="106" s="1"/>
  <c r="ES13" i="106" s="1"/>
  <c r="ET13" i="106" s="1"/>
  <c r="EU13" i="106" s="1"/>
  <c r="EV13" i="106" s="1"/>
  <c r="EW13" i="106" s="1"/>
  <c r="EX13" i="106" s="1"/>
  <c r="EY13" i="106" s="1"/>
  <c r="EZ13" i="106" s="1"/>
  <c r="FA13" i="106" s="1"/>
  <c r="FB13" i="106" s="1"/>
  <c r="FC13" i="106" s="1"/>
  <c r="FD13" i="106" s="1"/>
  <c r="FE13" i="106" s="1"/>
  <c r="FF13" i="106" s="1"/>
  <c r="FG13" i="106" s="1"/>
  <c r="FH13" i="106" s="1"/>
  <c r="FI13" i="106" s="1"/>
  <c r="FJ13" i="106" s="1"/>
  <c r="FK13" i="106" s="1"/>
  <c r="FL13" i="106" s="1"/>
  <c r="FM13" i="106" s="1"/>
  <c r="FN13" i="106" s="1"/>
  <c r="FO13" i="106" s="1"/>
  <c r="FP13" i="106" s="1"/>
  <c r="FQ13" i="106" s="1"/>
  <c r="FR13" i="106" s="1"/>
  <c r="FS13" i="106" s="1"/>
  <c r="FT13" i="106" s="1"/>
  <c r="FU13" i="106" s="1"/>
  <c r="FV13" i="106" s="1"/>
  <c r="FW13" i="106" s="1"/>
  <c r="FX13" i="106" s="1"/>
  <c r="FY13" i="106" s="1"/>
  <c r="FZ13" i="106" s="1"/>
  <c r="GA13" i="106" s="1"/>
  <c r="GB13" i="106" s="1"/>
  <c r="GC13" i="106" s="1"/>
  <c r="GD13" i="106" s="1"/>
  <c r="GE13" i="106" s="1"/>
  <c r="GF13" i="106" s="1"/>
  <c r="GG13" i="106" s="1"/>
  <c r="GH13" i="106" s="1"/>
  <c r="GI13" i="106" s="1"/>
  <c r="GJ13" i="106" s="1"/>
  <c r="GK13" i="106" s="1"/>
  <c r="GL13" i="106" s="1"/>
  <c r="GM13" i="106" s="1"/>
  <c r="GN13" i="106" s="1"/>
  <c r="GO13" i="106" s="1"/>
  <c r="GP13" i="106" s="1"/>
  <c r="GQ13" i="106" s="1"/>
  <c r="GR13" i="106" s="1"/>
  <c r="GS13" i="106" s="1"/>
  <c r="GT13" i="106" s="1"/>
  <c r="GU13" i="106" s="1"/>
  <c r="GV13" i="106" s="1"/>
  <c r="GW13" i="106" s="1"/>
  <c r="GX13" i="106" s="1"/>
  <c r="GY13" i="106" s="1"/>
  <c r="GZ13" i="106" s="1"/>
  <c r="HA13" i="106" s="1"/>
  <c r="HB13" i="106" s="1"/>
  <c r="HC13" i="106" s="1"/>
  <c r="HD13" i="106" s="1"/>
  <c r="HE13" i="106" s="1"/>
  <c r="HF13" i="106" s="1"/>
  <c r="E71" i="106"/>
  <c r="F71" i="106" s="1"/>
  <c r="G71" i="106" s="1"/>
  <c r="H71" i="106" s="1"/>
  <c r="I71" i="106" s="1"/>
  <c r="J71" i="106" s="1"/>
  <c r="F42" i="106"/>
  <c r="G42" i="106" s="1"/>
  <c r="H42" i="106" s="1"/>
  <c r="I42" i="106" s="1"/>
  <c r="J42" i="106" s="1"/>
  <c r="D71" i="106"/>
  <c r="O42" i="106"/>
  <c r="L43" i="106"/>
  <c r="P14" i="106"/>
  <c r="Q14" i="106" s="1"/>
  <c r="R14" i="106" s="1"/>
  <c r="S14" i="106" s="1"/>
  <c r="T14" i="106" s="1"/>
  <c r="U14" i="106" s="1"/>
  <c r="V14" i="106" s="1"/>
  <c r="W14" i="106" s="1"/>
  <c r="X14" i="106" s="1"/>
  <c r="Y14" i="106" s="1"/>
  <c r="Z14" i="106" s="1"/>
  <c r="AA14" i="106" s="1"/>
  <c r="AB14" i="106" s="1"/>
  <c r="AC14" i="106" s="1"/>
  <c r="AD14" i="106" s="1"/>
  <c r="AE14" i="106" s="1"/>
  <c r="AF14" i="106" s="1"/>
  <c r="AG14" i="106" s="1"/>
  <c r="AH14" i="106" s="1"/>
  <c r="AI14" i="106" s="1"/>
  <c r="AJ14" i="106" s="1"/>
  <c r="AK14" i="106" s="1"/>
  <c r="AL14" i="106" s="1"/>
  <c r="AM14" i="106" s="1"/>
  <c r="AN14" i="106" s="1"/>
  <c r="AO14" i="106" s="1"/>
  <c r="AP14" i="106" s="1"/>
  <c r="AQ14" i="106" s="1"/>
  <c r="AR14" i="106" s="1"/>
  <c r="AS14" i="106" s="1"/>
  <c r="AT14" i="106" s="1"/>
  <c r="AU14" i="106" s="1"/>
  <c r="AV14" i="106" s="1"/>
  <c r="AW14" i="106" s="1"/>
  <c r="AX14" i="106" s="1"/>
  <c r="AY14" i="106" s="1"/>
  <c r="AZ14" i="106" s="1"/>
  <c r="BA14" i="106" s="1"/>
  <c r="BB14" i="106" s="1"/>
  <c r="BC14" i="106" s="1"/>
  <c r="BD14" i="106" s="1"/>
  <c r="BE14" i="106" s="1"/>
  <c r="BF14" i="106" s="1"/>
  <c r="BG14" i="106" s="1"/>
  <c r="BH14" i="106" s="1"/>
  <c r="BI14" i="106" s="1"/>
  <c r="BJ14" i="106" s="1"/>
  <c r="BK14" i="106" s="1"/>
  <c r="BL14" i="106" s="1"/>
  <c r="BM14" i="106" s="1"/>
  <c r="BN14" i="106" s="1"/>
  <c r="BO14" i="106" s="1"/>
  <c r="BP14" i="106" s="1"/>
  <c r="BQ14" i="106" s="1"/>
  <c r="BR14" i="106" s="1"/>
  <c r="BS14" i="106" s="1"/>
  <c r="BT14" i="106" s="1"/>
  <c r="BU14" i="106" s="1"/>
  <c r="BV14" i="106" s="1"/>
  <c r="BW14" i="106" s="1"/>
  <c r="BX14" i="106" s="1"/>
  <c r="BY14" i="106" s="1"/>
  <c r="BZ14" i="106" s="1"/>
  <c r="CA14" i="106" s="1"/>
  <c r="CB14" i="106" s="1"/>
  <c r="CC14" i="106" s="1"/>
  <c r="CD14" i="106" s="1"/>
  <c r="CE14" i="106" s="1"/>
  <c r="CF14" i="106" s="1"/>
  <c r="CG14" i="106" s="1"/>
  <c r="CH14" i="106" s="1"/>
  <c r="CI14" i="106" s="1"/>
  <c r="CJ14" i="106" s="1"/>
  <c r="CK14" i="106" s="1"/>
  <c r="CL14" i="106" s="1"/>
  <c r="CM14" i="106" s="1"/>
  <c r="CN14" i="106" s="1"/>
  <c r="CO14" i="106" s="1"/>
  <c r="CP14" i="106" s="1"/>
  <c r="CQ14" i="106" s="1"/>
  <c r="CR14" i="106" s="1"/>
  <c r="CS14" i="106" s="1"/>
  <c r="CT14" i="106" s="1"/>
  <c r="CU14" i="106" s="1"/>
  <c r="CV14" i="106" s="1"/>
  <c r="CW14" i="106" s="1"/>
  <c r="CX14" i="106" s="1"/>
  <c r="CY14" i="106" s="1"/>
  <c r="CZ14" i="106" s="1"/>
  <c r="DA14" i="106" s="1"/>
  <c r="DB14" i="106" s="1"/>
  <c r="DC14" i="106" s="1"/>
  <c r="DD14" i="106" s="1"/>
  <c r="DE14" i="106" s="1"/>
  <c r="DF14" i="106" s="1"/>
  <c r="DG14" i="106" s="1"/>
  <c r="DH14" i="106" s="1"/>
  <c r="DI14" i="106" s="1"/>
  <c r="DJ14" i="106" s="1"/>
  <c r="DK14" i="106" s="1"/>
  <c r="DL14" i="106" s="1"/>
  <c r="DM14" i="106" s="1"/>
  <c r="DN14" i="106" s="1"/>
  <c r="DO14" i="106" s="1"/>
  <c r="DP14" i="106" s="1"/>
  <c r="DQ14" i="106" s="1"/>
  <c r="DR14" i="106" s="1"/>
  <c r="DS14" i="106" s="1"/>
  <c r="DT14" i="106" s="1"/>
  <c r="DU14" i="106" s="1"/>
  <c r="DV14" i="106" s="1"/>
  <c r="DW14" i="106" s="1"/>
  <c r="DX14" i="106" s="1"/>
  <c r="DY14" i="106" s="1"/>
  <c r="DZ14" i="106" s="1"/>
  <c r="EA14" i="106" s="1"/>
  <c r="EB14" i="106" s="1"/>
  <c r="EC14" i="106" s="1"/>
  <c r="ED14" i="106" s="1"/>
  <c r="EE14" i="106" s="1"/>
  <c r="EF14" i="106" s="1"/>
  <c r="EG14" i="106" s="1"/>
  <c r="EH14" i="106" s="1"/>
  <c r="EI14" i="106" s="1"/>
  <c r="EJ14" i="106" s="1"/>
  <c r="EK14" i="106" s="1"/>
  <c r="EL14" i="106" s="1"/>
  <c r="EM14" i="106" s="1"/>
  <c r="EN14" i="106" s="1"/>
  <c r="EO14" i="106" s="1"/>
  <c r="EP14" i="106" s="1"/>
  <c r="EQ14" i="106" s="1"/>
  <c r="ER14" i="106" s="1"/>
  <c r="ES14" i="106" s="1"/>
  <c r="ET14" i="106" s="1"/>
  <c r="EU14" i="106" s="1"/>
  <c r="EV14" i="106" s="1"/>
  <c r="EW14" i="106" s="1"/>
  <c r="EX14" i="106" s="1"/>
  <c r="EY14" i="106" s="1"/>
  <c r="EZ14" i="106" s="1"/>
  <c r="FA14" i="106" s="1"/>
  <c r="FB14" i="106" s="1"/>
  <c r="FC14" i="106" s="1"/>
  <c r="FD14" i="106" s="1"/>
  <c r="FE14" i="106" s="1"/>
  <c r="FF14" i="106" s="1"/>
  <c r="FG14" i="106" s="1"/>
  <c r="FH14" i="106" s="1"/>
  <c r="FI14" i="106" s="1"/>
  <c r="FJ14" i="106" s="1"/>
  <c r="FK14" i="106" s="1"/>
  <c r="FL14" i="106" s="1"/>
  <c r="FM14" i="106" s="1"/>
  <c r="FN14" i="106" s="1"/>
  <c r="FO14" i="106" s="1"/>
  <c r="FP14" i="106" s="1"/>
  <c r="FQ14" i="106" s="1"/>
  <c r="FR14" i="106" s="1"/>
  <c r="FS14" i="106" s="1"/>
  <c r="FT14" i="106" s="1"/>
  <c r="FU14" i="106" s="1"/>
  <c r="FV14" i="106" s="1"/>
  <c r="FW14" i="106" s="1"/>
  <c r="FX14" i="106" s="1"/>
  <c r="FY14" i="106" s="1"/>
  <c r="FZ14" i="106" s="1"/>
  <c r="GA14" i="106" s="1"/>
  <c r="GB14" i="106" s="1"/>
  <c r="GC14" i="106" s="1"/>
  <c r="GD14" i="106" s="1"/>
  <c r="GE14" i="106" s="1"/>
  <c r="GF14" i="106" s="1"/>
  <c r="GG14" i="106" s="1"/>
  <c r="GH14" i="106" s="1"/>
  <c r="GI14" i="106" s="1"/>
  <c r="GJ14" i="106" s="1"/>
  <c r="GK14" i="106" s="1"/>
  <c r="GL14" i="106" s="1"/>
  <c r="GM14" i="106" s="1"/>
  <c r="GN14" i="106" s="1"/>
  <c r="GO14" i="106" s="1"/>
  <c r="GP14" i="106" s="1"/>
  <c r="GQ14" i="106" s="1"/>
  <c r="GR14" i="106" s="1"/>
  <c r="GS14" i="106" s="1"/>
  <c r="GT14" i="106" s="1"/>
  <c r="GU14" i="106" s="1"/>
  <c r="GV14" i="106" s="1"/>
  <c r="GW14" i="106" s="1"/>
  <c r="GX14" i="106" s="1"/>
  <c r="GY14" i="106" s="1"/>
  <c r="GZ14" i="106" s="1"/>
  <c r="HA14" i="106" s="1"/>
  <c r="HB14" i="106" s="1"/>
  <c r="HC14" i="106" s="1"/>
  <c r="HD14" i="106" s="1"/>
  <c r="HE14" i="106" s="1"/>
  <c r="HF14" i="106" s="1"/>
  <c r="T41" i="106"/>
  <c r="U41" i="106" s="1"/>
  <c r="V41" i="106" s="1"/>
  <c r="W41" i="106" s="1"/>
  <c r="X41" i="106" s="1"/>
  <c r="Y41" i="106" s="1"/>
  <c r="Z41" i="106" s="1"/>
  <c r="AA41" i="106" s="1"/>
  <c r="AB41" i="106" s="1"/>
  <c r="AC41" i="106" s="1"/>
  <c r="AD41" i="106" s="1"/>
  <c r="AE41" i="106" s="1"/>
  <c r="AF41" i="106" s="1"/>
  <c r="AG41" i="106" s="1"/>
  <c r="AH41" i="106" s="1"/>
  <c r="AI41" i="106" s="1"/>
  <c r="AJ41" i="106" s="1"/>
  <c r="AK41" i="106" s="1"/>
  <c r="AL41" i="106" s="1"/>
  <c r="AM41" i="106" s="1"/>
  <c r="AN41" i="106" s="1"/>
  <c r="AO41" i="106" s="1"/>
  <c r="AP41" i="106" s="1"/>
  <c r="AQ41" i="106" s="1"/>
  <c r="AR41" i="106" s="1"/>
  <c r="AS41" i="106" s="1"/>
  <c r="AT41" i="106" s="1"/>
  <c r="AU41" i="106" s="1"/>
  <c r="AV41" i="106" s="1"/>
  <c r="AW41" i="106" s="1"/>
  <c r="AX41" i="106" s="1"/>
  <c r="AY41" i="106" s="1"/>
  <c r="AZ41" i="106" s="1"/>
  <c r="BA41" i="106" s="1"/>
  <c r="BB41" i="106" s="1"/>
  <c r="BC41" i="106" s="1"/>
  <c r="BD41" i="106" s="1"/>
  <c r="BE41" i="106" s="1"/>
  <c r="BF41" i="106" s="1"/>
  <c r="BG41" i="106" s="1"/>
  <c r="BH41" i="106" s="1"/>
  <c r="BI41" i="106" s="1"/>
  <c r="BJ41" i="106" s="1"/>
  <c r="BK41" i="106" s="1"/>
  <c r="BL41" i="106" s="1"/>
  <c r="BM41" i="106" s="1"/>
  <c r="BN41" i="106" s="1"/>
  <c r="BO41" i="106" s="1"/>
  <c r="BP41" i="106" s="1"/>
  <c r="BQ41" i="106" s="1"/>
  <c r="BR41" i="106" s="1"/>
  <c r="BS41" i="106" s="1"/>
  <c r="BT41" i="106" s="1"/>
  <c r="BU41" i="106" s="1"/>
  <c r="BV41" i="106" s="1"/>
  <c r="BW41" i="106" s="1"/>
  <c r="BX41" i="106" s="1"/>
  <c r="BY41" i="106" s="1"/>
  <c r="BZ41" i="106" s="1"/>
  <c r="CA41" i="106" s="1"/>
  <c r="CB41" i="106" s="1"/>
  <c r="CC41" i="106" s="1"/>
  <c r="CD41" i="106" s="1"/>
  <c r="CE41" i="106" s="1"/>
  <c r="CF41" i="106" s="1"/>
  <c r="CG41" i="106" s="1"/>
  <c r="CH41" i="106" s="1"/>
  <c r="CI41" i="106" s="1"/>
  <c r="CJ41" i="106" s="1"/>
  <c r="CK41" i="106" s="1"/>
  <c r="CL41" i="106" s="1"/>
  <c r="CM41" i="106" s="1"/>
  <c r="CN41" i="106" s="1"/>
  <c r="CO41" i="106" s="1"/>
  <c r="CP41" i="106" s="1"/>
  <c r="CQ41" i="106" s="1"/>
  <c r="CR41" i="106" s="1"/>
  <c r="CS41" i="106" s="1"/>
  <c r="CT41" i="106" s="1"/>
  <c r="CU41" i="106" s="1"/>
  <c r="CV41" i="106" s="1"/>
  <c r="CW41" i="106" s="1"/>
  <c r="CX41" i="106" s="1"/>
  <c r="CY41" i="106" s="1"/>
  <c r="CZ41" i="106" s="1"/>
  <c r="DA41" i="106" s="1"/>
  <c r="DB41" i="106" s="1"/>
  <c r="DC41" i="106" s="1"/>
  <c r="DD41" i="106" s="1"/>
  <c r="DE41" i="106" s="1"/>
  <c r="DF41" i="106" s="1"/>
  <c r="DG41" i="106" s="1"/>
  <c r="DH41" i="106" s="1"/>
  <c r="DI41" i="106" s="1"/>
  <c r="DJ41" i="106" s="1"/>
  <c r="DK41" i="106" s="1"/>
  <c r="DL41" i="106" s="1"/>
  <c r="DM41" i="106" s="1"/>
  <c r="DN41" i="106" s="1"/>
  <c r="DO41" i="106" s="1"/>
  <c r="DP41" i="106" s="1"/>
  <c r="DQ41" i="106" s="1"/>
  <c r="DR41" i="106" s="1"/>
  <c r="DS41" i="106" s="1"/>
  <c r="DT41" i="106" s="1"/>
  <c r="DU41" i="106" s="1"/>
  <c r="DV41" i="106" s="1"/>
  <c r="DW41" i="106" s="1"/>
  <c r="DX41" i="106" s="1"/>
  <c r="DY41" i="106" s="1"/>
  <c r="DZ41" i="106" s="1"/>
  <c r="EA41" i="106" s="1"/>
  <c r="EB41" i="106" s="1"/>
  <c r="EC41" i="106" s="1"/>
  <c r="ED41" i="106" s="1"/>
  <c r="EE41" i="106" s="1"/>
  <c r="EF41" i="106" s="1"/>
  <c r="EG41" i="106" s="1"/>
  <c r="EH41" i="106" s="1"/>
  <c r="EI41" i="106" s="1"/>
  <c r="EJ41" i="106" s="1"/>
  <c r="EK41" i="106" s="1"/>
  <c r="EL41" i="106" s="1"/>
  <c r="EM41" i="106" s="1"/>
  <c r="EN41" i="106" s="1"/>
  <c r="EO41" i="106" s="1"/>
  <c r="EP41" i="106" s="1"/>
  <c r="EQ41" i="106" s="1"/>
  <c r="ER41" i="106" s="1"/>
  <c r="ES41" i="106" s="1"/>
  <c r="ET41" i="106" s="1"/>
  <c r="EU41" i="106" s="1"/>
  <c r="EV41" i="106" s="1"/>
  <c r="EW41" i="106" s="1"/>
  <c r="EX41" i="106" s="1"/>
  <c r="EY41" i="106" s="1"/>
  <c r="EZ41" i="106" s="1"/>
  <c r="FA41" i="106" s="1"/>
  <c r="FB41" i="106" s="1"/>
  <c r="FC41" i="106" s="1"/>
  <c r="FD41" i="106" s="1"/>
  <c r="FE41" i="106" s="1"/>
  <c r="FF41" i="106" s="1"/>
  <c r="FG41" i="106" s="1"/>
  <c r="FH41" i="106" s="1"/>
  <c r="FI41" i="106" s="1"/>
  <c r="FJ41" i="106" s="1"/>
  <c r="FK41" i="106" s="1"/>
  <c r="FL41" i="106" s="1"/>
  <c r="FM41" i="106" s="1"/>
  <c r="FN41" i="106" s="1"/>
  <c r="FO41" i="106" s="1"/>
  <c r="FP41" i="106" s="1"/>
  <c r="FQ41" i="106" s="1"/>
  <c r="FR41" i="106" s="1"/>
  <c r="FS41" i="106" s="1"/>
  <c r="FT41" i="106" s="1"/>
  <c r="FU41" i="106" s="1"/>
  <c r="FV41" i="106" s="1"/>
  <c r="FW41" i="106" s="1"/>
  <c r="FX41" i="106" s="1"/>
  <c r="FY41" i="106" s="1"/>
  <c r="FZ41" i="106" s="1"/>
  <c r="GA41" i="106" s="1"/>
  <c r="GB41" i="106" s="1"/>
  <c r="GC41" i="106" s="1"/>
  <c r="GD41" i="106" s="1"/>
  <c r="GE41" i="106" s="1"/>
  <c r="GF41" i="106" s="1"/>
  <c r="GG41" i="106" s="1"/>
  <c r="GH41" i="106" s="1"/>
  <c r="GI41" i="106" s="1"/>
  <c r="GJ41" i="106" s="1"/>
  <c r="GK41" i="106" s="1"/>
  <c r="GL41" i="106" s="1"/>
  <c r="GM41" i="106" s="1"/>
  <c r="GN41" i="106" s="1"/>
  <c r="GO41" i="106" s="1"/>
  <c r="GP41" i="106" s="1"/>
  <c r="GQ41" i="106" s="1"/>
  <c r="GR41" i="106" s="1"/>
  <c r="GS41" i="106" s="1"/>
  <c r="GT41" i="106" s="1"/>
  <c r="GU41" i="106" s="1"/>
  <c r="GV41" i="106" s="1"/>
  <c r="GW41" i="106" s="1"/>
  <c r="GX41" i="106" s="1"/>
  <c r="GY41" i="106" s="1"/>
  <c r="GZ41" i="106" s="1"/>
  <c r="HA41" i="106" s="1"/>
  <c r="HB41" i="106" s="1"/>
  <c r="HC41" i="106" s="1"/>
  <c r="HD41" i="106" s="1"/>
  <c r="HE41" i="106" s="1"/>
  <c r="HF41" i="106" s="1"/>
  <c r="L12" i="106"/>
  <c r="D68" i="106"/>
  <c r="O68" i="106" s="1"/>
  <c r="O39" i="106"/>
  <c r="L9" i="106"/>
  <c r="E68" i="105"/>
  <c r="F68" i="105" s="1"/>
  <c r="G68" i="105" s="1"/>
  <c r="H68" i="105" s="1"/>
  <c r="I68" i="105" s="1"/>
  <c r="J68" i="105" s="1"/>
  <c r="T41" i="105"/>
  <c r="U41" i="105" s="1"/>
  <c r="V41" i="105" s="1"/>
  <c r="W41" i="105" s="1"/>
  <c r="X41" i="105" s="1"/>
  <c r="Y41" i="105" s="1"/>
  <c r="Z41" i="105" s="1"/>
  <c r="AA41" i="105" s="1"/>
  <c r="AB41" i="105" s="1"/>
  <c r="AC41" i="105" s="1"/>
  <c r="AD41" i="105" s="1"/>
  <c r="AE41" i="105" s="1"/>
  <c r="AF41" i="105" s="1"/>
  <c r="AG41" i="105" s="1"/>
  <c r="AH41" i="105" s="1"/>
  <c r="AI41" i="105" s="1"/>
  <c r="AJ41" i="105" s="1"/>
  <c r="AK41" i="105" s="1"/>
  <c r="AL41" i="105" s="1"/>
  <c r="AM41" i="105" s="1"/>
  <c r="AN41" i="105" s="1"/>
  <c r="AO41" i="105" s="1"/>
  <c r="AP41" i="105" s="1"/>
  <c r="AQ41" i="105" s="1"/>
  <c r="AR41" i="105" s="1"/>
  <c r="AS41" i="105" s="1"/>
  <c r="AT41" i="105" s="1"/>
  <c r="AU41" i="105" s="1"/>
  <c r="AV41" i="105" s="1"/>
  <c r="AW41" i="105" s="1"/>
  <c r="AX41" i="105" s="1"/>
  <c r="AY41" i="105" s="1"/>
  <c r="AZ41" i="105" s="1"/>
  <c r="BA41" i="105" s="1"/>
  <c r="BB41" i="105" s="1"/>
  <c r="BC41" i="105" s="1"/>
  <c r="BD41" i="105" s="1"/>
  <c r="BE41" i="105" s="1"/>
  <c r="BF41" i="105" s="1"/>
  <c r="BG41" i="105" s="1"/>
  <c r="BH41" i="105" s="1"/>
  <c r="BI41" i="105" s="1"/>
  <c r="BJ41" i="105" s="1"/>
  <c r="BK41" i="105" s="1"/>
  <c r="BL41" i="105" s="1"/>
  <c r="BM41" i="105" s="1"/>
  <c r="BN41" i="105" s="1"/>
  <c r="BO41" i="105" s="1"/>
  <c r="BP41" i="105" s="1"/>
  <c r="BQ41" i="105" s="1"/>
  <c r="BR41" i="105" s="1"/>
  <c r="BS41" i="105" s="1"/>
  <c r="BT41" i="105" s="1"/>
  <c r="BU41" i="105" s="1"/>
  <c r="BV41" i="105" s="1"/>
  <c r="BW41" i="105" s="1"/>
  <c r="BX41" i="105" s="1"/>
  <c r="BY41" i="105" s="1"/>
  <c r="BZ41" i="105" s="1"/>
  <c r="CA41" i="105" s="1"/>
  <c r="CB41" i="105" s="1"/>
  <c r="CC41" i="105" s="1"/>
  <c r="CD41" i="105" s="1"/>
  <c r="CE41" i="105" s="1"/>
  <c r="CF41" i="105" s="1"/>
  <c r="CG41" i="105" s="1"/>
  <c r="CH41" i="105" s="1"/>
  <c r="CI41" i="105" s="1"/>
  <c r="CJ41" i="105" s="1"/>
  <c r="CK41" i="105" s="1"/>
  <c r="CL41" i="105" s="1"/>
  <c r="CM41" i="105" s="1"/>
  <c r="CN41" i="105" s="1"/>
  <c r="CO41" i="105" s="1"/>
  <c r="CP41" i="105" s="1"/>
  <c r="CQ41" i="105" s="1"/>
  <c r="CR41" i="105" s="1"/>
  <c r="CS41" i="105" s="1"/>
  <c r="CT41" i="105" s="1"/>
  <c r="CU41" i="105" s="1"/>
  <c r="CV41" i="105" s="1"/>
  <c r="CW41" i="105" s="1"/>
  <c r="CX41" i="105" s="1"/>
  <c r="CY41" i="105" s="1"/>
  <c r="CZ41" i="105" s="1"/>
  <c r="DA41" i="105" s="1"/>
  <c r="DB41" i="105" s="1"/>
  <c r="DC41" i="105" s="1"/>
  <c r="DD41" i="105" s="1"/>
  <c r="DE41" i="105" s="1"/>
  <c r="DF41" i="105" s="1"/>
  <c r="DG41" i="105" s="1"/>
  <c r="DH41" i="105" s="1"/>
  <c r="DI41" i="105" s="1"/>
  <c r="DJ41" i="105" s="1"/>
  <c r="DK41" i="105" s="1"/>
  <c r="DL41" i="105" s="1"/>
  <c r="DM41" i="105" s="1"/>
  <c r="DN41" i="105" s="1"/>
  <c r="DO41" i="105" s="1"/>
  <c r="DP41" i="105" s="1"/>
  <c r="DQ41" i="105" s="1"/>
  <c r="DR41" i="105" s="1"/>
  <c r="DS41" i="105" s="1"/>
  <c r="DT41" i="105" s="1"/>
  <c r="DU41" i="105" s="1"/>
  <c r="DV41" i="105" s="1"/>
  <c r="DW41" i="105" s="1"/>
  <c r="DX41" i="105" s="1"/>
  <c r="DY41" i="105" s="1"/>
  <c r="DZ41" i="105" s="1"/>
  <c r="EA41" i="105" s="1"/>
  <c r="EB41" i="105" s="1"/>
  <c r="EC41" i="105" s="1"/>
  <c r="ED41" i="105" s="1"/>
  <c r="EE41" i="105" s="1"/>
  <c r="EF41" i="105" s="1"/>
  <c r="EG41" i="105" s="1"/>
  <c r="EH41" i="105" s="1"/>
  <c r="EI41" i="105" s="1"/>
  <c r="EJ41" i="105" s="1"/>
  <c r="EK41" i="105" s="1"/>
  <c r="EL41" i="105" s="1"/>
  <c r="EM41" i="105" s="1"/>
  <c r="EN41" i="105" s="1"/>
  <c r="EO41" i="105" s="1"/>
  <c r="EP41" i="105" s="1"/>
  <c r="EQ41" i="105" s="1"/>
  <c r="ER41" i="105" s="1"/>
  <c r="ES41" i="105" s="1"/>
  <c r="ET41" i="105" s="1"/>
  <c r="EU41" i="105" s="1"/>
  <c r="EV41" i="105" s="1"/>
  <c r="EW41" i="105" s="1"/>
  <c r="EX41" i="105" s="1"/>
  <c r="EY41" i="105" s="1"/>
  <c r="EZ41" i="105" s="1"/>
  <c r="FA41" i="105" s="1"/>
  <c r="FB41" i="105" s="1"/>
  <c r="FC41" i="105" s="1"/>
  <c r="FD41" i="105" s="1"/>
  <c r="FE41" i="105" s="1"/>
  <c r="FF41" i="105" s="1"/>
  <c r="FG41" i="105" s="1"/>
  <c r="FH41" i="105" s="1"/>
  <c r="FI41" i="105" s="1"/>
  <c r="FJ41" i="105" s="1"/>
  <c r="FK41" i="105" s="1"/>
  <c r="FL41" i="105" s="1"/>
  <c r="FM41" i="105" s="1"/>
  <c r="FN41" i="105" s="1"/>
  <c r="FO41" i="105" s="1"/>
  <c r="FP41" i="105" s="1"/>
  <c r="FQ41" i="105" s="1"/>
  <c r="FR41" i="105" s="1"/>
  <c r="FS41" i="105" s="1"/>
  <c r="FT41" i="105" s="1"/>
  <c r="FU41" i="105" s="1"/>
  <c r="FV41" i="105" s="1"/>
  <c r="FW41" i="105" s="1"/>
  <c r="FX41" i="105" s="1"/>
  <c r="FY41" i="105" s="1"/>
  <c r="FZ41" i="105" s="1"/>
  <c r="GA41" i="105" s="1"/>
  <c r="GB41" i="105" s="1"/>
  <c r="GC41" i="105" s="1"/>
  <c r="GD41" i="105" s="1"/>
  <c r="GE41" i="105" s="1"/>
  <c r="GF41" i="105" s="1"/>
  <c r="GG41" i="105" s="1"/>
  <c r="GH41" i="105" s="1"/>
  <c r="GI41" i="105" s="1"/>
  <c r="GJ41" i="105" s="1"/>
  <c r="GK41" i="105" s="1"/>
  <c r="GL41" i="105" s="1"/>
  <c r="GM41" i="105" s="1"/>
  <c r="GN41" i="105" s="1"/>
  <c r="GO41" i="105" s="1"/>
  <c r="GP41" i="105" s="1"/>
  <c r="GQ41" i="105" s="1"/>
  <c r="GR41" i="105" s="1"/>
  <c r="GS41" i="105" s="1"/>
  <c r="GT41" i="105" s="1"/>
  <c r="GU41" i="105" s="1"/>
  <c r="GV41" i="105" s="1"/>
  <c r="GW41" i="105" s="1"/>
  <c r="GX41" i="105" s="1"/>
  <c r="GY41" i="105" s="1"/>
  <c r="GZ41" i="105" s="1"/>
  <c r="HA41" i="105" s="1"/>
  <c r="HB41" i="105" s="1"/>
  <c r="HC41" i="105" s="1"/>
  <c r="HD41" i="105" s="1"/>
  <c r="HE41" i="105" s="1"/>
  <c r="HF41" i="105" s="1"/>
  <c r="L15" i="105"/>
  <c r="O39" i="105"/>
  <c r="P39" i="105" s="1"/>
  <c r="Q39" i="105" s="1"/>
  <c r="R39" i="105" s="1"/>
  <c r="S39" i="105" s="1"/>
  <c r="T39" i="105" s="1"/>
  <c r="U39" i="105" s="1"/>
  <c r="V39" i="105" s="1"/>
  <c r="W39" i="105" s="1"/>
  <c r="X39" i="105" s="1"/>
  <c r="Y39" i="105" s="1"/>
  <c r="Z39" i="105" s="1"/>
  <c r="AA39" i="105" s="1"/>
  <c r="AB39" i="105" s="1"/>
  <c r="AC39" i="105" s="1"/>
  <c r="AD39" i="105" s="1"/>
  <c r="AE39" i="105" s="1"/>
  <c r="AF39" i="105" s="1"/>
  <c r="AG39" i="105" s="1"/>
  <c r="AH39" i="105" s="1"/>
  <c r="AI39" i="105" s="1"/>
  <c r="AJ39" i="105" s="1"/>
  <c r="AK39" i="105" s="1"/>
  <c r="AL39" i="105" s="1"/>
  <c r="AM39" i="105" s="1"/>
  <c r="AN39" i="105" s="1"/>
  <c r="AO39" i="105" s="1"/>
  <c r="AP39" i="105" s="1"/>
  <c r="AQ39" i="105" s="1"/>
  <c r="AR39" i="105" s="1"/>
  <c r="AS39" i="105" s="1"/>
  <c r="AT39" i="105" s="1"/>
  <c r="AU39" i="105" s="1"/>
  <c r="AV39" i="105" s="1"/>
  <c r="AW39" i="105" s="1"/>
  <c r="AX39" i="105" s="1"/>
  <c r="AY39" i="105" s="1"/>
  <c r="AZ39" i="105" s="1"/>
  <c r="BA39" i="105" s="1"/>
  <c r="BB39" i="105" s="1"/>
  <c r="BC39" i="105" s="1"/>
  <c r="BD39" i="105" s="1"/>
  <c r="BE39" i="105" s="1"/>
  <c r="BF39" i="105" s="1"/>
  <c r="BG39" i="105" s="1"/>
  <c r="BH39" i="105" s="1"/>
  <c r="BI39" i="105" s="1"/>
  <c r="BJ39" i="105" s="1"/>
  <c r="BK39" i="105" s="1"/>
  <c r="BL39" i="105" s="1"/>
  <c r="BM39" i="105" s="1"/>
  <c r="BN39" i="105" s="1"/>
  <c r="BO39" i="105" s="1"/>
  <c r="BP39" i="105" s="1"/>
  <c r="BQ39" i="105" s="1"/>
  <c r="BR39" i="105" s="1"/>
  <c r="BS39" i="105" s="1"/>
  <c r="BT39" i="105" s="1"/>
  <c r="BU39" i="105" s="1"/>
  <c r="BV39" i="105" s="1"/>
  <c r="BW39" i="105" s="1"/>
  <c r="BX39" i="105" s="1"/>
  <c r="BY39" i="105" s="1"/>
  <c r="BZ39" i="105" s="1"/>
  <c r="CA39" i="105" s="1"/>
  <c r="CB39" i="105" s="1"/>
  <c r="CC39" i="105" s="1"/>
  <c r="CD39" i="105" s="1"/>
  <c r="CE39" i="105" s="1"/>
  <c r="CF39" i="105" s="1"/>
  <c r="CG39" i="105" s="1"/>
  <c r="CH39" i="105" s="1"/>
  <c r="CI39" i="105" s="1"/>
  <c r="CJ39" i="105" s="1"/>
  <c r="CK39" i="105" s="1"/>
  <c r="CL39" i="105" s="1"/>
  <c r="CM39" i="105" s="1"/>
  <c r="CN39" i="105" s="1"/>
  <c r="CO39" i="105" s="1"/>
  <c r="CP39" i="105" s="1"/>
  <c r="CQ39" i="105" s="1"/>
  <c r="CR39" i="105" s="1"/>
  <c r="CS39" i="105" s="1"/>
  <c r="CT39" i="105" s="1"/>
  <c r="CU39" i="105" s="1"/>
  <c r="CV39" i="105" s="1"/>
  <c r="CW39" i="105" s="1"/>
  <c r="CX39" i="105" s="1"/>
  <c r="CY39" i="105" s="1"/>
  <c r="CZ39" i="105" s="1"/>
  <c r="DA39" i="105" s="1"/>
  <c r="DB39" i="105" s="1"/>
  <c r="DC39" i="105" s="1"/>
  <c r="DD39" i="105" s="1"/>
  <c r="DE39" i="105" s="1"/>
  <c r="DF39" i="105" s="1"/>
  <c r="DG39" i="105" s="1"/>
  <c r="DH39" i="105" s="1"/>
  <c r="DI39" i="105" s="1"/>
  <c r="DJ39" i="105" s="1"/>
  <c r="DK39" i="105" s="1"/>
  <c r="DL39" i="105" s="1"/>
  <c r="DM39" i="105" s="1"/>
  <c r="DN39" i="105" s="1"/>
  <c r="DO39" i="105" s="1"/>
  <c r="DP39" i="105" s="1"/>
  <c r="DQ39" i="105" s="1"/>
  <c r="DR39" i="105" s="1"/>
  <c r="DS39" i="105" s="1"/>
  <c r="DT39" i="105" s="1"/>
  <c r="DU39" i="105" s="1"/>
  <c r="DV39" i="105" s="1"/>
  <c r="DW39" i="105" s="1"/>
  <c r="DX39" i="105" s="1"/>
  <c r="DY39" i="105" s="1"/>
  <c r="DZ39" i="105" s="1"/>
  <c r="EA39" i="105" s="1"/>
  <c r="EB39" i="105" s="1"/>
  <c r="EC39" i="105" s="1"/>
  <c r="ED39" i="105" s="1"/>
  <c r="EE39" i="105" s="1"/>
  <c r="EF39" i="105" s="1"/>
  <c r="EG39" i="105" s="1"/>
  <c r="EH39" i="105" s="1"/>
  <c r="EI39" i="105" s="1"/>
  <c r="EJ39" i="105" s="1"/>
  <c r="EK39" i="105" s="1"/>
  <c r="EL39" i="105" s="1"/>
  <c r="EM39" i="105" s="1"/>
  <c r="EN39" i="105" s="1"/>
  <c r="EO39" i="105" s="1"/>
  <c r="EP39" i="105" s="1"/>
  <c r="EQ39" i="105" s="1"/>
  <c r="ER39" i="105" s="1"/>
  <c r="ES39" i="105" s="1"/>
  <c r="ET39" i="105" s="1"/>
  <c r="EU39" i="105" s="1"/>
  <c r="EV39" i="105" s="1"/>
  <c r="EW39" i="105" s="1"/>
  <c r="EX39" i="105" s="1"/>
  <c r="EY39" i="105" s="1"/>
  <c r="EZ39" i="105" s="1"/>
  <c r="FA39" i="105" s="1"/>
  <c r="FB39" i="105" s="1"/>
  <c r="FC39" i="105" s="1"/>
  <c r="FD39" i="105" s="1"/>
  <c r="FE39" i="105" s="1"/>
  <c r="FF39" i="105" s="1"/>
  <c r="FG39" i="105" s="1"/>
  <c r="FH39" i="105" s="1"/>
  <c r="FI39" i="105" s="1"/>
  <c r="FJ39" i="105" s="1"/>
  <c r="FK39" i="105" s="1"/>
  <c r="FL39" i="105" s="1"/>
  <c r="FM39" i="105" s="1"/>
  <c r="FN39" i="105" s="1"/>
  <c r="FO39" i="105" s="1"/>
  <c r="FP39" i="105" s="1"/>
  <c r="FQ39" i="105" s="1"/>
  <c r="FR39" i="105" s="1"/>
  <c r="FS39" i="105" s="1"/>
  <c r="FT39" i="105" s="1"/>
  <c r="FU39" i="105" s="1"/>
  <c r="FV39" i="105" s="1"/>
  <c r="FW39" i="105" s="1"/>
  <c r="FX39" i="105" s="1"/>
  <c r="FY39" i="105" s="1"/>
  <c r="FZ39" i="105" s="1"/>
  <c r="GA39" i="105" s="1"/>
  <c r="GB39" i="105" s="1"/>
  <c r="GC39" i="105" s="1"/>
  <c r="GD39" i="105" s="1"/>
  <c r="GE39" i="105" s="1"/>
  <c r="GF39" i="105" s="1"/>
  <c r="GG39" i="105" s="1"/>
  <c r="GH39" i="105" s="1"/>
  <c r="GI39" i="105" s="1"/>
  <c r="GJ39" i="105" s="1"/>
  <c r="GK39" i="105" s="1"/>
  <c r="GL39" i="105" s="1"/>
  <c r="GM39" i="105" s="1"/>
  <c r="GN39" i="105" s="1"/>
  <c r="GO39" i="105" s="1"/>
  <c r="GP39" i="105" s="1"/>
  <c r="GQ39" i="105" s="1"/>
  <c r="GR39" i="105" s="1"/>
  <c r="GS39" i="105" s="1"/>
  <c r="GT39" i="105" s="1"/>
  <c r="GU39" i="105" s="1"/>
  <c r="GV39" i="105" s="1"/>
  <c r="GW39" i="105" s="1"/>
  <c r="GX39" i="105" s="1"/>
  <c r="GY39" i="105" s="1"/>
  <c r="GZ39" i="105" s="1"/>
  <c r="HA39" i="105" s="1"/>
  <c r="HB39" i="105" s="1"/>
  <c r="HC39" i="105" s="1"/>
  <c r="HD39" i="105" s="1"/>
  <c r="HE39" i="105" s="1"/>
  <c r="HF39" i="105" s="1"/>
  <c r="T10" i="105"/>
  <c r="E67" i="105"/>
  <c r="F67" i="105" s="1"/>
  <c r="G67" i="105" s="1"/>
  <c r="H67" i="105" s="1"/>
  <c r="I67" i="105" s="1"/>
  <c r="J67" i="105" s="1"/>
  <c r="L9" i="105"/>
  <c r="F38" i="105"/>
  <c r="G38" i="105" s="1"/>
  <c r="H38" i="105" s="1"/>
  <c r="I38" i="105" s="1"/>
  <c r="J38" i="105" s="1"/>
  <c r="O67" i="105"/>
  <c r="P67" i="105" s="1"/>
  <c r="Q67" i="105" s="1"/>
  <c r="R67" i="105" s="1"/>
  <c r="S67" i="105" s="1"/>
  <c r="T67" i="105" s="1"/>
  <c r="U67" i="105" s="1"/>
  <c r="V67" i="105" s="1"/>
  <c r="W67" i="105" s="1"/>
  <c r="X67" i="105" s="1"/>
  <c r="Y67" i="105" s="1"/>
  <c r="Z67" i="105" s="1"/>
  <c r="AA67" i="105" s="1"/>
  <c r="AB67" i="105" s="1"/>
  <c r="AC67" i="105" s="1"/>
  <c r="AD67" i="105" s="1"/>
  <c r="AE67" i="105" s="1"/>
  <c r="AF67" i="105" s="1"/>
  <c r="AG67" i="105" s="1"/>
  <c r="AH67" i="105" s="1"/>
  <c r="AI67" i="105" s="1"/>
  <c r="AJ67" i="105" s="1"/>
  <c r="AK67" i="105" s="1"/>
  <c r="AL67" i="105" s="1"/>
  <c r="AM67" i="105" s="1"/>
  <c r="AN67" i="105" s="1"/>
  <c r="AO67" i="105" s="1"/>
  <c r="AP67" i="105" s="1"/>
  <c r="AQ67" i="105" s="1"/>
  <c r="AR67" i="105" s="1"/>
  <c r="AS67" i="105" s="1"/>
  <c r="AT67" i="105" s="1"/>
  <c r="AU67" i="105" s="1"/>
  <c r="AV67" i="105" s="1"/>
  <c r="AW67" i="105" s="1"/>
  <c r="AX67" i="105" s="1"/>
  <c r="AY67" i="105" s="1"/>
  <c r="AZ67" i="105" s="1"/>
  <c r="BA67" i="105" s="1"/>
  <c r="BB67" i="105" s="1"/>
  <c r="BC67" i="105" s="1"/>
  <c r="BD67" i="105" s="1"/>
  <c r="BE67" i="105" s="1"/>
  <c r="BF67" i="105" s="1"/>
  <c r="BG67" i="105" s="1"/>
  <c r="BH67" i="105" s="1"/>
  <c r="BI67" i="105" s="1"/>
  <c r="BJ67" i="105" s="1"/>
  <c r="BK67" i="105" s="1"/>
  <c r="BL67" i="105" s="1"/>
  <c r="BM67" i="105" s="1"/>
  <c r="BN67" i="105" s="1"/>
  <c r="BO67" i="105" s="1"/>
  <c r="BP67" i="105" s="1"/>
  <c r="BQ67" i="105" s="1"/>
  <c r="BR67" i="105" s="1"/>
  <c r="BS67" i="105" s="1"/>
  <c r="BT67" i="105" s="1"/>
  <c r="BU67" i="105" s="1"/>
  <c r="BV67" i="105" s="1"/>
  <c r="BW67" i="105" s="1"/>
  <c r="BX67" i="105" s="1"/>
  <c r="BY67" i="105" s="1"/>
  <c r="BZ67" i="105" s="1"/>
  <c r="CA67" i="105" s="1"/>
  <c r="CB67" i="105" s="1"/>
  <c r="CC67" i="105" s="1"/>
  <c r="CD67" i="105" s="1"/>
  <c r="CE67" i="105" s="1"/>
  <c r="CF67" i="105" s="1"/>
  <c r="CG67" i="105" s="1"/>
  <c r="CH67" i="105" s="1"/>
  <c r="CI67" i="105" s="1"/>
  <c r="CJ67" i="105" s="1"/>
  <c r="CK67" i="105" s="1"/>
  <c r="CL67" i="105" s="1"/>
  <c r="CM67" i="105" s="1"/>
  <c r="CN67" i="105" s="1"/>
  <c r="CO67" i="105" s="1"/>
  <c r="CP67" i="105" s="1"/>
  <c r="CQ67" i="105" s="1"/>
  <c r="CR67" i="105" s="1"/>
  <c r="CS67" i="105" s="1"/>
  <c r="CT67" i="105" s="1"/>
  <c r="CU67" i="105" s="1"/>
  <c r="CV67" i="105" s="1"/>
  <c r="CW67" i="105" s="1"/>
  <c r="CX67" i="105" s="1"/>
  <c r="CY67" i="105" s="1"/>
  <c r="CZ67" i="105" s="1"/>
  <c r="DA67" i="105" s="1"/>
  <c r="DB67" i="105" s="1"/>
  <c r="DC67" i="105" s="1"/>
  <c r="DD67" i="105" s="1"/>
  <c r="DE67" i="105" s="1"/>
  <c r="DF67" i="105" s="1"/>
  <c r="DG67" i="105" s="1"/>
  <c r="DH67" i="105" s="1"/>
  <c r="DI67" i="105" s="1"/>
  <c r="DJ67" i="105" s="1"/>
  <c r="DK67" i="105" s="1"/>
  <c r="DL67" i="105" s="1"/>
  <c r="DM67" i="105" s="1"/>
  <c r="DN67" i="105" s="1"/>
  <c r="DO67" i="105" s="1"/>
  <c r="DP67" i="105" s="1"/>
  <c r="DQ67" i="105" s="1"/>
  <c r="DR67" i="105" s="1"/>
  <c r="DS67" i="105" s="1"/>
  <c r="DT67" i="105" s="1"/>
  <c r="DU67" i="105" s="1"/>
  <c r="DV67" i="105" s="1"/>
  <c r="DW67" i="105" s="1"/>
  <c r="DX67" i="105" s="1"/>
  <c r="DY67" i="105" s="1"/>
  <c r="DZ67" i="105" s="1"/>
  <c r="EA67" i="105" s="1"/>
  <c r="EB67" i="105" s="1"/>
  <c r="EC67" i="105" s="1"/>
  <c r="ED67" i="105" s="1"/>
  <c r="EE67" i="105" s="1"/>
  <c r="EF67" i="105" s="1"/>
  <c r="EG67" i="105" s="1"/>
  <c r="EH67" i="105" s="1"/>
  <c r="EI67" i="105" s="1"/>
  <c r="EJ67" i="105" s="1"/>
  <c r="EK67" i="105" s="1"/>
  <c r="EL67" i="105" s="1"/>
  <c r="EM67" i="105" s="1"/>
  <c r="EN67" i="105" s="1"/>
  <c r="EO67" i="105" s="1"/>
  <c r="EP67" i="105" s="1"/>
  <c r="EQ67" i="105" s="1"/>
  <c r="ER67" i="105" s="1"/>
  <c r="ES67" i="105" s="1"/>
  <c r="ET67" i="105" s="1"/>
  <c r="EU67" i="105" s="1"/>
  <c r="EV67" i="105" s="1"/>
  <c r="EW67" i="105" s="1"/>
  <c r="EX67" i="105" s="1"/>
  <c r="EY67" i="105" s="1"/>
  <c r="EZ67" i="105" s="1"/>
  <c r="FA67" i="105" s="1"/>
  <c r="FB67" i="105" s="1"/>
  <c r="FC67" i="105" s="1"/>
  <c r="FD67" i="105" s="1"/>
  <c r="FE67" i="105" s="1"/>
  <c r="FF67" i="105" s="1"/>
  <c r="FG67" i="105" s="1"/>
  <c r="FH67" i="105" s="1"/>
  <c r="FI67" i="105" s="1"/>
  <c r="FJ67" i="105" s="1"/>
  <c r="FK67" i="105" s="1"/>
  <c r="FL67" i="105" s="1"/>
  <c r="FM67" i="105" s="1"/>
  <c r="FN67" i="105" s="1"/>
  <c r="FO67" i="105" s="1"/>
  <c r="FP67" i="105" s="1"/>
  <c r="FQ67" i="105" s="1"/>
  <c r="FR67" i="105" s="1"/>
  <c r="FS67" i="105" s="1"/>
  <c r="FT67" i="105" s="1"/>
  <c r="FU67" i="105" s="1"/>
  <c r="FV67" i="105" s="1"/>
  <c r="FW67" i="105" s="1"/>
  <c r="FX67" i="105" s="1"/>
  <c r="FY67" i="105" s="1"/>
  <c r="FZ67" i="105" s="1"/>
  <c r="GA67" i="105" s="1"/>
  <c r="GB67" i="105" s="1"/>
  <c r="GC67" i="105" s="1"/>
  <c r="GD67" i="105" s="1"/>
  <c r="GE67" i="105" s="1"/>
  <c r="GF67" i="105" s="1"/>
  <c r="GG67" i="105" s="1"/>
  <c r="GH67" i="105" s="1"/>
  <c r="GI67" i="105" s="1"/>
  <c r="GJ67" i="105" s="1"/>
  <c r="GK67" i="105" s="1"/>
  <c r="GL67" i="105" s="1"/>
  <c r="GM67" i="105" s="1"/>
  <c r="GN67" i="105" s="1"/>
  <c r="GO67" i="105" s="1"/>
  <c r="GP67" i="105" s="1"/>
  <c r="GQ67" i="105" s="1"/>
  <c r="GR67" i="105" s="1"/>
  <c r="GS67" i="105" s="1"/>
  <c r="GT67" i="105" s="1"/>
  <c r="GU67" i="105" s="1"/>
  <c r="GV67" i="105" s="1"/>
  <c r="GW67" i="105" s="1"/>
  <c r="GX67" i="105" s="1"/>
  <c r="GY67" i="105" s="1"/>
  <c r="GZ67" i="105" s="1"/>
  <c r="HA67" i="105" s="1"/>
  <c r="HB67" i="105" s="1"/>
  <c r="HC67" i="105" s="1"/>
  <c r="HD67" i="105" s="1"/>
  <c r="HE67" i="105" s="1"/>
  <c r="HF67" i="105" s="1"/>
  <c r="D72" i="105"/>
  <c r="O72" i="105" s="1"/>
  <c r="O43" i="105"/>
  <c r="E71" i="105"/>
  <c r="F71" i="105" s="1"/>
  <c r="G71" i="105" s="1"/>
  <c r="H71" i="105" s="1"/>
  <c r="I71" i="105" s="1"/>
  <c r="J71" i="105" s="1"/>
  <c r="F42" i="105"/>
  <c r="G42" i="105" s="1"/>
  <c r="H42" i="105" s="1"/>
  <c r="I42" i="105" s="1"/>
  <c r="J42" i="105" s="1"/>
  <c r="O70" i="105"/>
  <c r="P14" i="105"/>
  <c r="Q14" i="105" s="1"/>
  <c r="R14" i="105" s="1"/>
  <c r="S14" i="105" s="1"/>
  <c r="T14" i="105" s="1"/>
  <c r="U14" i="105" s="1"/>
  <c r="V14" i="105" s="1"/>
  <c r="W14" i="105" s="1"/>
  <c r="X14" i="105" s="1"/>
  <c r="Y14" i="105" s="1"/>
  <c r="Z14" i="105" s="1"/>
  <c r="AA14" i="105" s="1"/>
  <c r="AB14" i="105" s="1"/>
  <c r="AC14" i="105" s="1"/>
  <c r="AD14" i="105" s="1"/>
  <c r="AE14" i="105" s="1"/>
  <c r="AF14" i="105" s="1"/>
  <c r="AG14" i="105" s="1"/>
  <c r="AH14" i="105" s="1"/>
  <c r="AI14" i="105" s="1"/>
  <c r="AJ14" i="105" s="1"/>
  <c r="AK14" i="105" s="1"/>
  <c r="AL14" i="105" s="1"/>
  <c r="AM14" i="105" s="1"/>
  <c r="AN14" i="105" s="1"/>
  <c r="AO14" i="105" s="1"/>
  <c r="AP14" i="105" s="1"/>
  <c r="AQ14" i="105" s="1"/>
  <c r="AR14" i="105" s="1"/>
  <c r="AS14" i="105" s="1"/>
  <c r="AT14" i="105" s="1"/>
  <c r="AU14" i="105" s="1"/>
  <c r="AV14" i="105" s="1"/>
  <c r="AW14" i="105" s="1"/>
  <c r="AX14" i="105" s="1"/>
  <c r="AY14" i="105" s="1"/>
  <c r="AZ14" i="105" s="1"/>
  <c r="BA14" i="105" s="1"/>
  <c r="BB14" i="105" s="1"/>
  <c r="BC14" i="105" s="1"/>
  <c r="BD14" i="105" s="1"/>
  <c r="BE14" i="105" s="1"/>
  <c r="BF14" i="105" s="1"/>
  <c r="BG14" i="105" s="1"/>
  <c r="BH14" i="105" s="1"/>
  <c r="BI14" i="105" s="1"/>
  <c r="BJ14" i="105" s="1"/>
  <c r="BK14" i="105" s="1"/>
  <c r="BL14" i="105" s="1"/>
  <c r="BM14" i="105" s="1"/>
  <c r="BN14" i="105" s="1"/>
  <c r="BO14" i="105" s="1"/>
  <c r="BP14" i="105" s="1"/>
  <c r="BQ14" i="105" s="1"/>
  <c r="BR14" i="105" s="1"/>
  <c r="BS14" i="105" s="1"/>
  <c r="BT14" i="105" s="1"/>
  <c r="BU14" i="105" s="1"/>
  <c r="BV14" i="105" s="1"/>
  <c r="BW14" i="105" s="1"/>
  <c r="BX14" i="105" s="1"/>
  <c r="BY14" i="105" s="1"/>
  <c r="BZ14" i="105" s="1"/>
  <c r="CA14" i="105" s="1"/>
  <c r="CB14" i="105" s="1"/>
  <c r="CC14" i="105" s="1"/>
  <c r="CD14" i="105" s="1"/>
  <c r="CE14" i="105" s="1"/>
  <c r="CF14" i="105" s="1"/>
  <c r="CG14" i="105" s="1"/>
  <c r="CH14" i="105" s="1"/>
  <c r="CI14" i="105" s="1"/>
  <c r="CJ14" i="105" s="1"/>
  <c r="CK14" i="105" s="1"/>
  <c r="CL14" i="105" s="1"/>
  <c r="CM14" i="105" s="1"/>
  <c r="CN14" i="105" s="1"/>
  <c r="CO14" i="105" s="1"/>
  <c r="CP14" i="105" s="1"/>
  <c r="CQ14" i="105" s="1"/>
  <c r="CR14" i="105" s="1"/>
  <c r="CS14" i="105" s="1"/>
  <c r="CT14" i="105" s="1"/>
  <c r="CU14" i="105" s="1"/>
  <c r="CV14" i="105" s="1"/>
  <c r="CW14" i="105" s="1"/>
  <c r="CX14" i="105" s="1"/>
  <c r="CY14" i="105" s="1"/>
  <c r="CZ14" i="105" s="1"/>
  <c r="DA14" i="105" s="1"/>
  <c r="DB14" i="105" s="1"/>
  <c r="DC14" i="105" s="1"/>
  <c r="DD14" i="105" s="1"/>
  <c r="DE14" i="105" s="1"/>
  <c r="DF14" i="105" s="1"/>
  <c r="DG14" i="105" s="1"/>
  <c r="DH14" i="105" s="1"/>
  <c r="DI14" i="105" s="1"/>
  <c r="DJ14" i="105" s="1"/>
  <c r="DK14" i="105" s="1"/>
  <c r="DL14" i="105" s="1"/>
  <c r="DM14" i="105" s="1"/>
  <c r="DN14" i="105" s="1"/>
  <c r="DO14" i="105" s="1"/>
  <c r="DP14" i="105" s="1"/>
  <c r="DQ14" i="105" s="1"/>
  <c r="DR14" i="105" s="1"/>
  <c r="DS14" i="105" s="1"/>
  <c r="DT14" i="105" s="1"/>
  <c r="DU14" i="105" s="1"/>
  <c r="DV14" i="105" s="1"/>
  <c r="DW14" i="105" s="1"/>
  <c r="DX14" i="105" s="1"/>
  <c r="DY14" i="105" s="1"/>
  <c r="DZ14" i="105" s="1"/>
  <c r="EA14" i="105" s="1"/>
  <c r="EB14" i="105" s="1"/>
  <c r="EC14" i="105" s="1"/>
  <c r="ED14" i="105" s="1"/>
  <c r="EE14" i="105" s="1"/>
  <c r="EF14" i="105" s="1"/>
  <c r="EG14" i="105" s="1"/>
  <c r="EH14" i="105" s="1"/>
  <c r="EI14" i="105" s="1"/>
  <c r="EJ14" i="105" s="1"/>
  <c r="EK14" i="105" s="1"/>
  <c r="EL14" i="105" s="1"/>
  <c r="EM14" i="105" s="1"/>
  <c r="EN14" i="105" s="1"/>
  <c r="EO14" i="105" s="1"/>
  <c r="EP14" i="105" s="1"/>
  <c r="EQ14" i="105" s="1"/>
  <c r="ER14" i="105" s="1"/>
  <c r="ES14" i="105" s="1"/>
  <c r="ET14" i="105" s="1"/>
  <c r="EU14" i="105" s="1"/>
  <c r="EV14" i="105" s="1"/>
  <c r="EW14" i="105" s="1"/>
  <c r="EX14" i="105" s="1"/>
  <c r="EY14" i="105" s="1"/>
  <c r="EZ14" i="105" s="1"/>
  <c r="FA14" i="105" s="1"/>
  <c r="FB14" i="105" s="1"/>
  <c r="FC14" i="105" s="1"/>
  <c r="FD14" i="105" s="1"/>
  <c r="FE14" i="105" s="1"/>
  <c r="FF14" i="105" s="1"/>
  <c r="FG14" i="105" s="1"/>
  <c r="FH14" i="105" s="1"/>
  <c r="FI14" i="105" s="1"/>
  <c r="FJ14" i="105" s="1"/>
  <c r="FK14" i="105" s="1"/>
  <c r="FL14" i="105" s="1"/>
  <c r="FM14" i="105" s="1"/>
  <c r="FN14" i="105" s="1"/>
  <c r="FO14" i="105" s="1"/>
  <c r="FP14" i="105" s="1"/>
  <c r="FQ14" i="105" s="1"/>
  <c r="FR14" i="105" s="1"/>
  <c r="FS14" i="105" s="1"/>
  <c r="FT14" i="105" s="1"/>
  <c r="FU14" i="105" s="1"/>
  <c r="FV14" i="105" s="1"/>
  <c r="FW14" i="105" s="1"/>
  <c r="FX14" i="105" s="1"/>
  <c r="FY14" i="105" s="1"/>
  <c r="FZ14" i="105" s="1"/>
  <c r="GA14" i="105" s="1"/>
  <c r="GB14" i="105" s="1"/>
  <c r="GC14" i="105" s="1"/>
  <c r="GD14" i="105" s="1"/>
  <c r="GE14" i="105" s="1"/>
  <c r="GF14" i="105" s="1"/>
  <c r="GG14" i="105" s="1"/>
  <c r="GH14" i="105" s="1"/>
  <c r="GI14" i="105" s="1"/>
  <c r="GJ14" i="105" s="1"/>
  <c r="GK14" i="105" s="1"/>
  <c r="GL14" i="105" s="1"/>
  <c r="GM14" i="105" s="1"/>
  <c r="GN14" i="105" s="1"/>
  <c r="GO14" i="105" s="1"/>
  <c r="GP14" i="105" s="1"/>
  <c r="GQ14" i="105" s="1"/>
  <c r="GR14" i="105" s="1"/>
  <c r="GS14" i="105" s="1"/>
  <c r="GT14" i="105" s="1"/>
  <c r="GU14" i="105" s="1"/>
  <c r="GV14" i="105" s="1"/>
  <c r="GW14" i="105" s="1"/>
  <c r="GX14" i="105" s="1"/>
  <c r="GY14" i="105" s="1"/>
  <c r="GZ14" i="105" s="1"/>
  <c r="HA14" i="105" s="1"/>
  <c r="HB14" i="105" s="1"/>
  <c r="HC14" i="105" s="1"/>
  <c r="HD14" i="105" s="1"/>
  <c r="HE14" i="105" s="1"/>
  <c r="HF14" i="105" s="1"/>
  <c r="P44" i="105"/>
  <c r="Q44" i="105" s="1"/>
  <c r="R44" i="105" s="1"/>
  <c r="S44" i="105" s="1"/>
  <c r="T44" i="105" s="1"/>
  <c r="U44" i="105" s="1"/>
  <c r="V44" i="105" s="1"/>
  <c r="W44" i="105" s="1"/>
  <c r="X44" i="105" s="1"/>
  <c r="Y44" i="105" s="1"/>
  <c r="Z44" i="105" s="1"/>
  <c r="AA44" i="105" s="1"/>
  <c r="AB44" i="105" s="1"/>
  <c r="AC44" i="105" s="1"/>
  <c r="AD44" i="105" s="1"/>
  <c r="AE44" i="105" s="1"/>
  <c r="AF44" i="105" s="1"/>
  <c r="AG44" i="105" s="1"/>
  <c r="AH44" i="105" s="1"/>
  <c r="AI44" i="105" s="1"/>
  <c r="AJ44" i="105" s="1"/>
  <c r="AK44" i="105" s="1"/>
  <c r="AL44" i="105" s="1"/>
  <c r="AM44" i="105" s="1"/>
  <c r="AN44" i="105" s="1"/>
  <c r="AO44" i="105" s="1"/>
  <c r="AP44" i="105" s="1"/>
  <c r="AQ44" i="105" s="1"/>
  <c r="AR44" i="105" s="1"/>
  <c r="AS44" i="105" s="1"/>
  <c r="AT44" i="105" s="1"/>
  <c r="AU44" i="105" s="1"/>
  <c r="AV44" i="105" s="1"/>
  <c r="AW44" i="105" s="1"/>
  <c r="AX44" i="105" s="1"/>
  <c r="AY44" i="105" s="1"/>
  <c r="AZ44" i="105" s="1"/>
  <c r="BA44" i="105" s="1"/>
  <c r="BB44" i="105" s="1"/>
  <c r="BC44" i="105" s="1"/>
  <c r="BD44" i="105" s="1"/>
  <c r="BE44" i="105" s="1"/>
  <c r="BF44" i="105" s="1"/>
  <c r="BG44" i="105" s="1"/>
  <c r="BH44" i="105" s="1"/>
  <c r="BI44" i="105" s="1"/>
  <c r="BJ44" i="105" s="1"/>
  <c r="BK44" i="105" s="1"/>
  <c r="BL44" i="105" s="1"/>
  <c r="BM44" i="105" s="1"/>
  <c r="BN44" i="105" s="1"/>
  <c r="BO44" i="105" s="1"/>
  <c r="BP44" i="105" s="1"/>
  <c r="BQ44" i="105" s="1"/>
  <c r="BR44" i="105" s="1"/>
  <c r="BS44" i="105" s="1"/>
  <c r="BT44" i="105" s="1"/>
  <c r="BU44" i="105" s="1"/>
  <c r="BV44" i="105" s="1"/>
  <c r="BW44" i="105" s="1"/>
  <c r="BX44" i="105" s="1"/>
  <c r="BY44" i="105" s="1"/>
  <c r="BZ44" i="105" s="1"/>
  <c r="CA44" i="105" s="1"/>
  <c r="CB44" i="105" s="1"/>
  <c r="CC44" i="105" s="1"/>
  <c r="CD44" i="105" s="1"/>
  <c r="CE44" i="105" s="1"/>
  <c r="CF44" i="105" s="1"/>
  <c r="CG44" i="105" s="1"/>
  <c r="CH44" i="105" s="1"/>
  <c r="CI44" i="105" s="1"/>
  <c r="CJ44" i="105" s="1"/>
  <c r="CK44" i="105" s="1"/>
  <c r="CL44" i="105" s="1"/>
  <c r="CM44" i="105" s="1"/>
  <c r="CN44" i="105" s="1"/>
  <c r="CO44" i="105" s="1"/>
  <c r="CP44" i="105" s="1"/>
  <c r="CQ44" i="105" s="1"/>
  <c r="CR44" i="105" s="1"/>
  <c r="CS44" i="105" s="1"/>
  <c r="CT44" i="105" s="1"/>
  <c r="CU44" i="105" s="1"/>
  <c r="CV44" i="105" s="1"/>
  <c r="CW44" i="105" s="1"/>
  <c r="CX44" i="105" s="1"/>
  <c r="CY44" i="105" s="1"/>
  <c r="CZ44" i="105" s="1"/>
  <c r="DA44" i="105" s="1"/>
  <c r="DB44" i="105" s="1"/>
  <c r="DC44" i="105" s="1"/>
  <c r="DD44" i="105" s="1"/>
  <c r="DE44" i="105" s="1"/>
  <c r="DF44" i="105" s="1"/>
  <c r="DG44" i="105" s="1"/>
  <c r="DH44" i="105" s="1"/>
  <c r="DI44" i="105" s="1"/>
  <c r="DJ44" i="105" s="1"/>
  <c r="DK44" i="105" s="1"/>
  <c r="DL44" i="105" s="1"/>
  <c r="DM44" i="105" s="1"/>
  <c r="DN44" i="105" s="1"/>
  <c r="DO44" i="105" s="1"/>
  <c r="DP44" i="105" s="1"/>
  <c r="DQ44" i="105" s="1"/>
  <c r="DR44" i="105" s="1"/>
  <c r="DS44" i="105" s="1"/>
  <c r="DT44" i="105" s="1"/>
  <c r="DU44" i="105" s="1"/>
  <c r="DV44" i="105" s="1"/>
  <c r="DW44" i="105" s="1"/>
  <c r="DX44" i="105" s="1"/>
  <c r="DY44" i="105" s="1"/>
  <c r="DZ44" i="105" s="1"/>
  <c r="EA44" i="105" s="1"/>
  <c r="EB44" i="105" s="1"/>
  <c r="EC44" i="105" s="1"/>
  <c r="ED44" i="105" s="1"/>
  <c r="EE44" i="105" s="1"/>
  <c r="EF44" i="105" s="1"/>
  <c r="EG44" i="105" s="1"/>
  <c r="EH44" i="105" s="1"/>
  <c r="EI44" i="105" s="1"/>
  <c r="EJ44" i="105" s="1"/>
  <c r="EK44" i="105" s="1"/>
  <c r="EL44" i="105" s="1"/>
  <c r="EM44" i="105" s="1"/>
  <c r="EN44" i="105" s="1"/>
  <c r="EO44" i="105" s="1"/>
  <c r="EP44" i="105" s="1"/>
  <c r="EQ44" i="105" s="1"/>
  <c r="ER44" i="105" s="1"/>
  <c r="ES44" i="105" s="1"/>
  <c r="ET44" i="105" s="1"/>
  <c r="EU44" i="105" s="1"/>
  <c r="EV44" i="105" s="1"/>
  <c r="EW44" i="105" s="1"/>
  <c r="EX44" i="105" s="1"/>
  <c r="EY44" i="105" s="1"/>
  <c r="EZ44" i="105" s="1"/>
  <c r="FA44" i="105" s="1"/>
  <c r="FB44" i="105" s="1"/>
  <c r="FC44" i="105" s="1"/>
  <c r="FD44" i="105" s="1"/>
  <c r="FE44" i="105" s="1"/>
  <c r="FF44" i="105" s="1"/>
  <c r="FG44" i="105" s="1"/>
  <c r="FH44" i="105" s="1"/>
  <c r="FI44" i="105" s="1"/>
  <c r="FJ44" i="105" s="1"/>
  <c r="FK44" i="105" s="1"/>
  <c r="FL44" i="105" s="1"/>
  <c r="FM44" i="105" s="1"/>
  <c r="FN44" i="105" s="1"/>
  <c r="FO44" i="105" s="1"/>
  <c r="FP44" i="105" s="1"/>
  <c r="FQ44" i="105" s="1"/>
  <c r="FR44" i="105" s="1"/>
  <c r="FS44" i="105" s="1"/>
  <c r="FT44" i="105" s="1"/>
  <c r="FU44" i="105" s="1"/>
  <c r="FV44" i="105" s="1"/>
  <c r="FW44" i="105" s="1"/>
  <c r="FX44" i="105" s="1"/>
  <c r="FY44" i="105" s="1"/>
  <c r="FZ44" i="105" s="1"/>
  <c r="GA44" i="105" s="1"/>
  <c r="GB44" i="105" s="1"/>
  <c r="GC44" i="105" s="1"/>
  <c r="GD44" i="105" s="1"/>
  <c r="GE44" i="105" s="1"/>
  <c r="GF44" i="105" s="1"/>
  <c r="GG44" i="105" s="1"/>
  <c r="GH44" i="105" s="1"/>
  <c r="GI44" i="105" s="1"/>
  <c r="GJ44" i="105" s="1"/>
  <c r="GK44" i="105" s="1"/>
  <c r="GL44" i="105" s="1"/>
  <c r="GM44" i="105" s="1"/>
  <c r="GN44" i="105" s="1"/>
  <c r="GO44" i="105" s="1"/>
  <c r="GP44" i="105" s="1"/>
  <c r="GQ44" i="105" s="1"/>
  <c r="GR44" i="105" s="1"/>
  <c r="GS44" i="105" s="1"/>
  <c r="GT44" i="105" s="1"/>
  <c r="GU44" i="105" s="1"/>
  <c r="GV44" i="105" s="1"/>
  <c r="GW44" i="105" s="1"/>
  <c r="GX44" i="105" s="1"/>
  <c r="GY44" i="105" s="1"/>
  <c r="GZ44" i="105" s="1"/>
  <c r="HA44" i="105" s="1"/>
  <c r="HB44" i="105" s="1"/>
  <c r="HC44" i="105" s="1"/>
  <c r="HD44" i="105" s="1"/>
  <c r="HE44" i="105" s="1"/>
  <c r="HF44" i="105" s="1"/>
  <c r="O73" i="105"/>
  <c r="D71" i="105"/>
  <c r="O42" i="105"/>
  <c r="L12" i="105"/>
  <c r="L72" i="106" l="1"/>
  <c r="L13" i="105"/>
  <c r="T38" i="106"/>
  <c r="L70" i="106"/>
  <c r="O68" i="105"/>
  <c r="P68" i="105" s="1"/>
  <c r="Q68" i="105" s="1"/>
  <c r="R68" i="105" s="1"/>
  <c r="S68" i="105" s="1"/>
  <c r="T68" i="105" s="1"/>
  <c r="U68" i="105" s="1"/>
  <c r="V68" i="105" s="1"/>
  <c r="W68" i="105" s="1"/>
  <c r="X68" i="105" s="1"/>
  <c r="Y68" i="105" s="1"/>
  <c r="Z68" i="105" s="1"/>
  <c r="AA68" i="105" s="1"/>
  <c r="AB68" i="105" s="1"/>
  <c r="AC68" i="105" s="1"/>
  <c r="AD68" i="105" s="1"/>
  <c r="AE68" i="105" s="1"/>
  <c r="AF68" i="105" s="1"/>
  <c r="AG68" i="105" s="1"/>
  <c r="AH68" i="105" s="1"/>
  <c r="AI68" i="105" s="1"/>
  <c r="AJ68" i="105" s="1"/>
  <c r="AK68" i="105" s="1"/>
  <c r="AL68" i="105" s="1"/>
  <c r="AM68" i="105" s="1"/>
  <c r="AN68" i="105" s="1"/>
  <c r="AO68" i="105" s="1"/>
  <c r="AP68" i="105" s="1"/>
  <c r="AQ68" i="105" s="1"/>
  <c r="AR68" i="105" s="1"/>
  <c r="AS68" i="105" s="1"/>
  <c r="AT68" i="105" s="1"/>
  <c r="AU68" i="105" s="1"/>
  <c r="AV68" i="105" s="1"/>
  <c r="AW68" i="105" s="1"/>
  <c r="AX68" i="105" s="1"/>
  <c r="AY68" i="105" s="1"/>
  <c r="AZ68" i="105" s="1"/>
  <c r="BA68" i="105" s="1"/>
  <c r="BB68" i="105" s="1"/>
  <c r="BC68" i="105" s="1"/>
  <c r="BD68" i="105" s="1"/>
  <c r="BE68" i="105" s="1"/>
  <c r="BF68" i="105" s="1"/>
  <c r="BG68" i="105" s="1"/>
  <c r="BH68" i="105" s="1"/>
  <c r="BI68" i="105" s="1"/>
  <c r="BJ68" i="105" s="1"/>
  <c r="BK68" i="105" s="1"/>
  <c r="BL68" i="105" s="1"/>
  <c r="BM68" i="105" s="1"/>
  <c r="BN68" i="105" s="1"/>
  <c r="BO68" i="105" s="1"/>
  <c r="BP68" i="105" s="1"/>
  <c r="BQ68" i="105" s="1"/>
  <c r="BR68" i="105" s="1"/>
  <c r="BS68" i="105" s="1"/>
  <c r="BT68" i="105" s="1"/>
  <c r="BU68" i="105" s="1"/>
  <c r="BV68" i="105" s="1"/>
  <c r="BW68" i="105" s="1"/>
  <c r="BX68" i="105" s="1"/>
  <c r="BY68" i="105" s="1"/>
  <c r="BZ68" i="105" s="1"/>
  <c r="CA68" i="105" s="1"/>
  <c r="CB68" i="105" s="1"/>
  <c r="CC68" i="105" s="1"/>
  <c r="CD68" i="105" s="1"/>
  <c r="CE68" i="105" s="1"/>
  <c r="CF68" i="105" s="1"/>
  <c r="CG68" i="105" s="1"/>
  <c r="CH68" i="105" s="1"/>
  <c r="CI68" i="105" s="1"/>
  <c r="CJ68" i="105" s="1"/>
  <c r="CK68" i="105" s="1"/>
  <c r="CL68" i="105" s="1"/>
  <c r="CM68" i="105" s="1"/>
  <c r="CN68" i="105" s="1"/>
  <c r="CO68" i="105" s="1"/>
  <c r="CP68" i="105" s="1"/>
  <c r="CQ68" i="105" s="1"/>
  <c r="CR68" i="105" s="1"/>
  <c r="CS68" i="105" s="1"/>
  <c r="CT68" i="105" s="1"/>
  <c r="CU68" i="105" s="1"/>
  <c r="CV68" i="105" s="1"/>
  <c r="CW68" i="105" s="1"/>
  <c r="CX68" i="105" s="1"/>
  <c r="CY68" i="105" s="1"/>
  <c r="CZ68" i="105" s="1"/>
  <c r="DA68" i="105" s="1"/>
  <c r="DB68" i="105" s="1"/>
  <c r="DC68" i="105" s="1"/>
  <c r="DD68" i="105" s="1"/>
  <c r="DE68" i="105" s="1"/>
  <c r="DF68" i="105" s="1"/>
  <c r="DG68" i="105" s="1"/>
  <c r="DH68" i="105" s="1"/>
  <c r="DI68" i="105" s="1"/>
  <c r="DJ68" i="105" s="1"/>
  <c r="DK68" i="105" s="1"/>
  <c r="DL68" i="105" s="1"/>
  <c r="DM68" i="105" s="1"/>
  <c r="DN68" i="105" s="1"/>
  <c r="DO68" i="105" s="1"/>
  <c r="DP68" i="105" s="1"/>
  <c r="DQ68" i="105" s="1"/>
  <c r="DR68" i="105" s="1"/>
  <c r="DS68" i="105" s="1"/>
  <c r="DT68" i="105" s="1"/>
  <c r="DU68" i="105" s="1"/>
  <c r="DV68" i="105" s="1"/>
  <c r="DW68" i="105" s="1"/>
  <c r="DX68" i="105" s="1"/>
  <c r="DY68" i="105" s="1"/>
  <c r="DZ68" i="105" s="1"/>
  <c r="EA68" i="105" s="1"/>
  <c r="EB68" i="105" s="1"/>
  <c r="EC68" i="105" s="1"/>
  <c r="ED68" i="105" s="1"/>
  <c r="EE68" i="105" s="1"/>
  <c r="EF68" i="105" s="1"/>
  <c r="EG68" i="105" s="1"/>
  <c r="EH68" i="105" s="1"/>
  <c r="EI68" i="105" s="1"/>
  <c r="EJ68" i="105" s="1"/>
  <c r="EK68" i="105" s="1"/>
  <c r="EL68" i="105" s="1"/>
  <c r="EM68" i="105" s="1"/>
  <c r="EN68" i="105" s="1"/>
  <c r="EO68" i="105" s="1"/>
  <c r="EP68" i="105" s="1"/>
  <c r="EQ68" i="105" s="1"/>
  <c r="ER68" i="105" s="1"/>
  <c r="ES68" i="105" s="1"/>
  <c r="ET68" i="105" s="1"/>
  <c r="EU68" i="105" s="1"/>
  <c r="EV68" i="105" s="1"/>
  <c r="EW68" i="105" s="1"/>
  <c r="EX68" i="105" s="1"/>
  <c r="EY68" i="105" s="1"/>
  <c r="EZ68" i="105" s="1"/>
  <c r="FA68" i="105" s="1"/>
  <c r="FB68" i="105" s="1"/>
  <c r="FC68" i="105" s="1"/>
  <c r="FD68" i="105" s="1"/>
  <c r="FE68" i="105" s="1"/>
  <c r="FF68" i="105" s="1"/>
  <c r="FG68" i="105" s="1"/>
  <c r="FH68" i="105" s="1"/>
  <c r="FI68" i="105" s="1"/>
  <c r="FJ68" i="105" s="1"/>
  <c r="FK68" i="105" s="1"/>
  <c r="FL68" i="105" s="1"/>
  <c r="FM68" i="105" s="1"/>
  <c r="FN68" i="105" s="1"/>
  <c r="FO68" i="105" s="1"/>
  <c r="FP68" i="105" s="1"/>
  <c r="FQ68" i="105" s="1"/>
  <c r="FR68" i="105" s="1"/>
  <c r="FS68" i="105" s="1"/>
  <c r="FT68" i="105" s="1"/>
  <c r="FU68" i="105" s="1"/>
  <c r="FV68" i="105" s="1"/>
  <c r="FW68" i="105" s="1"/>
  <c r="FX68" i="105" s="1"/>
  <c r="FY68" i="105" s="1"/>
  <c r="FZ68" i="105" s="1"/>
  <c r="GA68" i="105" s="1"/>
  <c r="GB68" i="105" s="1"/>
  <c r="GC68" i="105" s="1"/>
  <c r="GD68" i="105" s="1"/>
  <c r="GE68" i="105" s="1"/>
  <c r="GF68" i="105" s="1"/>
  <c r="GG68" i="105" s="1"/>
  <c r="GH68" i="105" s="1"/>
  <c r="GI68" i="105" s="1"/>
  <c r="GJ68" i="105" s="1"/>
  <c r="GK68" i="105" s="1"/>
  <c r="GL68" i="105" s="1"/>
  <c r="GM68" i="105" s="1"/>
  <c r="GN68" i="105" s="1"/>
  <c r="GO68" i="105" s="1"/>
  <c r="GP68" i="105" s="1"/>
  <c r="GQ68" i="105" s="1"/>
  <c r="GR68" i="105" s="1"/>
  <c r="GS68" i="105" s="1"/>
  <c r="GT68" i="105" s="1"/>
  <c r="GU68" i="105" s="1"/>
  <c r="GV68" i="105" s="1"/>
  <c r="GW68" i="105" s="1"/>
  <c r="GX68" i="105" s="1"/>
  <c r="GY68" i="105" s="1"/>
  <c r="GZ68" i="105" s="1"/>
  <c r="HA68" i="105" s="1"/>
  <c r="HB68" i="105" s="1"/>
  <c r="HC68" i="105" s="1"/>
  <c r="HD68" i="105" s="1"/>
  <c r="HE68" i="105" s="1"/>
  <c r="HF68" i="105" s="1"/>
  <c r="L10" i="106"/>
  <c r="L14" i="106"/>
  <c r="L41" i="106"/>
  <c r="L13" i="106"/>
  <c r="P67" i="106"/>
  <c r="Q67" i="106" s="1"/>
  <c r="R67" i="106" s="1"/>
  <c r="S67" i="106" s="1"/>
  <c r="T67" i="106" s="1"/>
  <c r="U67" i="106" s="1"/>
  <c r="V67" i="106" s="1"/>
  <c r="W67" i="106" s="1"/>
  <c r="X67" i="106" s="1"/>
  <c r="Y67" i="106" s="1"/>
  <c r="Z67" i="106" s="1"/>
  <c r="AA67" i="106" s="1"/>
  <c r="AB67" i="106" s="1"/>
  <c r="AC67" i="106" s="1"/>
  <c r="AD67" i="106" s="1"/>
  <c r="AE67" i="106" s="1"/>
  <c r="AF67" i="106" s="1"/>
  <c r="AG67" i="106" s="1"/>
  <c r="AH67" i="106" s="1"/>
  <c r="AI67" i="106" s="1"/>
  <c r="AJ67" i="106" s="1"/>
  <c r="AK67" i="106" s="1"/>
  <c r="AL67" i="106" s="1"/>
  <c r="AM67" i="106" s="1"/>
  <c r="AN67" i="106" s="1"/>
  <c r="AO67" i="106" s="1"/>
  <c r="AP67" i="106" s="1"/>
  <c r="AQ67" i="106" s="1"/>
  <c r="AR67" i="106" s="1"/>
  <c r="AS67" i="106" s="1"/>
  <c r="AT67" i="106" s="1"/>
  <c r="AU67" i="106" s="1"/>
  <c r="AV67" i="106" s="1"/>
  <c r="AW67" i="106" s="1"/>
  <c r="AX67" i="106" s="1"/>
  <c r="AY67" i="106" s="1"/>
  <c r="AZ67" i="106" s="1"/>
  <c r="BA67" i="106" s="1"/>
  <c r="BB67" i="106" s="1"/>
  <c r="BC67" i="106" s="1"/>
  <c r="BD67" i="106" s="1"/>
  <c r="BE67" i="106" s="1"/>
  <c r="BF67" i="106" s="1"/>
  <c r="BG67" i="106" s="1"/>
  <c r="BH67" i="106" s="1"/>
  <c r="BI67" i="106" s="1"/>
  <c r="BJ67" i="106" s="1"/>
  <c r="BK67" i="106" s="1"/>
  <c r="BL67" i="106" s="1"/>
  <c r="BM67" i="106" s="1"/>
  <c r="BN67" i="106" s="1"/>
  <c r="BO67" i="106" s="1"/>
  <c r="BP67" i="106" s="1"/>
  <c r="BQ67" i="106" s="1"/>
  <c r="BR67" i="106" s="1"/>
  <c r="BS67" i="106" s="1"/>
  <c r="BT67" i="106" s="1"/>
  <c r="BU67" i="106" s="1"/>
  <c r="BV67" i="106" s="1"/>
  <c r="BW67" i="106" s="1"/>
  <c r="BX67" i="106" s="1"/>
  <c r="BY67" i="106" s="1"/>
  <c r="BZ67" i="106" s="1"/>
  <c r="CA67" i="106" s="1"/>
  <c r="CB67" i="106" s="1"/>
  <c r="CC67" i="106" s="1"/>
  <c r="CD67" i="106" s="1"/>
  <c r="CE67" i="106" s="1"/>
  <c r="CF67" i="106" s="1"/>
  <c r="CG67" i="106" s="1"/>
  <c r="CH67" i="106" s="1"/>
  <c r="CI67" i="106" s="1"/>
  <c r="CJ67" i="106" s="1"/>
  <c r="CK67" i="106" s="1"/>
  <c r="CL67" i="106" s="1"/>
  <c r="CM67" i="106" s="1"/>
  <c r="CN67" i="106" s="1"/>
  <c r="CO67" i="106" s="1"/>
  <c r="CP67" i="106" s="1"/>
  <c r="CQ67" i="106" s="1"/>
  <c r="CR67" i="106" s="1"/>
  <c r="CS67" i="106" s="1"/>
  <c r="CT67" i="106" s="1"/>
  <c r="CU67" i="106" s="1"/>
  <c r="CV67" i="106" s="1"/>
  <c r="CW67" i="106" s="1"/>
  <c r="CX67" i="106" s="1"/>
  <c r="CY67" i="106" s="1"/>
  <c r="CZ67" i="106" s="1"/>
  <c r="DA67" i="106" s="1"/>
  <c r="DB67" i="106" s="1"/>
  <c r="DC67" i="106" s="1"/>
  <c r="DD67" i="106" s="1"/>
  <c r="DE67" i="106" s="1"/>
  <c r="DF67" i="106" s="1"/>
  <c r="DG67" i="106" s="1"/>
  <c r="DH67" i="106" s="1"/>
  <c r="DI67" i="106" s="1"/>
  <c r="DJ67" i="106" s="1"/>
  <c r="DK67" i="106" s="1"/>
  <c r="DL67" i="106" s="1"/>
  <c r="DM67" i="106" s="1"/>
  <c r="DN67" i="106" s="1"/>
  <c r="DO67" i="106" s="1"/>
  <c r="DP67" i="106" s="1"/>
  <c r="DQ67" i="106" s="1"/>
  <c r="DR67" i="106" s="1"/>
  <c r="DS67" i="106" s="1"/>
  <c r="DT67" i="106" s="1"/>
  <c r="DU67" i="106" s="1"/>
  <c r="DV67" i="106" s="1"/>
  <c r="DW67" i="106" s="1"/>
  <c r="DX67" i="106" s="1"/>
  <c r="DY67" i="106" s="1"/>
  <c r="DZ67" i="106" s="1"/>
  <c r="EA67" i="106" s="1"/>
  <c r="EB67" i="106" s="1"/>
  <c r="EC67" i="106" s="1"/>
  <c r="ED67" i="106" s="1"/>
  <c r="EE67" i="106" s="1"/>
  <c r="EF67" i="106" s="1"/>
  <c r="EG67" i="106" s="1"/>
  <c r="EH67" i="106" s="1"/>
  <c r="EI67" i="106" s="1"/>
  <c r="EJ67" i="106" s="1"/>
  <c r="EK67" i="106" s="1"/>
  <c r="EL67" i="106" s="1"/>
  <c r="EM67" i="106" s="1"/>
  <c r="EN67" i="106" s="1"/>
  <c r="EO67" i="106" s="1"/>
  <c r="EP67" i="106" s="1"/>
  <c r="EQ67" i="106" s="1"/>
  <c r="ER67" i="106" s="1"/>
  <c r="ES67" i="106" s="1"/>
  <c r="ET67" i="106" s="1"/>
  <c r="EU67" i="106" s="1"/>
  <c r="EV67" i="106" s="1"/>
  <c r="EW67" i="106" s="1"/>
  <c r="EX67" i="106" s="1"/>
  <c r="EY67" i="106" s="1"/>
  <c r="EZ67" i="106" s="1"/>
  <c r="FA67" i="106" s="1"/>
  <c r="FB67" i="106" s="1"/>
  <c r="FC67" i="106" s="1"/>
  <c r="FD67" i="106" s="1"/>
  <c r="FE67" i="106" s="1"/>
  <c r="FF67" i="106" s="1"/>
  <c r="FG67" i="106" s="1"/>
  <c r="FH67" i="106" s="1"/>
  <c r="FI67" i="106" s="1"/>
  <c r="FJ67" i="106" s="1"/>
  <c r="FK67" i="106" s="1"/>
  <c r="FL67" i="106" s="1"/>
  <c r="FM67" i="106" s="1"/>
  <c r="FN67" i="106" s="1"/>
  <c r="FO67" i="106" s="1"/>
  <c r="FP67" i="106" s="1"/>
  <c r="FQ67" i="106" s="1"/>
  <c r="FR67" i="106" s="1"/>
  <c r="FS67" i="106" s="1"/>
  <c r="FT67" i="106" s="1"/>
  <c r="FU67" i="106" s="1"/>
  <c r="FV67" i="106" s="1"/>
  <c r="FW67" i="106" s="1"/>
  <c r="FX67" i="106" s="1"/>
  <c r="FY67" i="106" s="1"/>
  <c r="FZ67" i="106" s="1"/>
  <c r="GA67" i="106" s="1"/>
  <c r="GB67" i="106" s="1"/>
  <c r="GC67" i="106" s="1"/>
  <c r="GD67" i="106" s="1"/>
  <c r="GE67" i="106" s="1"/>
  <c r="GF67" i="106" s="1"/>
  <c r="GG67" i="106" s="1"/>
  <c r="GH67" i="106" s="1"/>
  <c r="GI67" i="106" s="1"/>
  <c r="GJ67" i="106" s="1"/>
  <c r="GK67" i="106" s="1"/>
  <c r="GL67" i="106" s="1"/>
  <c r="GM67" i="106" s="1"/>
  <c r="GN67" i="106" s="1"/>
  <c r="GO67" i="106" s="1"/>
  <c r="GP67" i="106" s="1"/>
  <c r="GQ67" i="106" s="1"/>
  <c r="GR67" i="106" s="1"/>
  <c r="GS67" i="106" s="1"/>
  <c r="GT67" i="106" s="1"/>
  <c r="GU67" i="106" s="1"/>
  <c r="GV67" i="106" s="1"/>
  <c r="GW67" i="106" s="1"/>
  <c r="GX67" i="106" s="1"/>
  <c r="GY67" i="106" s="1"/>
  <c r="GZ67" i="106" s="1"/>
  <c r="HA67" i="106" s="1"/>
  <c r="HB67" i="106" s="1"/>
  <c r="HC67" i="106" s="1"/>
  <c r="HD67" i="106" s="1"/>
  <c r="HE67" i="106" s="1"/>
  <c r="HF67" i="106" s="1"/>
  <c r="P39" i="106"/>
  <c r="Q39" i="106" s="1"/>
  <c r="R39" i="106" s="1"/>
  <c r="S39" i="106" s="1"/>
  <c r="T39" i="106" s="1"/>
  <c r="U39" i="106" s="1"/>
  <c r="V39" i="106" s="1"/>
  <c r="W39" i="106" s="1"/>
  <c r="X39" i="106" s="1"/>
  <c r="Y39" i="106" s="1"/>
  <c r="Z39" i="106" s="1"/>
  <c r="AA39" i="106" s="1"/>
  <c r="AB39" i="106" s="1"/>
  <c r="AC39" i="106" s="1"/>
  <c r="AD39" i="106" s="1"/>
  <c r="AE39" i="106" s="1"/>
  <c r="AF39" i="106" s="1"/>
  <c r="AG39" i="106" s="1"/>
  <c r="AH39" i="106" s="1"/>
  <c r="AI39" i="106" s="1"/>
  <c r="AJ39" i="106" s="1"/>
  <c r="AK39" i="106" s="1"/>
  <c r="AL39" i="106" s="1"/>
  <c r="AM39" i="106" s="1"/>
  <c r="AN39" i="106" s="1"/>
  <c r="AO39" i="106" s="1"/>
  <c r="AP39" i="106" s="1"/>
  <c r="AQ39" i="106" s="1"/>
  <c r="AR39" i="106" s="1"/>
  <c r="AS39" i="106" s="1"/>
  <c r="AT39" i="106" s="1"/>
  <c r="AU39" i="106" s="1"/>
  <c r="AV39" i="106" s="1"/>
  <c r="AW39" i="106" s="1"/>
  <c r="AX39" i="106" s="1"/>
  <c r="AY39" i="106" s="1"/>
  <c r="AZ39" i="106" s="1"/>
  <c r="BA39" i="106" s="1"/>
  <c r="BB39" i="106" s="1"/>
  <c r="BC39" i="106" s="1"/>
  <c r="BD39" i="106" s="1"/>
  <c r="BE39" i="106" s="1"/>
  <c r="BF39" i="106" s="1"/>
  <c r="BG39" i="106" s="1"/>
  <c r="BH39" i="106" s="1"/>
  <c r="BI39" i="106" s="1"/>
  <c r="BJ39" i="106" s="1"/>
  <c r="BK39" i="106" s="1"/>
  <c r="BL39" i="106" s="1"/>
  <c r="BM39" i="106" s="1"/>
  <c r="BN39" i="106" s="1"/>
  <c r="BO39" i="106" s="1"/>
  <c r="BP39" i="106" s="1"/>
  <c r="BQ39" i="106" s="1"/>
  <c r="BR39" i="106" s="1"/>
  <c r="BS39" i="106" s="1"/>
  <c r="BT39" i="106" s="1"/>
  <c r="BU39" i="106" s="1"/>
  <c r="BV39" i="106" s="1"/>
  <c r="BW39" i="106" s="1"/>
  <c r="BX39" i="106" s="1"/>
  <c r="BY39" i="106" s="1"/>
  <c r="BZ39" i="106" s="1"/>
  <c r="CA39" i="106" s="1"/>
  <c r="CB39" i="106" s="1"/>
  <c r="CC39" i="106" s="1"/>
  <c r="CD39" i="106" s="1"/>
  <c r="CE39" i="106" s="1"/>
  <c r="CF39" i="106" s="1"/>
  <c r="CG39" i="106" s="1"/>
  <c r="CH39" i="106" s="1"/>
  <c r="CI39" i="106" s="1"/>
  <c r="CJ39" i="106" s="1"/>
  <c r="CK39" i="106" s="1"/>
  <c r="CL39" i="106" s="1"/>
  <c r="CM39" i="106" s="1"/>
  <c r="CN39" i="106" s="1"/>
  <c r="CO39" i="106" s="1"/>
  <c r="CP39" i="106" s="1"/>
  <c r="CQ39" i="106" s="1"/>
  <c r="CR39" i="106" s="1"/>
  <c r="CS39" i="106" s="1"/>
  <c r="CT39" i="106" s="1"/>
  <c r="CU39" i="106" s="1"/>
  <c r="CV39" i="106" s="1"/>
  <c r="CW39" i="106" s="1"/>
  <c r="CX39" i="106" s="1"/>
  <c r="CY39" i="106" s="1"/>
  <c r="CZ39" i="106" s="1"/>
  <c r="DA39" i="106" s="1"/>
  <c r="DB39" i="106" s="1"/>
  <c r="DC39" i="106" s="1"/>
  <c r="DD39" i="106" s="1"/>
  <c r="DE39" i="106" s="1"/>
  <c r="DF39" i="106" s="1"/>
  <c r="DG39" i="106" s="1"/>
  <c r="DH39" i="106" s="1"/>
  <c r="DI39" i="106" s="1"/>
  <c r="DJ39" i="106" s="1"/>
  <c r="DK39" i="106" s="1"/>
  <c r="DL39" i="106" s="1"/>
  <c r="DM39" i="106" s="1"/>
  <c r="DN39" i="106" s="1"/>
  <c r="DO39" i="106" s="1"/>
  <c r="DP39" i="106" s="1"/>
  <c r="DQ39" i="106" s="1"/>
  <c r="DR39" i="106" s="1"/>
  <c r="DS39" i="106" s="1"/>
  <c r="DT39" i="106" s="1"/>
  <c r="DU39" i="106" s="1"/>
  <c r="DV39" i="106" s="1"/>
  <c r="DW39" i="106" s="1"/>
  <c r="DX39" i="106" s="1"/>
  <c r="DY39" i="106" s="1"/>
  <c r="DZ39" i="106" s="1"/>
  <c r="EA39" i="106" s="1"/>
  <c r="EB39" i="106" s="1"/>
  <c r="EC39" i="106" s="1"/>
  <c r="ED39" i="106" s="1"/>
  <c r="EE39" i="106" s="1"/>
  <c r="EF39" i="106" s="1"/>
  <c r="EG39" i="106" s="1"/>
  <c r="EH39" i="106" s="1"/>
  <c r="EI39" i="106" s="1"/>
  <c r="EJ39" i="106" s="1"/>
  <c r="EK39" i="106" s="1"/>
  <c r="EL39" i="106" s="1"/>
  <c r="EM39" i="106" s="1"/>
  <c r="EN39" i="106" s="1"/>
  <c r="EO39" i="106" s="1"/>
  <c r="EP39" i="106" s="1"/>
  <c r="EQ39" i="106" s="1"/>
  <c r="ER39" i="106" s="1"/>
  <c r="ES39" i="106" s="1"/>
  <c r="ET39" i="106" s="1"/>
  <c r="EU39" i="106" s="1"/>
  <c r="EV39" i="106" s="1"/>
  <c r="EW39" i="106" s="1"/>
  <c r="EX39" i="106" s="1"/>
  <c r="EY39" i="106" s="1"/>
  <c r="EZ39" i="106" s="1"/>
  <c r="FA39" i="106" s="1"/>
  <c r="FB39" i="106" s="1"/>
  <c r="FC39" i="106" s="1"/>
  <c r="FD39" i="106" s="1"/>
  <c r="FE39" i="106" s="1"/>
  <c r="FF39" i="106" s="1"/>
  <c r="FG39" i="106" s="1"/>
  <c r="FH39" i="106" s="1"/>
  <c r="FI39" i="106" s="1"/>
  <c r="FJ39" i="106" s="1"/>
  <c r="FK39" i="106" s="1"/>
  <c r="FL39" i="106" s="1"/>
  <c r="FM39" i="106" s="1"/>
  <c r="FN39" i="106" s="1"/>
  <c r="FO39" i="106" s="1"/>
  <c r="FP39" i="106" s="1"/>
  <c r="FQ39" i="106" s="1"/>
  <c r="FR39" i="106" s="1"/>
  <c r="FS39" i="106" s="1"/>
  <c r="FT39" i="106" s="1"/>
  <c r="FU39" i="106" s="1"/>
  <c r="FV39" i="106" s="1"/>
  <c r="FW39" i="106" s="1"/>
  <c r="FX39" i="106" s="1"/>
  <c r="FY39" i="106" s="1"/>
  <c r="FZ39" i="106" s="1"/>
  <c r="GA39" i="106" s="1"/>
  <c r="GB39" i="106" s="1"/>
  <c r="GC39" i="106" s="1"/>
  <c r="GD39" i="106" s="1"/>
  <c r="GE39" i="106" s="1"/>
  <c r="GF39" i="106" s="1"/>
  <c r="GG39" i="106" s="1"/>
  <c r="GH39" i="106" s="1"/>
  <c r="GI39" i="106" s="1"/>
  <c r="GJ39" i="106" s="1"/>
  <c r="GK39" i="106" s="1"/>
  <c r="GL39" i="106" s="1"/>
  <c r="GM39" i="106" s="1"/>
  <c r="GN39" i="106" s="1"/>
  <c r="GO39" i="106" s="1"/>
  <c r="GP39" i="106" s="1"/>
  <c r="GQ39" i="106" s="1"/>
  <c r="GR39" i="106" s="1"/>
  <c r="GS39" i="106" s="1"/>
  <c r="GT39" i="106" s="1"/>
  <c r="GU39" i="106" s="1"/>
  <c r="GV39" i="106" s="1"/>
  <c r="GW39" i="106" s="1"/>
  <c r="GX39" i="106" s="1"/>
  <c r="GY39" i="106" s="1"/>
  <c r="GZ39" i="106" s="1"/>
  <c r="HA39" i="106" s="1"/>
  <c r="HB39" i="106" s="1"/>
  <c r="HC39" i="106" s="1"/>
  <c r="HD39" i="106" s="1"/>
  <c r="HE39" i="106" s="1"/>
  <c r="HF39" i="106" s="1"/>
  <c r="P42" i="106"/>
  <c r="Q42" i="106" s="1"/>
  <c r="R42" i="106" s="1"/>
  <c r="S42" i="106" s="1"/>
  <c r="T42" i="106" s="1"/>
  <c r="U42" i="106" s="1"/>
  <c r="V42" i="106" s="1"/>
  <c r="W42" i="106" s="1"/>
  <c r="X42" i="106" s="1"/>
  <c r="Y42" i="106" s="1"/>
  <c r="Z42" i="106" s="1"/>
  <c r="AA42" i="106" s="1"/>
  <c r="AB42" i="106" s="1"/>
  <c r="AC42" i="106" s="1"/>
  <c r="AD42" i="106" s="1"/>
  <c r="AE42" i="106" s="1"/>
  <c r="AF42" i="106" s="1"/>
  <c r="AG42" i="106" s="1"/>
  <c r="AH42" i="106" s="1"/>
  <c r="AI42" i="106" s="1"/>
  <c r="AJ42" i="106" s="1"/>
  <c r="AK42" i="106" s="1"/>
  <c r="AL42" i="106" s="1"/>
  <c r="AM42" i="106" s="1"/>
  <c r="AN42" i="106" s="1"/>
  <c r="AO42" i="106" s="1"/>
  <c r="AP42" i="106" s="1"/>
  <c r="AQ42" i="106" s="1"/>
  <c r="AR42" i="106" s="1"/>
  <c r="AS42" i="106" s="1"/>
  <c r="AT42" i="106" s="1"/>
  <c r="AU42" i="106" s="1"/>
  <c r="AV42" i="106" s="1"/>
  <c r="AW42" i="106" s="1"/>
  <c r="AX42" i="106" s="1"/>
  <c r="AY42" i="106" s="1"/>
  <c r="AZ42" i="106" s="1"/>
  <c r="BA42" i="106" s="1"/>
  <c r="BB42" i="106" s="1"/>
  <c r="BC42" i="106" s="1"/>
  <c r="BD42" i="106" s="1"/>
  <c r="BE42" i="106" s="1"/>
  <c r="BF42" i="106" s="1"/>
  <c r="BG42" i="106" s="1"/>
  <c r="BH42" i="106" s="1"/>
  <c r="BI42" i="106" s="1"/>
  <c r="BJ42" i="106" s="1"/>
  <c r="BK42" i="106" s="1"/>
  <c r="BL42" i="106" s="1"/>
  <c r="BM42" i="106" s="1"/>
  <c r="BN42" i="106" s="1"/>
  <c r="BO42" i="106" s="1"/>
  <c r="BP42" i="106" s="1"/>
  <c r="BQ42" i="106" s="1"/>
  <c r="BR42" i="106" s="1"/>
  <c r="BS42" i="106" s="1"/>
  <c r="BT42" i="106" s="1"/>
  <c r="BU42" i="106" s="1"/>
  <c r="BV42" i="106" s="1"/>
  <c r="BW42" i="106" s="1"/>
  <c r="BX42" i="106" s="1"/>
  <c r="BY42" i="106" s="1"/>
  <c r="BZ42" i="106" s="1"/>
  <c r="CA42" i="106" s="1"/>
  <c r="CB42" i="106" s="1"/>
  <c r="CC42" i="106" s="1"/>
  <c r="CD42" i="106" s="1"/>
  <c r="CE42" i="106" s="1"/>
  <c r="CF42" i="106" s="1"/>
  <c r="CG42" i="106" s="1"/>
  <c r="CH42" i="106" s="1"/>
  <c r="CI42" i="106" s="1"/>
  <c r="CJ42" i="106" s="1"/>
  <c r="CK42" i="106" s="1"/>
  <c r="CL42" i="106" s="1"/>
  <c r="CM42" i="106" s="1"/>
  <c r="CN42" i="106" s="1"/>
  <c r="CO42" i="106" s="1"/>
  <c r="CP42" i="106" s="1"/>
  <c r="CQ42" i="106" s="1"/>
  <c r="CR42" i="106" s="1"/>
  <c r="CS42" i="106" s="1"/>
  <c r="CT42" i="106" s="1"/>
  <c r="CU42" i="106" s="1"/>
  <c r="CV42" i="106" s="1"/>
  <c r="CW42" i="106" s="1"/>
  <c r="CX42" i="106" s="1"/>
  <c r="CY42" i="106" s="1"/>
  <c r="CZ42" i="106" s="1"/>
  <c r="DA42" i="106" s="1"/>
  <c r="DB42" i="106" s="1"/>
  <c r="DC42" i="106" s="1"/>
  <c r="DD42" i="106" s="1"/>
  <c r="DE42" i="106" s="1"/>
  <c r="DF42" i="106" s="1"/>
  <c r="DG42" i="106" s="1"/>
  <c r="DH42" i="106" s="1"/>
  <c r="DI42" i="106" s="1"/>
  <c r="DJ42" i="106" s="1"/>
  <c r="DK42" i="106" s="1"/>
  <c r="DL42" i="106" s="1"/>
  <c r="DM42" i="106" s="1"/>
  <c r="DN42" i="106" s="1"/>
  <c r="DO42" i="106" s="1"/>
  <c r="DP42" i="106" s="1"/>
  <c r="DQ42" i="106" s="1"/>
  <c r="DR42" i="106" s="1"/>
  <c r="DS42" i="106" s="1"/>
  <c r="DT42" i="106" s="1"/>
  <c r="DU42" i="106" s="1"/>
  <c r="DV42" i="106" s="1"/>
  <c r="DW42" i="106" s="1"/>
  <c r="DX42" i="106" s="1"/>
  <c r="DY42" i="106" s="1"/>
  <c r="DZ42" i="106" s="1"/>
  <c r="EA42" i="106" s="1"/>
  <c r="EB42" i="106" s="1"/>
  <c r="EC42" i="106" s="1"/>
  <c r="ED42" i="106" s="1"/>
  <c r="EE42" i="106" s="1"/>
  <c r="EF42" i="106" s="1"/>
  <c r="EG42" i="106" s="1"/>
  <c r="EH42" i="106" s="1"/>
  <c r="EI42" i="106" s="1"/>
  <c r="EJ42" i="106" s="1"/>
  <c r="EK42" i="106" s="1"/>
  <c r="EL42" i="106" s="1"/>
  <c r="EM42" i="106" s="1"/>
  <c r="EN42" i="106" s="1"/>
  <c r="EO42" i="106" s="1"/>
  <c r="EP42" i="106" s="1"/>
  <c r="EQ42" i="106" s="1"/>
  <c r="ER42" i="106" s="1"/>
  <c r="ES42" i="106" s="1"/>
  <c r="ET42" i="106" s="1"/>
  <c r="EU42" i="106" s="1"/>
  <c r="EV42" i="106" s="1"/>
  <c r="EW42" i="106" s="1"/>
  <c r="EX42" i="106" s="1"/>
  <c r="EY42" i="106" s="1"/>
  <c r="EZ42" i="106" s="1"/>
  <c r="FA42" i="106" s="1"/>
  <c r="FB42" i="106" s="1"/>
  <c r="FC42" i="106" s="1"/>
  <c r="FD42" i="106" s="1"/>
  <c r="FE42" i="106" s="1"/>
  <c r="FF42" i="106" s="1"/>
  <c r="FG42" i="106" s="1"/>
  <c r="FH42" i="106" s="1"/>
  <c r="FI42" i="106" s="1"/>
  <c r="FJ42" i="106" s="1"/>
  <c r="FK42" i="106" s="1"/>
  <c r="FL42" i="106" s="1"/>
  <c r="FM42" i="106" s="1"/>
  <c r="FN42" i="106" s="1"/>
  <c r="FO42" i="106" s="1"/>
  <c r="FP42" i="106" s="1"/>
  <c r="FQ42" i="106" s="1"/>
  <c r="FR42" i="106" s="1"/>
  <c r="FS42" i="106" s="1"/>
  <c r="FT42" i="106" s="1"/>
  <c r="FU42" i="106" s="1"/>
  <c r="FV42" i="106" s="1"/>
  <c r="FW42" i="106" s="1"/>
  <c r="FX42" i="106" s="1"/>
  <c r="FY42" i="106" s="1"/>
  <c r="FZ42" i="106" s="1"/>
  <c r="GA42" i="106" s="1"/>
  <c r="GB42" i="106" s="1"/>
  <c r="GC42" i="106" s="1"/>
  <c r="GD42" i="106" s="1"/>
  <c r="GE42" i="106" s="1"/>
  <c r="GF42" i="106" s="1"/>
  <c r="GG42" i="106" s="1"/>
  <c r="GH42" i="106" s="1"/>
  <c r="GI42" i="106" s="1"/>
  <c r="GJ42" i="106" s="1"/>
  <c r="GK42" i="106" s="1"/>
  <c r="GL42" i="106" s="1"/>
  <c r="GM42" i="106" s="1"/>
  <c r="GN42" i="106" s="1"/>
  <c r="GO42" i="106" s="1"/>
  <c r="GP42" i="106" s="1"/>
  <c r="GQ42" i="106" s="1"/>
  <c r="GR42" i="106" s="1"/>
  <c r="GS42" i="106" s="1"/>
  <c r="GT42" i="106" s="1"/>
  <c r="GU42" i="106" s="1"/>
  <c r="GV42" i="106" s="1"/>
  <c r="GW42" i="106" s="1"/>
  <c r="GX42" i="106" s="1"/>
  <c r="GY42" i="106" s="1"/>
  <c r="GZ42" i="106" s="1"/>
  <c r="HA42" i="106" s="1"/>
  <c r="HB42" i="106" s="1"/>
  <c r="HC42" i="106" s="1"/>
  <c r="HD42" i="106" s="1"/>
  <c r="HE42" i="106" s="1"/>
  <c r="HF42" i="106" s="1"/>
  <c r="P44" i="106"/>
  <c r="Q44" i="106" s="1"/>
  <c r="R44" i="106" s="1"/>
  <c r="S44" i="106" s="1"/>
  <c r="T44" i="106" s="1"/>
  <c r="U44" i="106" s="1"/>
  <c r="V44" i="106" s="1"/>
  <c r="W44" i="106" s="1"/>
  <c r="X44" i="106" s="1"/>
  <c r="Y44" i="106" s="1"/>
  <c r="Z44" i="106" s="1"/>
  <c r="AA44" i="106" s="1"/>
  <c r="AB44" i="106" s="1"/>
  <c r="AC44" i="106" s="1"/>
  <c r="AD44" i="106" s="1"/>
  <c r="AE44" i="106" s="1"/>
  <c r="AF44" i="106" s="1"/>
  <c r="AG44" i="106" s="1"/>
  <c r="AH44" i="106" s="1"/>
  <c r="AI44" i="106" s="1"/>
  <c r="AJ44" i="106" s="1"/>
  <c r="AK44" i="106" s="1"/>
  <c r="AL44" i="106" s="1"/>
  <c r="AM44" i="106" s="1"/>
  <c r="AN44" i="106" s="1"/>
  <c r="AO44" i="106" s="1"/>
  <c r="AP44" i="106" s="1"/>
  <c r="AQ44" i="106" s="1"/>
  <c r="AR44" i="106" s="1"/>
  <c r="AS44" i="106" s="1"/>
  <c r="AT44" i="106" s="1"/>
  <c r="AU44" i="106" s="1"/>
  <c r="AV44" i="106" s="1"/>
  <c r="AW44" i="106" s="1"/>
  <c r="AX44" i="106" s="1"/>
  <c r="AY44" i="106" s="1"/>
  <c r="AZ44" i="106" s="1"/>
  <c r="BA44" i="106" s="1"/>
  <c r="BB44" i="106" s="1"/>
  <c r="BC44" i="106" s="1"/>
  <c r="BD44" i="106" s="1"/>
  <c r="BE44" i="106" s="1"/>
  <c r="BF44" i="106" s="1"/>
  <c r="BG44" i="106" s="1"/>
  <c r="BH44" i="106" s="1"/>
  <c r="BI44" i="106" s="1"/>
  <c r="BJ44" i="106" s="1"/>
  <c r="BK44" i="106" s="1"/>
  <c r="BL44" i="106" s="1"/>
  <c r="BM44" i="106" s="1"/>
  <c r="BN44" i="106" s="1"/>
  <c r="BO44" i="106" s="1"/>
  <c r="BP44" i="106" s="1"/>
  <c r="BQ44" i="106" s="1"/>
  <c r="BR44" i="106" s="1"/>
  <c r="BS44" i="106" s="1"/>
  <c r="BT44" i="106" s="1"/>
  <c r="BU44" i="106" s="1"/>
  <c r="BV44" i="106" s="1"/>
  <c r="BW44" i="106" s="1"/>
  <c r="BX44" i="106" s="1"/>
  <c r="BY44" i="106" s="1"/>
  <c r="BZ44" i="106" s="1"/>
  <c r="CA44" i="106" s="1"/>
  <c r="CB44" i="106" s="1"/>
  <c r="CC44" i="106" s="1"/>
  <c r="CD44" i="106" s="1"/>
  <c r="CE44" i="106" s="1"/>
  <c r="CF44" i="106" s="1"/>
  <c r="CG44" i="106" s="1"/>
  <c r="CH44" i="106" s="1"/>
  <c r="CI44" i="106" s="1"/>
  <c r="CJ44" i="106" s="1"/>
  <c r="CK44" i="106" s="1"/>
  <c r="CL44" i="106" s="1"/>
  <c r="CM44" i="106" s="1"/>
  <c r="CN44" i="106" s="1"/>
  <c r="CO44" i="106" s="1"/>
  <c r="CP44" i="106" s="1"/>
  <c r="CQ44" i="106" s="1"/>
  <c r="CR44" i="106" s="1"/>
  <c r="CS44" i="106" s="1"/>
  <c r="CT44" i="106" s="1"/>
  <c r="CU44" i="106" s="1"/>
  <c r="CV44" i="106" s="1"/>
  <c r="CW44" i="106" s="1"/>
  <c r="CX44" i="106" s="1"/>
  <c r="CY44" i="106" s="1"/>
  <c r="CZ44" i="106" s="1"/>
  <c r="DA44" i="106" s="1"/>
  <c r="DB44" i="106" s="1"/>
  <c r="DC44" i="106" s="1"/>
  <c r="DD44" i="106" s="1"/>
  <c r="DE44" i="106" s="1"/>
  <c r="DF44" i="106" s="1"/>
  <c r="DG44" i="106" s="1"/>
  <c r="DH44" i="106" s="1"/>
  <c r="DI44" i="106" s="1"/>
  <c r="DJ44" i="106" s="1"/>
  <c r="DK44" i="106" s="1"/>
  <c r="DL44" i="106" s="1"/>
  <c r="DM44" i="106" s="1"/>
  <c r="DN44" i="106" s="1"/>
  <c r="DO44" i="106" s="1"/>
  <c r="DP44" i="106" s="1"/>
  <c r="DQ44" i="106" s="1"/>
  <c r="DR44" i="106" s="1"/>
  <c r="DS44" i="106" s="1"/>
  <c r="DT44" i="106" s="1"/>
  <c r="DU44" i="106" s="1"/>
  <c r="DV44" i="106" s="1"/>
  <c r="DW44" i="106" s="1"/>
  <c r="DX44" i="106" s="1"/>
  <c r="DY44" i="106" s="1"/>
  <c r="DZ44" i="106" s="1"/>
  <c r="EA44" i="106" s="1"/>
  <c r="EB44" i="106" s="1"/>
  <c r="EC44" i="106" s="1"/>
  <c r="ED44" i="106" s="1"/>
  <c r="EE44" i="106" s="1"/>
  <c r="EF44" i="106" s="1"/>
  <c r="EG44" i="106" s="1"/>
  <c r="EH44" i="106" s="1"/>
  <c r="EI44" i="106" s="1"/>
  <c r="EJ44" i="106" s="1"/>
  <c r="EK44" i="106" s="1"/>
  <c r="EL44" i="106" s="1"/>
  <c r="EM44" i="106" s="1"/>
  <c r="EN44" i="106" s="1"/>
  <c r="EO44" i="106" s="1"/>
  <c r="EP44" i="106" s="1"/>
  <c r="EQ44" i="106" s="1"/>
  <c r="ER44" i="106" s="1"/>
  <c r="ES44" i="106" s="1"/>
  <c r="ET44" i="106" s="1"/>
  <c r="EU44" i="106" s="1"/>
  <c r="EV44" i="106" s="1"/>
  <c r="EW44" i="106" s="1"/>
  <c r="EX44" i="106" s="1"/>
  <c r="EY44" i="106" s="1"/>
  <c r="EZ44" i="106" s="1"/>
  <c r="FA44" i="106" s="1"/>
  <c r="FB44" i="106" s="1"/>
  <c r="FC44" i="106" s="1"/>
  <c r="FD44" i="106" s="1"/>
  <c r="FE44" i="106" s="1"/>
  <c r="FF44" i="106" s="1"/>
  <c r="FG44" i="106" s="1"/>
  <c r="FH44" i="106" s="1"/>
  <c r="FI44" i="106" s="1"/>
  <c r="FJ44" i="106" s="1"/>
  <c r="FK44" i="106" s="1"/>
  <c r="FL44" i="106" s="1"/>
  <c r="FM44" i="106" s="1"/>
  <c r="FN44" i="106" s="1"/>
  <c r="FO44" i="106" s="1"/>
  <c r="FP44" i="106" s="1"/>
  <c r="FQ44" i="106" s="1"/>
  <c r="FR44" i="106" s="1"/>
  <c r="FS44" i="106" s="1"/>
  <c r="FT44" i="106" s="1"/>
  <c r="FU44" i="106" s="1"/>
  <c r="FV44" i="106" s="1"/>
  <c r="FW44" i="106" s="1"/>
  <c r="FX44" i="106" s="1"/>
  <c r="FY44" i="106" s="1"/>
  <c r="FZ44" i="106" s="1"/>
  <c r="GA44" i="106" s="1"/>
  <c r="GB44" i="106" s="1"/>
  <c r="GC44" i="106" s="1"/>
  <c r="GD44" i="106" s="1"/>
  <c r="GE44" i="106" s="1"/>
  <c r="GF44" i="106" s="1"/>
  <c r="GG44" i="106" s="1"/>
  <c r="GH44" i="106" s="1"/>
  <c r="GI44" i="106" s="1"/>
  <c r="GJ44" i="106" s="1"/>
  <c r="GK44" i="106" s="1"/>
  <c r="GL44" i="106" s="1"/>
  <c r="GM44" i="106" s="1"/>
  <c r="GN44" i="106" s="1"/>
  <c r="GO44" i="106" s="1"/>
  <c r="GP44" i="106" s="1"/>
  <c r="GQ44" i="106" s="1"/>
  <c r="GR44" i="106" s="1"/>
  <c r="GS44" i="106" s="1"/>
  <c r="GT44" i="106" s="1"/>
  <c r="GU44" i="106" s="1"/>
  <c r="GV44" i="106" s="1"/>
  <c r="GW44" i="106" s="1"/>
  <c r="GX44" i="106" s="1"/>
  <c r="GY44" i="106" s="1"/>
  <c r="GZ44" i="106" s="1"/>
  <c r="HA44" i="106" s="1"/>
  <c r="HB44" i="106" s="1"/>
  <c r="HC44" i="106" s="1"/>
  <c r="HD44" i="106" s="1"/>
  <c r="HE44" i="106" s="1"/>
  <c r="HF44" i="106" s="1"/>
  <c r="P68" i="106"/>
  <c r="Q68" i="106" s="1"/>
  <c r="R68" i="106" s="1"/>
  <c r="S68" i="106" s="1"/>
  <c r="T68" i="106" s="1"/>
  <c r="U68" i="106" s="1"/>
  <c r="V68" i="106" s="1"/>
  <c r="W68" i="106" s="1"/>
  <c r="X68" i="106" s="1"/>
  <c r="Y68" i="106" s="1"/>
  <c r="Z68" i="106" s="1"/>
  <c r="AA68" i="106" s="1"/>
  <c r="AB68" i="106" s="1"/>
  <c r="AC68" i="106" s="1"/>
  <c r="AD68" i="106" s="1"/>
  <c r="AE68" i="106" s="1"/>
  <c r="AF68" i="106" s="1"/>
  <c r="AG68" i="106" s="1"/>
  <c r="AH68" i="106" s="1"/>
  <c r="AI68" i="106" s="1"/>
  <c r="AJ68" i="106" s="1"/>
  <c r="AK68" i="106" s="1"/>
  <c r="AL68" i="106" s="1"/>
  <c r="AM68" i="106" s="1"/>
  <c r="AN68" i="106" s="1"/>
  <c r="AO68" i="106" s="1"/>
  <c r="AP68" i="106" s="1"/>
  <c r="AQ68" i="106" s="1"/>
  <c r="AR68" i="106" s="1"/>
  <c r="AS68" i="106" s="1"/>
  <c r="AT68" i="106" s="1"/>
  <c r="AU68" i="106" s="1"/>
  <c r="AV68" i="106" s="1"/>
  <c r="AW68" i="106" s="1"/>
  <c r="AX68" i="106" s="1"/>
  <c r="AY68" i="106" s="1"/>
  <c r="AZ68" i="106" s="1"/>
  <c r="BA68" i="106" s="1"/>
  <c r="BB68" i="106" s="1"/>
  <c r="BC68" i="106" s="1"/>
  <c r="BD68" i="106" s="1"/>
  <c r="BE68" i="106" s="1"/>
  <c r="BF68" i="106" s="1"/>
  <c r="BG68" i="106" s="1"/>
  <c r="BH68" i="106" s="1"/>
  <c r="BI68" i="106" s="1"/>
  <c r="BJ68" i="106" s="1"/>
  <c r="BK68" i="106" s="1"/>
  <c r="BL68" i="106" s="1"/>
  <c r="BM68" i="106" s="1"/>
  <c r="BN68" i="106" s="1"/>
  <c r="BO68" i="106" s="1"/>
  <c r="BP68" i="106" s="1"/>
  <c r="BQ68" i="106" s="1"/>
  <c r="BR68" i="106" s="1"/>
  <c r="BS68" i="106" s="1"/>
  <c r="BT68" i="106" s="1"/>
  <c r="BU68" i="106" s="1"/>
  <c r="BV68" i="106" s="1"/>
  <c r="BW68" i="106" s="1"/>
  <c r="BX68" i="106" s="1"/>
  <c r="BY68" i="106" s="1"/>
  <c r="BZ68" i="106" s="1"/>
  <c r="CA68" i="106" s="1"/>
  <c r="CB68" i="106" s="1"/>
  <c r="CC68" i="106" s="1"/>
  <c r="CD68" i="106" s="1"/>
  <c r="CE68" i="106" s="1"/>
  <c r="CF68" i="106" s="1"/>
  <c r="CG68" i="106" s="1"/>
  <c r="CH68" i="106" s="1"/>
  <c r="CI68" i="106" s="1"/>
  <c r="CJ68" i="106" s="1"/>
  <c r="CK68" i="106" s="1"/>
  <c r="CL68" i="106" s="1"/>
  <c r="CM68" i="106" s="1"/>
  <c r="CN68" i="106" s="1"/>
  <c r="CO68" i="106" s="1"/>
  <c r="CP68" i="106" s="1"/>
  <c r="CQ68" i="106" s="1"/>
  <c r="CR68" i="106" s="1"/>
  <c r="CS68" i="106" s="1"/>
  <c r="CT68" i="106" s="1"/>
  <c r="CU68" i="106" s="1"/>
  <c r="CV68" i="106" s="1"/>
  <c r="CW68" i="106" s="1"/>
  <c r="CX68" i="106" s="1"/>
  <c r="CY68" i="106" s="1"/>
  <c r="CZ68" i="106" s="1"/>
  <c r="DA68" i="106" s="1"/>
  <c r="DB68" i="106" s="1"/>
  <c r="DC68" i="106" s="1"/>
  <c r="DD68" i="106" s="1"/>
  <c r="DE68" i="106" s="1"/>
  <c r="DF68" i="106" s="1"/>
  <c r="DG68" i="106" s="1"/>
  <c r="DH68" i="106" s="1"/>
  <c r="DI68" i="106" s="1"/>
  <c r="DJ68" i="106" s="1"/>
  <c r="DK68" i="106" s="1"/>
  <c r="DL68" i="106" s="1"/>
  <c r="DM68" i="106" s="1"/>
  <c r="DN68" i="106" s="1"/>
  <c r="DO68" i="106" s="1"/>
  <c r="DP68" i="106" s="1"/>
  <c r="DQ68" i="106" s="1"/>
  <c r="DR68" i="106" s="1"/>
  <c r="DS68" i="106" s="1"/>
  <c r="DT68" i="106" s="1"/>
  <c r="DU68" i="106" s="1"/>
  <c r="DV68" i="106" s="1"/>
  <c r="DW68" i="106" s="1"/>
  <c r="DX68" i="106" s="1"/>
  <c r="DY68" i="106" s="1"/>
  <c r="DZ68" i="106" s="1"/>
  <c r="EA68" i="106" s="1"/>
  <c r="EB68" i="106" s="1"/>
  <c r="EC68" i="106" s="1"/>
  <c r="ED68" i="106" s="1"/>
  <c r="EE68" i="106" s="1"/>
  <c r="EF68" i="106" s="1"/>
  <c r="EG68" i="106" s="1"/>
  <c r="EH68" i="106" s="1"/>
  <c r="EI68" i="106" s="1"/>
  <c r="EJ68" i="106" s="1"/>
  <c r="EK68" i="106" s="1"/>
  <c r="EL68" i="106" s="1"/>
  <c r="EM68" i="106" s="1"/>
  <c r="EN68" i="106" s="1"/>
  <c r="EO68" i="106" s="1"/>
  <c r="EP68" i="106" s="1"/>
  <c r="EQ68" i="106" s="1"/>
  <c r="ER68" i="106" s="1"/>
  <c r="ES68" i="106" s="1"/>
  <c r="ET68" i="106" s="1"/>
  <c r="EU68" i="106" s="1"/>
  <c r="EV68" i="106" s="1"/>
  <c r="EW68" i="106" s="1"/>
  <c r="EX68" i="106" s="1"/>
  <c r="EY68" i="106" s="1"/>
  <c r="EZ68" i="106" s="1"/>
  <c r="FA68" i="106" s="1"/>
  <c r="FB68" i="106" s="1"/>
  <c r="FC68" i="106" s="1"/>
  <c r="FD68" i="106" s="1"/>
  <c r="FE68" i="106" s="1"/>
  <c r="FF68" i="106" s="1"/>
  <c r="FG68" i="106" s="1"/>
  <c r="FH68" i="106" s="1"/>
  <c r="FI68" i="106" s="1"/>
  <c r="FJ68" i="106" s="1"/>
  <c r="FK68" i="106" s="1"/>
  <c r="FL68" i="106" s="1"/>
  <c r="FM68" i="106" s="1"/>
  <c r="FN68" i="106" s="1"/>
  <c r="FO68" i="106" s="1"/>
  <c r="FP68" i="106" s="1"/>
  <c r="FQ68" i="106" s="1"/>
  <c r="FR68" i="106" s="1"/>
  <c r="FS68" i="106" s="1"/>
  <c r="FT68" i="106" s="1"/>
  <c r="FU68" i="106" s="1"/>
  <c r="FV68" i="106" s="1"/>
  <c r="FW68" i="106" s="1"/>
  <c r="FX68" i="106" s="1"/>
  <c r="FY68" i="106" s="1"/>
  <c r="FZ68" i="106" s="1"/>
  <c r="GA68" i="106" s="1"/>
  <c r="GB68" i="106" s="1"/>
  <c r="GC68" i="106" s="1"/>
  <c r="GD68" i="106" s="1"/>
  <c r="GE68" i="106" s="1"/>
  <c r="GF68" i="106" s="1"/>
  <c r="GG68" i="106" s="1"/>
  <c r="GH68" i="106" s="1"/>
  <c r="GI68" i="106" s="1"/>
  <c r="GJ68" i="106" s="1"/>
  <c r="GK68" i="106" s="1"/>
  <c r="GL68" i="106" s="1"/>
  <c r="GM68" i="106" s="1"/>
  <c r="GN68" i="106" s="1"/>
  <c r="GO68" i="106" s="1"/>
  <c r="GP68" i="106" s="1"/>
  <c r="GQ68" i="106" s="1"/>
  <c r="GR68" i="106" s="1"/>
  <c r="GS68" i="106" s="1"/>
  <c r="GT68" i="106" s="1"/>
  <c r="GU68" i="106" s="1"/>
  <c r="GV68" i="106" s="1"/>
  <c r="GW68" i="106" s="1"/>
  <c r="GX68" i="106" s="1"/>
  <c r="GY68" i="106" s="1"/>
  <c r="GZ68" i="106" s="1"/>
  <c r="HA68" i="106" s="1"/>
  <c r="HB68" i="106" s="1"/>
  <c r="HC68" i="106" s="1"/>
  <c r="HD68" i="106" s="1"/>
  <c r="HE68" i="106" s="1"/>
  <c r="HF68" i="106" s="1"/>
  <c r="O71" i="106"/>
  <c r="P73" i="106"/>
  <c r="Q73" i="106" s="1"/>
  <c r="R73" i="106" s="1"/>
  <c r="S73" i="106" s="1"/>
  <c r="T73" i="106" s="1"/>
  <c r="U73" i="106" s="1"/>
  <c r="V73" i="106" s="1"/>
  <c r="W73" i="106" s="1"/>
  <c r="X73" i="106" s="1"/>
  <c r="Y73" i="106" s="1"/>
  <c r="Z73" i="106" s="1"/>
  <c r="AA73" i="106" s="1"/>
  <c r="AB73" i="106" s="1"/>
  <c r="AC73" i="106" s="1"/>
  <c r="AD73" i="106" s="1"/>
  <c r="AE73" i="106" s="1"/>
  <c r="AF73" i="106" s="1"/>
  <c r="AG73" i="106" s="1"/>
  <c r="AH73" i="106" s="1"/>
  <c r="AI73" i="106" s="1"/>
  <c r="AJ73" i="106" s="1"/>
  <c r="AK73" i="106" s="1"/>
  <c r="AL73" i="106" s="1"/>
  <c r="AM73" i="106" s="1"/>
  <c r="AN73" i="106" s="1"/>
  <c r="AO73" i="106" s="1"/>
  <c r="AP73" i="106" s="1"/>
  <c r="AQ73" i="106" s="1"/>
  <c r="AR73" i="106" s="1"/>
  <c r="AS73" i="106" s="1"/>
  <c r="AT73" i="106" s="1"/>
  <c r="AU73" i="106" s="1"/>
  <c r="AV73" i="106" s="1"/>
  <c r="AW73" i="106" s="1"/>
  <c r="AX73" i="106" s="1"/>
  <c r="AY73" i="106" s="1"/>
  <c r="AZ73" i="106" s="1"/>
  <c r="BA73" i="106" s="1"/>
  <c r="BB73" i="106" s="1"/>
  <c r="BC73" i="106" s="1"/>
  <c r="BD73" i="106" s="1"/>
  <c r="BE73" i="106" s="1"/>
  <c r="BF73" i="106" s="1"/>
  <c r="BG73" i="106" s="1"/>
  <c r="BH73" i="106" s="1"/>
  <c r="BI73" i="106" s="1"/>
  <c r="BJ73" i="106" s="1"/>
  <c r="BK73" i="106" s="1"/>
  <c r="BL73" i="106" s="1"/>
  <c r="BM73" i="106" s="1"/>
  <c r="BN73" i="106" s="1"/>
  <c r="BO73" i="106" s="1"/>
  <c r="BP73" i="106" s="1"/>
  <c r="BQ73" i="106" s="1"/>
  <c r="BR73" i="106" s="1"/>
  <c r="BS73" i="106" s="1"/>
  <c r="BT73" i="106" s="1"/>
  <c r="BU73" i="106" s="1"/>
  <c r="BV73" i="106" s="1"/>
  <c r="BW73" i="106" s="1"/>
  <c r="BX73" i="106" s="1"/>
  <c r="BY73" i="106" s="1"/>
  <c r="BZ73" i="106" s="1"/>
  <c r="CA73" i="106" s="1"/>
  <c r="CB73" i="106" s="1"/>
  <c r="CC73" i="106" s="1"/>
  <c r="CD73" i="106" s="1"/>
  <c r="CE73" i="106" s="1"/>
  <c r="CF73" i="106" s="1"/>
  <c r="CG73" i="106" s="1"/>
  <c r="CH73" i="106" s="1"/>
  <c r="CI73" i="106" s="1"/>
  <c r="CJ73" i="106" s="1"/>
  <c r="CK73" i="106" s="1"/>
  <c r="CL73" i="106" s="1"/>
  <c r="CM73" i="106" s="1"/>
  <c r="CN73" i="106" s="1"/>
  <c r="CO73" i="106" s="1"/>
  <c r="CP73" i="106" s="1"/>
  <c r="CQ73" i="106" s="1"/>
  <c r="CR73" i="106" s="1"/>
  <c r="CS73" i="106" s="1"/>
  <c r="CT73" i="106" s="1"/>
  <c r="CU73" i="106" s="1"/>
  <c r="CV73" i="106" s="1"/>
  <c r="CW73" i="106" s="1"/>
  <c r="CX73" i="106" s="1"/>
  <c r="CY73" i="106" s="1"/>
  <c r="CZ73" i="106" s="1"/>
  <c r="DA73" i="106" s="1"/>
  <c r="DB73" i="106" s="1"/>
  <c r="DC73" i="106" s="1"/>
  <c r="DD73" i="106" s="1"/>
  <c r="DE73" i="106" s="1"/>
  <c r="DF73" i="106" s="1"/>
  <c r="DG73" i="106" s="1"/>
  <c r="DH73" i="106" s="1"/>
  <c r="DI73" i="106" s="1"/>
  <c r="DJ73" i="106" s="1"/>
  <c r="DK73" i="106" s="1"/>
  <c r="DL73" i="106" s="1"/>
  <c r="DM73" i="106" s="1"/>
  <c r="DN73" i="106" s="1"/>
  <c r="DO73" i="106" s="1"/>
  <c r="DP73" i="106" s="1"/>
  <c r="DQ73" i="106" s="1"/>
  <c r="DR73" i="106" s="1"/>
  <c r="DS73" i="106" s="1"/>
  <c r="DT73" i="106" s="1"/>
  <c r="DU73" i="106" s="1"/>
  <c r="DV73" i="106" s="1"/>
  <c r="DW73" i="106" s="1"/>
  <c r="DX73" i="106" s="1"/>
  <c r="DY73" i="106" s="1"/>
  <c r="DZ73" i="106" s="1"/>
  <c r="EA73" i="106" s="1"/>
  <c r="EB73" i="106" s="1"/>
  <c r="EC73" i="106" s="1"/>
  <c r="ED73" i="106" s="1"/>
  <c r="EE73" i="106" s="1"/>
  <c r="EF73" i="106" s="1"/>
  <c r="EG73" i="106" s="1"/>
  <c r="EH73" i="106" s="1"/>
  <c r="EI73" i="106" s="1"/>
  <c r="EJ73" i="106" s="1"/>
  <c r="EK73" i="106" s="1"/>
  <c r="EL73" i="106" s="1"/>
  <c r="EM73" i="106" s="1"/>
  <c r="EN73" i="106" s="1"/>
  <c r="EO73" i="106" s="1"/>
  <c r="EP73" i="106" s="1"/>
  <c r="EQ73" i="106" s="1"/>
  <c r="ER73" i="106" s="1"/>
  <c r="ES73" i="106" s="1"/>
  <c r="ET73" i="106" s="1"/>
  <c r="EU73" i="106" s="1"/>
  <c r="EV73" i="106" s="1"/>
  <c r="EW73" i="106" s="1"/>
  <c r="EX73" i="106" s="1"/>
  <c r="EY73" i="106" s="1"/>
  <c r="EZ73" i="106" s="1"/>
  <c r="FA73" i="106" s="1"/>
  <c r="FB73" i="106" s="1"/>
  <c r="FC73" i="106" s="1"/>
  <c r="FD73" i="106" s="1"/>
  <c r="FE73" i="106" s="1"/>
  <c r="FF73" i="106" s="1"/>
  <c r="FG73" i="106" s="1"/>
  <c r="FH73" i="106" s="1"/>
  <c r="FI73" i="106" s="1"/>
  <c r="FJ73" i="106" s="1"/>
  <c r="FK73" i="106" s="1"/>
  <c r="FL73" i="106" s="1"/>
  <c r="FM73" i="106" s="1"/>
  <c r="FN73" i="106" s="1"/>
  <c r="FO73" i="106" s="1"/>
  <c r="FP73" i="106" s="1"/>
  <c r="FQ73" i="106" s="1"/>
  <c r="FR73" i="106" s="1"/>
  <c r="FS73" i="106" s="1"/>
  <c r="FT73" i="106" s="1"/>
  <c r="FU73" i="106" s="1"/>
  <c r="FV73" i="106" s="1"/>
  <c r="FW73" i="106" s="1"/>
  <c r="FX73" i="106" s="1"/>
  <c r="FY73" i="106" s="1"/>
  <c r="FZ73" i="106" s="1"/>
  <c r="GA73" i="106" s="1"/>
  <c r="GB73" i="106" s="1"/>
  <c r="GC73" i="106" s="1"/>
  <c r="GD73" i="106" s="1"/>
  <c r="GE73" i="106" s="1"/>
  <c r="GF73" i="106" s="1"/>
  <c r="GG73" i="106" s="1"/>
  <c r="GH73" i="106" s="1"/>
  <c r="GI73" i="106" s="1"/>
  <c r="GJ73" i="106" s="1"/>
  <c r="GK73" i="106" s="1"/>
  <c r="GL73" i="106" s="1"/>
  <c r="GM73" i="106" s="1"/>
  <c r="GN73" i="106" s="1"/>
  <c r="GO73" i="106" s="1"/>
  <c r="GP73" i="106" s="1"/>
  <c r="GQ73" i="106" s="1"/>
  <c r="GR73" i="106" s="1"/>
  <c r="GS73" i="106" s="1"/>
  <c r="GT73" i="106" s="1"/>
  <c r="GU73" i="106" s="1"/>
  <c r="GV73" i="106" s="1"/>
  <c r="GW73" i="106" s="1"/>
  <c r="GX73" i="106" s="1"/>
  <c r="GY73" i="106" s="1"/>
  <c r="GZ73" i="106" s="1"/>
  <c r="HA73" i="106" s="1"/>
  <c r="HB73" i="106" s="1"/>
  <c r="HC73" i="106" s="1"/>
  <c r="HD73" i="106" s="1"/>
  <c r="HE73" i="106" s="1"/>
  <c r="HF73" i="106" s="1"/>
  <c r="U38" i="106"/>
  <c r="V38" i="106" s="1"/>
  <c r="W38" i="106" s="1"/>
  <c r="X38" i="106" s="1"/>
  <c r="Y38" i="106" s="1"/>
  <c r="Z38" i="106" s="1"/>
  <c r="AA38" i="106" s="1"/>
  <c r="AB38" i="106" s="1"/>
  <c r="AC38" i="106" s="1"/>
  <c r="AD38" i="106" s="1"/>
  <c r="AE38" i="106" s="1"/>
  <c r="AF38" i="106" s="1"/>
  <c r="AG38" i="106" s="1"/>
  <c r="AH38" i="106" s="1"/>
  <c r="AI38" i="106" s="1"/>
  <c r="AJ38" i="106" s="1"/>
  <c r="AK38" i="106" s="1"/>
  <c r="AL38" i="106" s="1"/>
  <c r="AM38" i="106" s="1"/>
  <c r="AN38" i="106" s="1"/>
  <c r="AO38" i="106" s="1"/>
  <c r="AP38" i="106" s="1"/>
  <c r="AQ38" i="106" s="1"/>
  <c r="AR38" i="106" s="1"/>
  <c r="AS38" i="106" s="1"/>
  <c r="AT38" i="106" s="1"/>
  <c r="AU38" i="106" s="1"/>
  <c r="AV38" i="106" s="1"/>
  <c r="AW38" i="106" s="1"/>
  <c r="AX38" i="106" s="1"/>
  <c r="AY38" i="106" s="1"/>
  <c r="AZ38" i="106" s="1"/>
  <c r="BA38" i="106" s="1"/>
  <c r="BB38" i="106" s="1"/>
  <c r="BC38" i="106" s="1"/>
  <c r="BD38" i="106" s="1"/>
  <c r="BE38" i="106" s="1"/>
  <c r="BF38" i="106" s="1"/>
  <c r="BG38" i="106" s="1"/>
  <c r="BH38" i="106" s="1"/>
  <c r="BI38" i="106" s="1"/>
  <c r="BJ38" i="106" s="1"/>
  <c r="BK38" i="106" s="1"/>
  <c r="BL38" i="106" s="1"/>
  <c r="BM38" i="106" s="1"/>
  <c r="BN38" i="106" s="1"/>
  <c r="BO38" i="106" s="1"/>
  <c r="BP38" i="106" s="1"/>
  <c r="BQ38" i="106" s="1"/>
  <c r="BR38" i="106" s="1"/>
  <c r="BS38" i="106" s="1"/>
  <c r="BT38" i="106" s="1"/>
  <c r="BU38" i="106" s="1"/>
  <c r="BV38" i="106" s="1"/>
  <c r="BW38" i="106" s="1"/>
  <c r="BX38" i="106" s="1"/>
  <c r="BY38" i="106" s="1"/>
  <c r="BZ38" i="106" s="1"/>
  <c r="CA38" i="106" s="1"/>
  <c r="CB38" i="106" s="1"/>
  <c r="CC38" i="106" s="1"/>
  <c r="CD38" i="106" s="1"/>
  <c r="CE38" i="106" s="1"/>
  <c r="CF38" i="106" s="1"/>
  <c r="CG38" i="106" s="1"/>
  <c r="CH38" i="106" s="1"/>
  <c r="CI38" i="106" s="1"/>
  <c r="CJ38" i="106" s="1"/>
  <c r="CK38" i="106" s="1"/>
  <c r="CL38" i="106" s="1"/>
  <c r="CM38" i="106" s="1"/>
  <c r="CN38" i="106" s="1"/>
  <c r="CO38" i="106" s="1"/>
  <c r="CP38" i="106" s="1"/>
  <c r="CQ38" i="106" s="1"/>
  <c r="CR38" i="106" s="1"/>
  <c r="CS38" i="106" s="1"/>
  <c r="CT38" i="106" s="1"/>
  <c r="CU38" i="106" s="1"/>
  <c r="CV38" i="106" s="1"/>
  <c r="CW38" i="106" s="1"/>
  <c r="CX38" i="106" s="1"/>
  <c r="CY38" i="106" s="1"/>
  <c r="CZ38" i="106" s="1"/>
  <c r="DA38" i="106" s="1"/>
  <c r="DB38" i="106" s="1"/>
  <c r="DC38" i="106" s="1"/>
  <c r="DD38" i="106" s="1"/>
  <c r="DE38" i="106" s="1"/>
  <c r="DF38" i="106" s="1"/>
  <c r="DG38" i="106" s="1"/>
  <c r="DH38" i="106" s="1"/>
  <c r="DI38" i="106" s="1"/>
  <c r="DJ38" i="106" s="1"/>
  <c r="DK38" i="106" s="1"/>
  <c r="DL38" i="106" s="1"/>
  <c r="DM38" i="106" s="1"/>
  <c r="DN38" i="106" s="1"/>
  <c r="DO38" i="106" s="1"/>
  <c r="DP38" i="106" s="1"/>
  <c r="DQ38" i="106" s="1"/>
  <c r="DR38" i="106" s="1"/>
  <c r="DS38" i="106" s="1"/>
  <c r="DT38" i="106" s="1"/>
  <c r="DU38" i="106" s="1"/>
  <c r="DV38" i="106" s="1"/>
  <c r="DW38" i="106" s="1"/>
  <c r="DX38" i="106" s="1"/>
  <c r="DY38" i="106" s="1"/>
  <c r="DZ38" i="106" s="1"/>
  <c r="EA38" i="106" s="1"/>
  <c r="EB38" i="106" s="1"/>
  <c r="EC38" i="106" s="1"/>
  <c r="ED38" i="106" s="1"/>
  <c r="EE38" i="106" s="1"/>
  <c r="EF38" i="106" s="1"/>
  <c r="EG38" i="106" s="1"/>
  <c r="EH38" i="106" s="1"/>
  <c r="EI38" i="106" s="1"/>
  <c r="EJ38" i="106" s="1"/>
  <c r="EK38" i="106" s="1"/>
  <c r="EL38" i="106" s="1"/>
  <c r="EM38" i="106" s="1"/>
  <c r="EN38" i="106" s="1"/>
  <c r="EO38" i="106" s="1"/>
  <c r="EP38" i="106" s="1"/>
  <c r="EQ38" i="106" s="1"/>
  <c r="ER38" i="106" s="1"/>
  <c r="ES38" i="106" s="1"/>
  <c r="ET38" i="106" s="1"/>
  <c r="EU38" i="106" s="1"/>
  <c r="EV38" i="106" s="1"/>
  <c r="EW38" i="106" s="1"/>
  <c r="EX38" i="106" s="1"/>
  <c r="EY38" i="106" s="1"/>
  <c r="EZ38" i="106" s="1"/>
  <c r="FA38" i="106" s="1"/>
  <c r="FB38" i="106" s="1"/>
  <c r="FC38" i="106" s="1"/>
  <c r="FD38" i="106" s="1"/>
  <c r="FE38" i="106" s="1"/>
  <c r="FF38" i="106" s="1"/>
  <c r="FG38" i="106" s="1"/>
  <c r="FH38" i="106" s="1"/>
  <c r="FI38" i="106" s="1"/>
  <c r="FJ38" i="106" s="1"/>
  <c r="FK38" i="106" s="1"/>
  <c r="FL38" i="106" s="1"/>
  <c r="FM38" i="106" s="1"/>
  <c r="FN38" i="106" s="1"/>
  <c r="FO38" i="106" s="1"/>
  <c r="FP38" i="106" s="1"/>
  <c r="FQ38" i="106" s="1"/>
  <c r="FR38" i="106" s="1"/>
  <c r="FS38" i="106" s="1"/>
  <c r="FT38" i="106" s="1"/>
  <c r="FU38" i="106" s="1"/>
  <c r="FV38" i="106" s="1"/>
  <c r="FW38" i="106" s="1"/>
  <c r="FX38" i="106" s="1"/>
  <c r="FY38" i="106" s="1"/>
  <c r="FZ38" i="106" s="1"/>
  <c r="GA38" i="106" s="1"/>
  <c r="GB38" i="106" s="1"/>
  <c r="GC38" i="106" s="1"/>
  <c r="GD38" i="106" s="1"/>
  <c r="GE38" i="106" s="1"/>
  <c r="GF38" i="106" s="1"/>
  <c r="GG38" i="106" s="1"/>
  <c r="GH38" i="106" s="1"/>
  <c r="GI38" i="106" s="1"/>
  <c r="GJ38" i="106" s="1"/>
  <c r="GK38" i="106" s="1"/>
  <c r="GL38" i="106" s="1"/>
  <c r="GM38" i="106" s="1"/>
  <c r="GN38" i="106" s="1"/>
  <c r="GO38" i="106" s="1"/>
  <c r="GP38" i="106" s="1"/>
  <c r="GQ38" i="106" s="1"/>
  <c r="GR38" i="106" s="1"/>
  <c r="GS38" i="106" s="1"/>
  <c r="GT38" i="106" s="1"/>
  <c r="GU38" i="106" s="1"/>
  <c r="GV38" i="106" s="1"/>
  <c r="GW38" i="106" s="1"/>
  <c r="GX38" i="106" s="1"/>
  <c r="GY38" i="106" s="1"/>
  <c r="GZ38" i="106" s="1"/>
  <c r="HA38" i="106" s="1"/>
  <c r="HB38" i="106" s="1"/>
  <c r="HC38" i="106" s="1"/>
  <c r="HD38" i="106" s="1"/>
  <c r="HE38" i="106" s="1"/>
  <c r="HF38" i="106" s="1"/>
  <c r="O71" i="105"/>
  <c r="L41" i="105"/>
  <c r="L68" i="105"/>
  <c r="U10" i="105"/>
  <c r="V10" i="105" s="1"/>
  <c r="W10" i="105" s="1"/>
  <c r="X10" i="105" s="1"/>
  <c r="Y10" i="105" s="1"/>
  <c r="Z10" i="105" s="1"/>
  <c r="AA10" i="105" s="1"/>
  <c r="AB10" i="105" s="1"/>
  <c r="AC10" i="105" s="1"/>
  <c r="AD10" i="105" s="1"/>
  <c r="AE10" i="105" s="1"/>
  <c r="AF10" i="105" s="1"/>
  <c r="AG10" i="105" s="1"/>
  <c r="AH10" i="105" s="1"/>
  <c r="AI10" i="105" s="1"/>
  <c r="AJ10" i="105" s="1"/>
  <c r="AK10" i="105" s="1"/>
  <c r="AL10" i="105" s="1"/>
  <c r="AM10" i="105" s="1"/>
  <c r="AN10" i="105" s="1"/>
  <c r="AO10" i="105" s="1"/>
  <c r="AP10" i="105" s="1"/>
  <c r="AQ10" i="105" s="1"/>
  <c r="AR10" i="105" s="1"/>
  <c r="AS10" i="105" s="1"/>
  <c r="AT10" i="105" s="1"/>
  <c r="AU10" i="105" s="1"/>
  <c r="AV10" i="105" s="1"/>
  <c r="AW10" i="105" s="1"/>
  <c r="AX10" i="105" s="1"/>
  <c r="AY10" i="105" s="1"/>
  <c r="AZ10" i="105" s="1"/>
  <c r="BA10" i="105" s="1"/>
  <c r="BB10" i="105" s="1"/>
  <c r="BC10" i="105" s="1"/>
  <c r="BD10" i="105" s="1"/>
  <c r="BE10" i="105" s="1"/>
  <c r="BF10" i="105" s="1"/>
  <c r="BG10" i="105" s="1"/>
  <c r="BH10" i="105" s="1"/>
  <c r="BI10" i="105" s="1"/>
  <c r="BJ10" i="105" s="1"/>
  <c r="BK10" i="105" s="1"/>
  <c r="BL10" i="105" s="1"/>
  <c r="BM10" i="105" s="1"/>
  <c r="BN10" i="105" s="1"/>
  <c r="BO10" i="105" s="1"/>
  <c r="BP10" i="105" s="1"/>
  <c r="BQ10" i="105" s="1"/>
  <c r="BR10" i="105" s="1"/>
  <c r="BS10" i="105" s="1"/>
  <c r="BT10" i="105" s="1"/>
  <c r="BU10" i="105" s="1"/>
  <c r="BV10" i="105" s="1"/>
  <c r="BW10" i="105" s="1"/>
  <c r="BX10" i="105" s="1"/>
  <c r="BY10" i="105" s="1"/>
  <c r="BZ10" i="105" s="1"/>
  <c r="CA10" i="105" s="1"/>
  <c r="CB10" i="105" s="1"/>
  <c r="CC10" i="105" s="1"/>
  <c r="CD10" i="105" s="1"/>
  <c r="CE10" i="105" s="1"/>
  <c r="CF10" i="105" s="1"/>
  <c r="CG10" i="105" s="1"/>
  <c r="CH10" i="105" s="1"/>
  <c r="CI10" i="105" s="1"/>
  <c r="CJ10" i="105" s="1"/>
  <c r="CK10" i="105" s="1"/>
  <c r="CL10" i="105" s="1"/>
  <c r="CM10" i="105" s="1"/>
  <c r="CN10" i="105" s="1"/>
  <c r="CO10" i="105" s="1"/>
  <c r="CP10" i="105" s="1"/>
  <c r="CQ10" i="105" s="1"/>
  <c r="CR10" i="105" s="1"/>
  <c r="CS10" i="105" s="1"/>
  <c r="CT10" i="105" s="1"/>
  <c r="CU10" i="105" s="1"/>
  <c r="CV10" i="105" s="1"/>
  <c r="CW10" i="105" s="1"/>
  <c r="CX10" i="105" s="1"/>
  <c r="CY10" i="105" s="1"/>
  <c r="CZ10" i="105" s="1"/>
  <c r="DA10" i="105" s="1"/>
  <c r="DB10" i="105" s="1"/>
  <c r="DC10" i="105" s="1"/>
  <c r="DD10" i="105" s="1"/>
  <c r="DE10" i="105" s="1"/>
  <c r="DF10" i="105" s="1"/>
  <c r="DG10" i="105" s="1"/>
  <c r="DH10" i="105" s="1"/>
  <c r="DI10" i="105" s="1"/>
  <c r="DJ10" i="105" s="1"/>
  <c r="DK10" i="105" s="1"/>
  <c r="DL10" i="105" s="1"/>
  <c r="DM10" i="105" s="1"/>
  <c r="DN10" i="105" s="1"/>
  <c r="DO10" i="105" s="1"/>
  <c r="DP10" i="105" s="1"/>
  <c r="DQ10" i="105" s="1"/>
  <c r="DR10" i="105" s="1"/>
  <c r="DS10" i="105" s="1"/>
  <c r="DT10" i="105" s="1"/>
  <c r="DU10" i="105" s="1"/>
  <c r="DV10" i="105" s="1"/>
  <c r="DW10" i="105" s="1"/>
  <c r="DX10" i="105" s="1"/>
  <c r="DY10" i="105" s="1"/>
  <c r="DZ10" i="105" s="1"/>
  <c r="EA10" i="105" s="1"/>
  <c r="EB10" i="105" s="1"/>
  <c r="EC10" i="105" s="1"/>
  <c r="ED10" i="105" s="1"/>
  <c r="EE10" i="105" s="1"/>
  <c r="EF10" i="105" s="1"/>
  <c r="EG10" i="105" s="1"/>
  <c r="EH10" i="105" s="1"/>
  <c r="EI10" i="105" s="1"/>
  <c r="EJ10" i="105" s="1"/>
  <c r="EK10" i="105" s="1"/>
  <c r="EL10" i="105" s="1"/>
  <c r="EM10" i="105" s="1"/>
  <c r="EN10" i="105" s="1"/>
  <c r="EO10" i="105" s="1"/>
  <c r="EP10" i="105" s="1"/>
  <c r="EQ10" i="105" s="1"/>
  <c r="ER10" i="105" s="1"/>
  <c r="ES10" i="105" s="1"/>
  <c r="ET10" i="105" s="1"/>
  <c r="EU10" i="105" s="1"/>
  <c r="EV10" i="105" s="1"/>
  <c r="EW10" i="105" s="1"/>
  <c r="EX10" i="105" s="1"/>
  <c r="EY10" i="105" s="1"/>
  <c r="EZ10" i="105" s="1"/>
  <c r="FA10" i="105" s="1"/>
  <c r="FB10" i="105" s="1"/>
  <c r="FC10" i="105" s="1"/>
  <c r="FD10" i="105" s="1"/>
  <c r="FE10" i="105" s="1"/>
  <c r="FF10" i="105" s="1"/>
  <c r="FG10" i="105" s="1"/>
  <c r="FH10" i="105" s="1"/>
  <c r="FI10" i="105" s="1"/>
  <c r="FJ10" i="105" s="1"/>
  <c r="FK10" i="105" s="1"/>
  <c r="FL10" i="105" s="1"/>
  <c r="FM10" i="105" s="1"/>
  <c r="FN10" i="105" s="1"/>
  <c r="FO10" i="105" s="1"/>
  <c r="FP10" i="105" s="1"/>
  <c r="FQ10" i="105" s="1"/>
  <c r="FR10" i="105" s="1"/>
  <c r="FS10" i="105" s="1"/>
  <c r="FT10" i="105" s="1"/>
  <c r="FU10" i="105" s="1"/>
  <c r="FV10" i="105" s="1"/>
  <c r="FW10" i="105" s="1"/>
  <c r="FX10" i="105" s="1"/>
  <c r="FY10" i="105" s="1"/>
  <c r="FZ10" i="105" s="1"/>
  <c r="GA10" i="105" s="1"/>
  <c r="GB10" i="105" s="1"/>
  <c r="GC10" i="105" s="1"/>
  <c r="GD10" i="105" s="1"/>
  <c r="GE10" i="105" s="1"/>
  <c r="GF10" i="105" s="1"/>
  <c r="GG10" i="105" s="1"/>
  <c r="GH10" i="105" s="1"/>
  <c r="GI10" i="105" s="1"/>
  <c r="GJ10" i="105" s="1"/>
  <c r="GK10" i="105" s="1"/>
  <c r="GL10" i="105" s="1"/>
  <c r="GM10" i="105" s="1"/>
  <c r="GN10" i="105" s="1"/>
  <c r="GO10" i="105" s="1"/>
  <c r="GP10" i="105" s="1"/>
  <c r="GQ10" i="105" s="1"/>
  <c r="GR10" i="105" s="1"/>
  <c r="GS10" i="105" s="1"/>
  <c r="GT10" i="105" s="1"/>
  <c r="GU10" i="105" s="1"/>
  <c r="GV10" i="105" s="1"/>
  <c r="GW10" i="105" s="1"/>
  <c r="GX10" i="105" s="1"/>
  <c r="GY10" i="105" s="1"/>
  <c r="GZ10" i="105" s="1"/>
  <c r="HA10" i="105" s="1"/>
  <c r="HB10" i="105" s="1"/>
  <c r="HC10" i="105" s="1"/>
  <c r="HD10" i="105" s="1"/>
  <c r="HE10" i="105" s="1"/>
  <c r="HF10" i="105" s="1"/>
  <c r="T38" i="105"/>
  <c r="L67" i="105"/>
  <c r="L14" i="105"/>
  <c r="P42" i="105"/>
  <c r="Q42" i="105" s="1"/>
  <c r="R42" i="105" s="1"/>
  <c r="S42" i="105" s="1"/>
  <c r="T42" i="105" s="1"/>
  <c r="U42" i="105" s="1"/>
  <c r="V42" i="105" s="1"/>
  <c r="W42" i="105" s="1"/>
  <c r="X42" i="105" s="1"/>
  <c r="Y42" i="105" s="1"/>
  <c r="Z42" i="105" s="1"/>
  <c r="AA42" i="105" s="1"/>
  <c r="AB42" i="105" s="1"/>
  <c r="AC42" i="105" s="1"/>
  <c r="AD42" i="105" s="1"/>
  <c r="AE42" i="105" s="1"/>
  <c r="AF42" i="105" s="1"/>
  <c r="AG42" i="105" s="1"/>
  <c r="AH42" i="105" s="1"/>
  <c r="AI42" i="105" s="1"/>
  <c r="AJ42" i="105" s="1"/>
  <c r="AK42" i="105" s="1"/>
  <c r="AL42" i="105" s="1"/>
  <c r="AM42" i="105" s="1"/>
  <c r="AN42" i="105" s="1"/>
  <c r="AO42" i="105" s="1"/>
  <c r="AP42" i="105" s="1"/>
  <c r="AQ42" i="105" s="1"/>
  <c r="AR42" i="105" s="1"/>
  <c r="AS42" i="105" s="1"/>
  <c r="AT42" i="105" s="1"/>
  <c r="AU42" i="105" s="1"/>
  <c r="AV42" i="105" s="1"/>
  <c r="AW42" i="105" s="1"/>
  <c r="AX42" i="105" s="1"/>
  <c r="AY42" i="105" s="1"/>
  <c r="AZ42" i="105" s="1"/>
  <c r="BA42" i="105" s="1"/>
  <c r="BB42" i="105" s="1"/>
  <c r="BC42" i="105" s="1"/>
  <c r="BD42" i="105" s="1"/>
  <c r="BE42" i="105" s="1"/>
  <c r="BF42" i="105" s="1"/>
  <c r="BG42" i="105" s="1"/>
  <c r="BH42" i="105" s="1"/>
  <c r="BI42" i="105" s="1"/>
  <c r="BJ42" i="105" s="1"/>
  <c r="BK42" i="105" s="1"/>
  <c r="BL42" i="105" s="1"/>
  <c r="BM42" i="105" s="1"/>
  <c r="BN42" i="105" s="1"/>
  <c r="BO42" i="105" s="1"/>
  <c r="BP42" i="105" s="1"/>
  <c r="BQ42" i="105" s="1"/>
  <c r="BR42" i="105" s="1"/>
  <c r="BS42" i="105" s="1"/>
  <c r="BT42" i="105" s="1"/>
  <c r="BU42" i="105" s="1"/>
  <c r="BV42" i="105" s="1"/>
  <c r="BW42" i="105" s="1"/>
  <c r="BX42" i="105" s="1"/>
  <c r="BY42" i="105" s="1"/>
  <c r="BZ42" i="105" s="1"/>
  <c r="CA42" i="105" s="1"/>
  <c r="CB42" i="105" s="1"/>
  <c r="CC42" i="105" s="1"/>
  <c r="CD42" i="105" s="1"/>
  <c r="CE42" i="105" s="1"/>
  <c r="CF42" i="105" s="1"/>
  <c r="CG42" i="105" s="1"/>
  <c r="CH42" i="105" s="1"/>
  <c r="CI42" i="105" s="1"/>
  <c r="CJ42" i="105" s="1"/>
  <c r="CK42" i="105" s="1"/>
  <c r="CL42" i="105" s="1"/>
  <c r="CM42" i="105" s="1"/>
  <c r="CN42" i="105" s="1"/>
  <c r="CO42" i="105" s="1"/>
  <c r="CP42" i="105" s="1"/>
  <c r="CQ42" i="105" s="1"/>
  <c r="CR42" i="105" s="1"/>
  <c r="CS42" i="105" s="1"/>
  <c r="CT42" i="105" s="1"/>
  <c r="CU42" i="105" s="1"/>
  <c r="CV42" i="105" s="1"/>
  <c r="CW42" i="105" s="1"/>
  <c r="CX42" i="105" s="1"/>
  <c r="CY42" i="105" s="1"/>
  <c r="CZ42" i="105" s="1"/>
  <c r="DA42" i="105" s="1"/>
  <c r="DB42" i="105" s="1"/>
  <c r="DC42" i="105" s="1"/>
  <c r="DD42" i="105" s="1"/>
  <c r="DE42" i="105" s="1"/>
  <c r="DF42" i="105" s="1"/>
  <c r="DG42" i="105" s="1"/>
  <c r="DH42" i="105" s="1"/>
  <c r="DI42" i="105" s="1"/>
  <c r="DJ42" i="105" s="1"/>
  <c r="DK42" i="105" s="1"/>
  <c r="DL42" i="105" s="1"/>
  <c r="DM42" i="105" s="1"/>
  <c r="DN42" i="105" s="1"/>
  <c r="DO42" i="105" s="1"/>
  <c r="DP42" i="105" s="1"/>
  <c r="DQ42" i="105" s="1"/>
  <c r="DR42" i="105" s="1"/>
  <c r="DS42" i="105" s="1"/>
  <c r="DT42" i="105" s="1"/>
  <c r="DU42" i="105" s="1"/>
  <c r="DV42" i="105" s="1"/>
  <c r="DW42" i="105" s="1"/>
  <c r="DX42" i="105" s="1"/>
  <c r="DY42" i="105" s="1"/>
  <c r="DZ42" i="105" s="1"/>
  <c r="EA42" i="105" s="1"/>
  <c r="EB42" i="105" s="1"/>
  <c r="EC42" i="105" s="1"/>
  <c r="ED42" i="105" s="1"/>
  <c r="EE42" i="105" s="1"/>
  <c r="EF42" i="105" s="1"/>
  <c r="EG42" i="105" s="1"/>
  <c r="EH42" i="105" s="1"/>
  <c r="EI42" i="105" s="1"/>
  <c r="EJ42" i="105" s="1"/>
  <c r="EK42" i="105" s="1"/>
  <c r="EL42" i="105" s="1"/>
  <c r="EM42" i="105" s="1"/>
  <c r="EN42" i="105" s="1"/>
  <c r="EO42" i="105" s="1"/>
  <c r="EP42" i="105" s="1"/>
  <c r="EQ42" i="105" s="1"/>
  <c r="ER42" i="105" s="1"/>
  <c r="ES42" i="105" s="1"/>
  <c r="ET42" i="105" s="1"/>
  <c r="EU42" i="105" s="1"/>
  <c r="EV42" i="105" s="1"/>
  <c r="EW42" i="105" s="1"/>
  <c r="EX42" i="105" s="1"/>
  <c r="EY42" i="105" s="1"/>
  <c r="EZ42" i="105" s="1"/>
  <c r="FA42" i="105" s="1"/>
  <c r="FB42" i="105" s="1"/>
  <c r="FC42" i="105" s="1"/>
  <c r="FD42" i="105" s="1"/>
  <c r="FE42" i="105" s="1"/>
  <c r="FF42" i="105" s="1"/>
  <c r="FG42" i="105" s="1"/>
  <c r="FH42" i="105" s="1"/>
  <c r="FI42" i="105" s="1"/>
  <c r="FJ42" i="105" s="1"/>
  <c r="FK42" i="105" s="1"/>
  <c r="FL42" i="105" s="1"/>
  <c r="FM42" i="105" s="1"/>
  <c r="FN42" i="105" s="1"/>
  <c r="FO42" i="105" s="1"/>
  <c r="FP42" i="105" s="1"/>
  <c r="FQ42" i="105" s="1"/>
  <c r="FR42" i="105" s="1"/>
  <c r="FS42" i="105" s="1"/>
  <c r="FT42" i="105" s="1"/>
  <c r="FU42" i="105" s="1"/>
  <c r="FV42" i="105" s="1"/>
  <c r="FW42" i="105" s="1"/>
  <c r="FX42" i="105" s="1"/>
  <c r="FY42" i="105" s="1"/>
  <c r="FZ42" i="105" s="1"/>
  <c r="GA42" i="105" s="1"/>
  <c r="GB42" i="105" s="1"/>
  <c r="GC42" i="105" s="1"/>
  <c r="GD42" i="105" s="1"/>
  <c r="GE42" i="105" s="1"/>
  <c r="GF42" i="105" s="1"/>
  <c r="GG42" i="105" s="1"/>
  <c r="GH42" i="105" s="1"/>
  <c r="GI42" i="105" s="1"/>
  <c r="GJ42" i="105" s="1"/>
  <c r="GK42" i="105" s="1"/>
  <c r="GL42" i="105" s="1"/>
  <c r="GM42" i="105" s="1"/>
  <c r="GN42" i="105" s="1"/>
  <c r="GO42" i="105" s="1"/>
  <c r="GP42" i="105" s="1"/>
  <c r="GQ42" i="105" s="1"/>
  <c r="GR42" i="105" s="1"/>
  <c r="GS42" i="105" s="1"/>
  <c r="GT42" i="105" s="1"/>
  <c r="GU42" i="105" s="1"/>
  <c r="GV42" i="105" s="1"/>
  <c r="GW42" i="105" s="1"/>
  <c r="GX42" i="105" s="1"/>
  <c r="GY42" i="105" s="1"/>
  <c r="GZ42" i="105" s="1"/>
  <c r="HA42" i="105" s="1"/>
  <c r="HB42" i="105" s="1"/>
  <c r="HC42" i="105" s="1"/>
  <c r="HD42" i="105" s="1"/>
  <c r="HE42" i="105" s="1"/>
  <c r="HF42" i="105" s="1"/>
  <c r="P71" i="105"/>
  <c r="Q71" i="105" s="1"/>
  <c r="R71" i="105" s="1"/>
  <c r="S71" i="105" s="1"/>
  <c r="T71" i="105" s="1"/>
  <c r="U71" i="105" s="1"/>
  <c r="V71" i="105" s="1"/>
  <c r="W71" i="105" s="1"/>
  <c r="X71" i="105" s="1"/>
  <c r="Y71" i="105" s="1"/>
  <c r="Z71" i="105" s="1"/>
  <c r="AA71" i="105" s="1"/>
  <c r="AB71" i="105" s="1"/>
  <c r="AC71" i="105" s="1"/>
  <c r="AD71" i="105" s="1"/>
  <c r="AE71" i="105" s="1"/>
  <c r="AF71" i="105" s="1"/>
  <c r="AG71" i="105" s="1"/>
  <c r="AH71" i="105" s="1"/>
  <c r="AI71" i="105" s="1"/>
  <c r="AJ71" i="105" s="1"/>
  <c r="AK71" i="105" s="1"/>
  <c r="AL71" i="105" s="1"/>
  <c r="AM71" i="105" s="1"/>
  <c r="AN71" i="105" s="1"/>
  <c r="AO71" i="105" s="1"/>
  <c r="AP71" i="105" s="1"/>
  <c r="AQ71" i="105" s="1"/>
  <c r="AR71" i="105" s="1"/>
  <c r="AS71" i="105" s="1"/>
  <c r="AT71" i="105" s="1"/>
  <c r="AU71" i="105" s="1"/>
  <c r="AV71" i="105" s="1"/>
  <c r="AW71" i="105" s="1"/>
  <c r="AX71" i="105" s="1"/>
  <c r="AY71" i="105" s="1"/>
  <c r="AZ71" i="105" s="1"/>
  <c r="BA71" i="105" s="1"/>
  <c r="BB71" i="105" s="1"/>
  <c r="BC71" i="105" s="1"/>
  <c r="BD71" i="105" s="1"/>
  <c r="BE71" i="105" s="1"/>
  <c r="BF71" i="105" s="1"/>
  <c r="BG71" i="105" s="1"/>
  <c r="BH71" i="105" s="1"/>
  <c r="BI71" i="105" s="1"/>
  <c r="BJ71" i="105" s="1"/>
  <c r="BK71" i="105" s="1"/>
  <c r="BL71" i="105" s="1"/>
  <c r="BM71" i="105" s="1"/>
  <c r="BN71" i="105" s="1"/>
  <c r="BO71" i="105" s="1"/>
  <c r="BP71" i="105" s="1"/>
  <c r="BQ71" i="105" s="1"/>
  <c r="BR71" i="105" s="1"/>
  <c r="BS71" i="105" s="1"/>
  <c r="BT71" i="105" s="1"/>
  <c r="BU71" i="105" s="1"/>
  <c r="BV71" i="105" s="1"/>
  <c r="BW71" i="105" s="1"/>
  <c r="BX71" i="105" s="1"/>
  <c r="BY71" i="105" s="1"/>
  <c r="BZ71" i="105" s="1"/>
  <c r="CA71" i="105" s="1"/>
  <c r="CB71" i="105" s="1"/>
  <c r="CC71" i="105" s="1"/>
  <c r="CD71" i="105" s="1"/>
  <c r="CE71" i="105" s="1"/>
  <c r="CF71" i="105" s="1"/>
  <c r="CG71" i="105" s="1"/>
  <c r="CH71" i="105" s="1"/>
  <c r="CI71" i="105" s="1"/>
  <c r="CJ71" i="105" s="1"/>
  <c r="CK71" i="105" s="1"/>
  <c r="CL71" i="105" s="1"/>
  <c r="CM71" i="105" s="1"/>
  <c r="CN71" i="105" s="1"/>
  <c r="CO71" i="105" s="1"/>
  <c r="CP71" i="105" s="1"/>
  <c r="CQ71" i="105" s="1"/>
  <c r="CR71" i="105" s="1"/>
  <c r="CS71" i="105" s="1"/>
  <c r="CT71" i="105" s="1"/>
  <c r="CU71" i="105" s="1"/>
  <c r="CV71" i="105" s="1"/>
  <c r="CW71" i="105" s="1"/>
  <c r="CX71" i="105" s="1"/>
  <c r="CY71" i="105" s="1"/>
  <c r="CZ71" i="105" s="1"/>
  <c r="DA71" i="105" s="1"/>
  <c r="DB71" i="105" s="1"/>
  <c r="DC71" i="105" s="1"/>
  <c r="DD71" i="105" s="1"/>
  <c r="DE71" i="105" s="1"/>
  <c r="DF71" i="105" s="1"/>
  <c r="DG71" i="105" s="1"/>
  <c r="DH71" i="105" s="1"/>
  <c r="DI71" i="105" s="1"/>
  <c r="DJ71" i="105" s="1"/>
  <c r="DK71" i="105" s="1"/>
  <c r="DL71" i="105" s="1"/>
  <c r="DM71" i="105" s="1"/>
  <c r="DN71" i="105" s="1"/>
  <c r="DO71" i="105" s="1"/>
  <c r="DP71" i="105" s="1"/>
  <c r="DQ71" i="105" s="1"/>
  <c r="DR71" i="105" s="1"/>
  <c r="DS71" i="105" s="1"/>
  <c r="DT71" i="105" s="1"/>
  <c r="DU71" i="105" s="1"/>
  <c r="DV71" i="105" s="1"/>
  <c r="DW71" i="105" s="1"/>
  <c r="DX71" i="105" s="1"/>
  <c r="DY71" i="105" s="1"/>
  <c r="DZ71" i="105" s="1"/>
  <c r="EA71" i="105" s="1"/>
  <c r="EB71" i="105" s="1"/>
  <c r="EC71" i="105" s="1"/>
  <c r="ED71" i="105" s="1"/>
  <c r="EE71" i="105" s="1"/>
  <c r="EF71" i="105" s="1"/>
  <c r="EG71" i="105" s="1"/>
  <c r="EH71" i="105" s="1"/>
  <c r="EI71" i="105" s="1"/>
  <c r="EJ71" i="105" s="1"/>
  <c r="EK71" i="105" s="1"/>
  <c r="EL71" i="105" s="1"/>
  <c r="EM71" i="105" s="1"/>
  <c r="EN71" i="105" s="1"/>
  <c r="EO71" i="105" s="1"/>
  <c r="EP71" i="105" s="1"/>
  <c r="EQ71" i="105" s="1"/>
  <c r="ER71" i="105" s="1"/>
  <c r="ES71" i="105" s="1"/>
  <c r="ET71" i="105" s="1"/>
  <c r="EU71" i="105" s="1"/>
  <c r="EV71" i="105" s="1"/>
  <c r="EW71" i="105" s="1"/>
  <c r="EX71" i="105" s="1"/>
  <c r="EY71" i="105" s="1"/>
  <c r="EZ71" i="105" s="1"/>
  <c r="FA71" i="105" s="1"/>
  <c r="FB71" i="105" s="1"/>
  <c r="FC71" i="105" s="1"/>
  <c r="FD71" i="105" s="1"/>
  <c r="FE71" i="105" s="1"/>
  <c r="FF71" i="105" s="1"/>
  <c r="FG71" i="105" s="1"/>
  <c r="FH71" i="105" s="1"/>
  <c r="FI71" i="105" s="1"/>
  <c r="FJ71" i="105" s="1"/>
  <c r="FK71" i="105" s="1"/>
  <c r="FL71" i="105" s="1"/>
  <c r="FM71" i="105" s="1"/>
  <c r="FN71" i="105" s="1"/>
  <c r="FO71" i="105" s="1"/>
  <c r="FP71" i="105" s="1"/>
  <c r="FQ71" i="105" s="1"/>
  <c r="FR71" i="105" s="1"/>
  <c r="FS71" i="105" s="1"/>
  <c r="FT71" i="105" s="1"/>
  <c r="FU71" i="105" s="1"/>
  <c r="FV71" i="105" s="1"/>
  <c r="FW71" i="105" s="1"/>
  <c r="FX71" i="105" s="1"/>
  <c r="FY71" i="105" s="1"/>
  <c r="FZ71" i="105" s="1"/>
  <c r="GA71" i="105" s="1"/>
  <c r="GB71" i="105" s="1"/>
  <c r="GC71" i="105" s="1"/>
  <c r="GD71" i="105" s="1"/>
  <c r="GE71" i="105" s="1"/>
  <c r="GF71" i="105" s="1"/>
  <c r="GG71" i="105" s="1"/>
  <c r="GH71" i="105" s="1"/>
  <c r="GI71" i="105" s="1"/>
  <c r="GJ71" i="105" s="1"/>
  <c r="GK71" i="105" s="1"/>
  <c r="GL71" i="105" s="1"/>
  <c r="GM71" i="105" s="1"/>
  <c r="GN71" i="105" s="1"/>
  <c r="GO71" i="105" s="1"/>
  <c r="GP71" i="105" s="1"/>
  <c r="GQ71" i="105" s="1"/>
  <c r="GR71" i="105" s="1"/>
  <c r="GS71" i="105" s="1"/>
  <c r="GT71" i="105" s="1"/>
  <c r="GU71" i="105" s="1"/>
  <c r="GV71" i="105" s="1"/>
  <c r="GW71" i="105" s="1"/>
  <c r="GX71" i="105" s="1"/>
  <c r="GY71" i="105" s="1"/>
  <c r="GZ71" i="105" s="1"/>
  <c r="HA71" i="105" s="1"/>
  <c r="HB71" i="105" s="1"/>
  <c r="HC71" i="105" s="1"/>
  <c r="HD71" i="105" s="1"/>
  <c r="HE71" i="105" s="1"/>
  <c r="HF71" i="105" s="1"/>
  <c r="P73" i="105"/>
  <c r="Q73" i="105" s="1"/>
  <c r="R73" i="105" s="1"/>
  <c r="S73" i="105" s="1"/>
  <c r="T73" i="105" s="1"/>
  <c r="U73" i="105" s="1"/>
  <c r="V73" i="105" s="1"/>
  <c r="W73" i="105" s="1"/>
  <c r="X73" i="105" s="1"/>
  <c r="Y73" i="105" s="1"/>
  <c r="Z73" i="105" s="1"/>
  <c r="AA73" i="105" s="1"/>
  <c r="AB73" i="105" s="1"/>
  <c r="AC73" i="105" s="1"/>
  <c r="AD73" i="105" s="1"/>
  <c r="AE73" i="105" s="1"/>
  <c r="AF73" i="105" s="1"/>
  <c r="AG73" i="105" s="1"/>
  <c r="AH73" i="105" s="1"/>
  <c r="AI73" i="105" s="1"/>
  <c r="AJ73" i="105" s="1"/>
  <c r="AK73" i="105" s="1"/>
  <c r="AL73" i="105" s="1"/>
  <c r="AM73" i="105" s="1"/>
  <c r="AN73" i="105" s="1"/>
  <c r="AO73" i="105" s="1"/>
  <c r="AP73" i="105" s="1"/>
  <c r="AQ73" i="105" s="1"/>
  <c r="AR73" i="105" s="1"/>
  <c r="AS73" i="105" s="1"/>
  <c r="AT73" i="105" s="1"/>
  <c r="AU73" i="105" s="1"/>
  <c r="AV73" i="105" s="1"/>
  <c r="AW73" i="105" s="1"/>
  <c r="AX73" i="105" s="1"/>
  <c r="AY73" i="105" s="1"/>
  <c r="AZ73" i="105" s="1"/>
  <c r="BA73" i="105" s="1"/>
  <c r="BB73" i="105" s="1"/>
  <c r="BC73" i="105" s="1"/>
  <c r="BD73" i="105" s="1"/>
  <c r="BE73" i="105" s="1"/>
  <c r="BF73" i="105" s="1"/>
  <c r="BG73" i="105" s="1"/>
  <c r="BH73" i="105" s="1"/>
  <c r="BI73" i="105" s="1"/>
  <c r="BJ73" i="105" s="1"/>
  <c r="BK73" i="105" s="1"/>
  <c r="BL73" i="105" s="1"/>
  <c r="BM73" i="105" s="1"/>
  <c r="BN73" i="105" s="1"/>
  <c r="BO73" i="105" s="1"/>
  <c r="BP73" i="105" s="1"/>
  <c r="BQ73" i="105" s="1"/>
  <c r="BR73" i="105" s="1"/>
  <c r="BS73" i="105" s="1"/>
  <c r="BT73" i="105" s="1"/>
  <c r="BU73" i="105" s="1"/>
  <c r="BV73" i="105" s="1"/>
  <c r="BW73" i="105" s="1"/>
  <c r="BX73" i="105" s="1"/>
  <c r="BY73" i="105" s="1"/>
  <c r="BZ73" i="105" s="1"/>
  <c r="CA73" i="105" s="1"/>
  <c r="CB73" i="105" s="1"/>
  <c r="CC73" i="105" s="1"/>
  <c r="CD73" i="105" s="1"/>
  <c r="CE73" i="105" s="1"/>
  <c r="CF73" i="105" s="1"/>
  <c r="CG73" i="105" s="1"/>
  <c r="CH73" i="105" s="1"/>
  <c r="CI73" i="105" s="1"/>
  <c r="CJ73" i="105" s="1"/>
  <c r="CK73" i="105" s="1"/>
  <c r="CL73" i="105" s="1"/>
  <c r="CM73" i="105" s="1"/>
  <c r="CN73" i="105" s="1"/>
  <c r="CO73" i="105" s="1"/>
  <c r="CP73" i="105" s="1"/>
  <c r="CQ73" i="105" s="1"/>
  <c r="CR73" i="105" s="1"/>
  <c r="CS73" i="105" s="1"/>
  <c r="CT73" i="105" s="1"/>
  <c r="CU73" i="105" s="1"/>
  <c r="CV73" i="105" s="1"/>
  <c r="CW73" i="105" s="1"/>
  <c r="CX73" i="105" s="1"/>
  <c r="CY73" i="105" s="1"/>
  <c r="CZ73" i="105" s="1"/>
  <c r="DA73" i="105" s="1"/>
  <c r="DB73" i="105" s="1"/>
  <c r="DC73" i="105" s="1"/>
  <c r="DD73" i="105" s="1"/>
  <c r="DE73" i="105" s="1"/>
  <c r="DF73" i="105" s="1"/>
  <c r="DG73" i="105" s="1"/>
  <c r="DH73" i="105" s="1"/>
  <c r="DI73" i="105" s="1"/>
  <c r="DJ73" i="105" s="1"/>
  <c r="DK73" i="105" s="1"/>
  <c r="DL73" i="105" s="1"/>
  <c r="DM73" i="105" s="1"/>
  <c r="DN73" i="105" s="1"/>
  <c r="DO73" i="105" s="1"/>
  <c r="DP73" i="105" s="1"/>
  <c r="DQ73" i="105" s="1"/>
  <c r="DR73" i="105" s="1"/>
  <c r="DS73" i="105" s="1"/>
  <c r="DT73" i="105" s="1"/>
  <c r="DU73" i="105" s="1"/>
  <c r="DV73" i="105" s="1"/>
  <c r="DW73" i="105" s="1"/>
  <c r="DX73" i="105" s="1"/>
  <c r="DY73" i="105" s="1"/>
  <c r="DZ73" i="105" s="1"/>
  <c r="EA73" i="105" s="1"/>
  <c r="EB73" i="105" s="1"/>
  <c r="EC73" i="105" s="1"/>
  <c r="ED73" i="105" s="1"/>
  <c r="EE73" i="105" s="1"/>
  <c r="EF73" i="105" s="1"/>
  <c r="EG73" i="105" s="1"/>
  <c r="EH73" i="105" s="1"/>
  <c r="EI73" i="105" s="1"/>
  <c r="EJ73" i="105" s="1"/>
  <c r="EK73" i="105" s="1"/>
  <c r="EL73" i="105" s="1"/>
  <c r="EM73" i="105" s="1"/>
  <c r="EN73" i="105" s="1"/>
  <c r="EO73" i="105" s="1"/>
  <c r="EP73" i="105" s="1"/>
  <c r="EQ73" i="105" s="1"/>
  <c r="ER73" i="105" s="1"/>
  <c r="ES73" i="105" s="1"/>
  <c r="ET73" i="105" s="1"/>
  <c r="EU73" i="105" s="1"/>
  <c r="EV73" i="105" s="1"/>
  <c r="EW73" i="105" s="1"/>
  <c r="EX73" i="105" s="1"/>
  <c r="EY73" i="105" s="1"/>
  <c r="EZ73" i="105" s="1"/>
  <c r="FA73" i="105" s="1"/>
  <c r="FB73" i="105" s="1"/>
  <c r="FC73" i="105" s="1"/>
  <c r="FD73" i="105" s="1"/>
  <c r="FE73" i="105" s="1"/>
  <c r="FF73" i="105" s="1"/>
  <c r="FG73" i="105" s="1"/>
  <c r="FH73" i="105" s="1"/>
  <c r="FI73" i="105" s="1"/>
  <c r="FJ73" i="105" s="1"/>
  <c r="FK73" i="105" s="1"/>
  <c r="FL73" i="105" s="1"/>
  <c r="FM73" i="105" s="1"/>
  <c r="FN73" i="105" s="1"/>
  <c r="FO73" i="105" s="1"/>
  <c r="FP73" i="105" s="1"/>
  <c r="FQ73" i="105" s="1"/>
  <c r="FR73" i="105" s="1"/>
  <c r="FS73" i="105" s="1"/>
  <c r="FT73" i="105" s="1"/>
  <c r="FU73" i="105" s="1"/>
  <c r="FV73" i="105" s="1"/>
  <c r="FW73" i="105" s="1"/>
  <c r="FX73" i="105" s="1"/>
  <c r="FY73" i="105" s="1"/>
  <c r="FZ73" i="105" s="1"/>
  <c r="GA73" i="105" s="1"/>
  <c r="GB73" i="105" s="1"/>
  <c r="GC73" i="105" s="1"/>
  <c r="GD73" i="105" s="1"/>
  <c r="GE73" i="105" s="1"/>
  <c r="GF73" i="105" s="1"/>
  <c r="GG73" i="105" s="1"/>
  <c r="GH73" i="105" s="1"/>
  <c r="GI73" i="105" s="1"/>
  <c r="GJ73" i="105" s="1"/>
  <c r="GK73" i="105" s="1"/>
  <c r="GL73" i="105" s="1"/>
  <c r="GM73" i="105" s="1"/>
  <c r="GN73" i="105" s="1"/>
  <c r="GO73" i="105" s="1"/>
  <c r="GP73" i="105" s="1"/>
  <c r="GQ73" i="105" s="1"/>
  <c r="GR73" i="105" s="1"/>
  <c r="GS73" i="105" s="1"/>
  <c r="GT73" i="105" s="1"/>
  <c r="GU73" i="105" s="1"/>
  <c r="GV73" i="105" s="1"/>
  <c r="GW73" i="105" s="1"/>
  <c r="GX73" i="105" s="1"/>
  <c r="GY73" i="105" s="1"/>
  <c r="GZ73" i="105" s="1"/>
  <c r="HA73" i="105" s="1"/>
  <c r="HB73" i="105" s="1"/>
  <c r="HC73" i="105" s="1"/>
  <c r="HD73" i="105" s="1"/>
  <c r="HE73" i="105" s="1"/>
  <c r="HF73" i="105" s="1"/>
  <c r="L39" i="105"/>
  <c r="L44" i="105"/>
  <c r="P70" i="105"/>
  <c r="Q70" i="105" s="1"/>
  <c r="R70" i="105" s="1"/>
  <c r="S70" i="105" s="1"/>
  <c r="T70" i="105" s="1"/>
  <c r="U70" i="105" s="1"/>
  <c r="V70" i="105" s="1"/>
  <c r="W70" i="105" s="1"/>
  <c r="X70" i="105" s="1"/>
  <c r="Y70" i="105" s="1"/>
  <c r="Z70" i="105" s="1"/>
  <c r="AA70" i="105" s="1"/>
  <c r="AB70" i="105" s="1"/>
  <c r="AC70" i="105" s="1"/>
  <c r="AD70" i="105" s="1"/>
  <c r="AE70" i="105" s="1"/>
  <c r="AF70" i="105" s="1"/>
  <c r="AG70" i="105" s="1"/>
  <c r="AH70" i="105" s="1"/>
  <c r="AI70" i="105" s="1"/>
  <c r="AJ70" i="105" s="1"/>
  <c r="AK70" i="105" s="1"/>
  <c r="AL70" i="105" s="1"/>
  <c r="AM70" i="105" s="1"/>
  <c r="AN70" i="105" s="1"/>
  <c r="AO70" i="105" s="1"/>
  <c r="AP70" i="105" s="1"/>
  <c r="AQ70" i="105" s="1"/>
  <c r="AR70" i="105" s="1"/>
  <c r="AS70" i="105" s="1"/>
  <c r="AT70" i="105" s="1"/>
  <c r="AU70" i="105" s="1"/>
  <c r="AV70" i="105" s="1"/>
  <c r="AW70" i="105" s="1"/>
  <c r="AX70" i="105" s="1"/>
  <c r="AY70" i="105" s="1"/>
  <c r="AZ70" i="105" s="1"/>
  <c r="BA70" i="105" s="1"/>
  <c r="BB70" i="105" s="1"/>
  <c r="BC70" i="105" s="1"/>
  <c r="BD70" i="105" s="1"/>
  <c r="BE70" i="105" s="1"/>
  <c r="BF70" i="105" s="1"/>
  <c r="BG70" i="105" s="1"/>
  <c r="BH70" i="105" s="1"/>
  <c r="BI70" i="105" s="1"/>
  <c r="BJ70" i="105" s="1"/>
  <c r="BK70" i="105" s="1"/>
  <c r="BL70" i="105" s="1"/>
  <c r="BM70" i="105" s="1"/>
  <c r="BN70" i="105" s="1"/>
  <c r="BO70" i="105" s="1"/>
  <c r="BP70" i="105" s="1"/>
  <c r="BQ70" i="105" s="1"/>
  <c r="BR70" i="105" s="1"/>
  <c r="BS70" i="105" s="1"/>
  <c r="BT70" i="105" s="1"/>
  <c r="BU70" i="105" s="1"/>
  <c r="BV70" i="105" s="1"/>
  <c r="BW70" i="105" s="1"/>
  <c r="BX70" i="105" s="1"/>
  <c r="BY70" i="105" s="1"/>
  <c r="BZ70" i="105" s="1"/>
  <c r="CA70" i="105" s="1"/>
  <c r="CB70" i="105" s="1"/>
  <c r="CC70" i="105" s="1"/>
  <c r="CD70" i="105" s="1"/>
  <c r="CE70" i="105" s="1"/>
  <c r="CF70" i="105" s="1"/>
  <c r="CG70" i="105" s="1"/>
  <c r="CH70" i="105" s="1"/>
  <c r="CI70" i="105" s="1"/>
  <c r="CJ70" i="105" s="1"/>
  <c r="CK70" i="105" s="1"/>
  <c r="CL70" i="105" s="1"/>
  <c r="CM70" i="105" s="1"/>
  <c r="CN70" i="105" s="1"/>
  <c r="CO70" i="105" s="1"/>
  <c r="CP70" i="105" s="1"/>
  <c r="CQ70" i="105" s="1"/>
  <c r="CR70" i="105" s="1"/>
  <c r="CS70" i="105" s="1"/>
  <c r="CT70" i="105" s="1"/>
  <c r="CU70" i="105" s="1"/>
  <c r="CV70" i="105" s="1"/>
  <c r="CW70" i="105" s="1"/>
  <c r="CX70" i="105" s="1"/>
  <c r="CY70" i="105" s="1"/>
  <c r="CZ70" i="105" s="1"/>
  <c r="DA70" i="105" s="1"/>
  <c r="DB70" i="105" s="1"/>
  <c r="DC70" i="105" s="1"/>
  <c r="DD70" i="105" s="1"/>
  <c r="DE70" i="105" s="1"/>
  <c r="DF70" i="105" s="1"/>
  <c r="DG70" i="105" s="1"/>
  <c r="DH70" i="105" s="1"/>
  <c r="DI70" i="105" s="1"/>
  <c r="DJ70" i="105" s="1"/>
  <c r="DK70" i="105" s="1"/>
  <c r="DL70" i="105" s="1"/>
  <c r="DM70" i="105" s="1"/>
  <c r="DN70" i="105" s="1"/>
  <c r="DO70" i="105" s="1"/>
  <c r="DP70" i="105" s="1"/>
  <c r="DQ70" i="105" s="1"/>
  <c r="DR70" i="105" s="1"/>
  <c r="DS70" i="105" s="1"/>
  <c r="DT70" i="105" s="1"/>
  <c r="DU70" i="105" s="1"/>
  <c r="DV70" i="105" s="1"/>
  <c r="DW70" i="105" s="1"/>
  <c r="DX70" i="105" s="1"/>
  <c r="DY70" i="105" s="1"/>
  <c r="DZ70" i="105" s="1"/>
  <c r="EA70" i="105" s="1"/>
  <c r="EB70" i="105" s="1"/>
  <c r="EC70" i="105" s="1"/>
  <c r="ED70" i="105" s="1"/>
  <c r="EE70" i="105" s="1"/>
  <c r="EF70" i="105" s="1"/>
  <c r="EG70" i="105" s="1"/>
  <c r="EH70" i="105" s="1"/>
  <c r="EI70" i="105" s="1"/>
  <c r="EJ70" i="105" s="1"/>
  <c r="EK70" i="105" s="1"/>
  <c r="EL70" i="105" s="1"/>
  <c r="EM70" i="105" s="1"/>
  <c r="EN70" i="105" s="1"/>
  <c r="EO70" i="105" s="1"/>
  <c r="EP70" i="105" s="1"/>
  <c r="EQ70" i="105" s="1"/>
  <c r="ER70" i="105" s="1"/>
  <c r="ES70" i="105" s="1"/>
  <c r="ET70" i="105" s="1"/>
  <c r="EU70" i="105" s="1"/>
  <c r="EV70" i="105" s="1"/>
  <c r="EW70" i="105" s="1"/>
  <c r="EX70" i="105" s="1"/>
  <c r="EY70" i="105" s="1"/>
  <c r="EZ70" i="105" s="1"/>
  <c r="FA70" i="105" s="1"/>
  <c r="FB70" i="105" s="1"/>
  <c r="FC70" i="105" s="1"/>
  <c r="FD70" i="105" s="1"/>
  <c r="FE70" i="105" s="1"/>
  <c r="FF70" i="105" s="1"/>
  <c r="FG70" i="105" s="1"/>
  <c r="FH70" i="105" s="1"/>
  <c r="FI70" i="105" s="1"/>
  <c r="FJ70" i="105" s="1"/>
  <c r="FK70" i="105" s="1"/>
  <c r="FL70" i="105" s="1"/>
  <c r="FM70" i="105" s="1"/>
  <c r="FN70" i="105" s="1"/>
  <c r="FO70" i="105" s="1"/>
  <c r="FP70" i="105" s="1"/>
  <c r="FQ70" i="105" s="1"/>
  <c r="FR70" i="105" s="1"/>
  <c r="FS70" i="105" s="1"/>
  <c r="FT70" i="105" s="1"/>
  <c r="FU70" i="105" s="1"/>
  <c r="FV70" i="105" s="1"/>
  <c r="FW70" i="105" s="1"/>
  <c r="FX70" i="105" s="1"/>
  <c r="FY70" i="105" s="1"/>
  <c r="FZ70" i="105" s="1"/>
  <c r="GA70" i="105" s="1"/>
  <c r="GB70" i="105" s="1"/>
  <c r="GC70" i="105" s="1"/>
  <c r="GD70" i="105" s="1"/>
  <c r="GE70" i="105" s="1"/>
  <c r="GF70" i="105" s="1"/>
  <c r="GG70" i="105" s="1"/>
  <c r="GH70" i="105" s="1"/>
  <c r="GI70" i="105" s="1"/>
  <c r="GJ70" i="105" s="1"/>
  <c r="GK70" i="105" s="1"/>
  <c r="GL70" i="105" s="1"/>
  <c r="GM70" i="105" s="1"/>
  <c r="GN70" i="105" s="1"/>
  <c r="GO70" i="105" s="1"/>
  <c r="GP70" i="105" s="1"/>
  <c r="GQ70" i="105" s="1"/>
  <c r="GR70" i="105" s="1"/>
  <c r="GS70" i="105" s="1"/>
  <c r="GT70" i="105" s="1"/>
  <c r="GU70" i="105" s="1"/>
  <c r="GV70" i="105" s="1"/>
  <c r="GW70" i="105" s="1"/>
  <c r="GX70" i="105" s="1"/>
  <c r="GY70" i="105" s="1"/>
  <c r="GZ70" i="105" s="1"/>
  <c r="HA70" i="105" s="1"/>
  <c r="HB70" i="105" s="1"/>
  <c r="HC70" i="105" s="1"/>
  <c r="HD70" i="105" s="1"/>
  <c r="HE70" i="105" s="1"/>
  <c r="HF70" i="105" s="1"/>
  <c r="P43" i="105"/>
  <c r="Q43" i="105" s="1"/>
  <c r="R43" i="105" s="1"/>
  <c r="S43" i="105" s="1"/>
  <c r="T43" i="105" s="1"/>
  <c r="U43" i="105" s="1"/>
  <c r="V43" i="105" s="1"/>
  <c r="W43" i="105" s="1"/>
  <c r="X43" i="105" s="1"/>
  <c r="Y43" i="105" s="1"/>
  <c r="Z43" i="105" s="1"/>
  <c r="AA43" i="105" s="1"/>
  <c r="AB43" i="105" s="1"/>
  <c r="AC43" i="105" s="1"/>
  <c r="AD43" i="105" s="1"/>
  <c r="AE43" i="105" s="1"/>
  <c r="AF43" i="105" s="1"/>
  <c r="AG43" i="105" s="1"/>
  <c r="AH43" i="105" s="1"/>
  <c r="AI43" i="105" s="1"/>
  <c r="AJ43" i="105" s="1"/>
  <c r="AK43" i="105" s="1"/>
  <c r="AL43" i="105" s="1"/>
  <c r="AM43" i="105" s="1"/>
  <c r="AN43" i="105" s="1"/>
  <c r="AO43" i="105" s="1"/>
  <c r="AP43" i="105" s="1"/>
  <c r="AQ43" i="105" s="1"/>
  <c r="AR43" i="105" s="1"/>
  <c r="AS43" i="105" s="1"/>
  <c r="AT43" i="105" s="1"/>
  <c r="AU43" i="105" s="1"/>
  <c r="AV43" i="105" s="1"/>
  <c r="AW43" i="105" s="1"/>
  <c r="AX43" i="105" s="1"/>
  <c r="AY43" i="105" s="1"/>
  <c r="AZ43" i="105" s="1"/>
  <c r="BA43" i="105" s="1"/>
  <c r="BB43" i="105" s="1"/>
  <c r="BC43" i="105" s="1"/>
  <c r="BD43" i="105" s="1"/>
  <c r="BE43" i="105" s="1"/>
  <c r="BF43" i="105" s="1"/>
  <c r="BG43" i="105" s="1"/>
  <c r="BH43" i="105" s="1"/>
  <c r="BI43" i="105" s="1"/>
  <c r="BJ43" i="105" s="1"/>
  <c r="BK43" i="105" s="1"/>
  <c r="BL43" i="105" s="1"/>
  <c r="BM43" i="105" s="1"/>
  <c r="BN43" i="105" s="1"/>
  <c r="BO43" i="105" s="1"/>
  <c r="BP43" i="105" s="1"/>
  <c r="BQ43" i="105" s="1"/>
  <c r="BR43" i="105" s="1"/>
  <c r="BS43" i="105" s="1"/>
  <c r="BT43" i="105" s="1"/>
  <c r="BU43" i="105" s="1"/>
  <c r="BV43" i="105" s="1"/>
  <c r="BW43" i="105" s="1"/>
  <c r="BX43" i="105" s="1"/>
  <c r="BY43" i="105" s="1"/>
  <c r="BZ43" i="105" s="1"/>
  <c r="CA43" i="105" s="1"/>
  <c r="CB43" i="105" s="1"/>
  <c r="CC43" i="105" s="1"/>
  <c r="CD43" i="105" s="1"/>
  <c r="CE43" i="105" s="1"/>
  <c r="CF43" i="105" s="1"/>
  <c r="CG43" i="105" s="1"/>
  <c r="CH43" i="105" s="1"/>
  <c r="CI43" i="105" s="1"/>
  <c r="CJ43" i="105" s="1"/>
  <c r="CK43" i="105" s="1"/>
  <c r="CL43" i="105" s="1"/>
  <c r="CM43" i="105" s="1"/>
  <c r="CN43" i="105" s="1"/>
  <c r="CO43" i="105" s="1"/>
  <c r="CP43" i="105" s="1"/>
  <c r="CQ43" i="105" s="1"/>
  <c r="CR43" i="105" s="1"/>
  <c r="CS43" i="105" s="1"/>
  <c r="CT43" i="105" s="1"/>
  <c r="CU43" i="105" s="1"/>
  <c r="CV43" i="105" s="1"/>
  <c r="CW43" i="105" s="1"/>
  <c r="CX43" i="105" s="1"/>
  <c r="CY43" i="105" s="1"/>
  <c r="CZ43" i="105" s="1"/>
  <c r="DA43" i="105" s="1"/>
  <c r="DB43" i="105" s="1"/>
  <c r="DC43" i="105" s="1"/>
  <c r="DD43" i="105" s="1"/>
  <c r="DE43" i="105" s="1"/>
  <c r="DF43" i="105" s="1"/>
  <c r="DG43" i="105" s="1"/>
  <c r="DH43" i="105" s="1"/>
  <c r="DI43" i="105" s="1"/>
  <c r="DJ43" i="105" s="1"/>
  <c r="DK43" i="105" s="1"/>
  <c r="DL43" i="105" s="1"/>
  <c r="DM43" i="105" s="1"/>
  <c r="DN43" i="105" s="1"/>
  <c r="DO43" i="105" s="1"/>
  <c r="DP43" i="105" s="1"/>
  <c r="DQ43" i="105" s="1"/>
  <c r="DR43" i="105" s="1"/>
  <c r="DS43" i="105" s="1"/>
  <c r="DT43" i="105" s="1"/>
  <c r="DU43" i="105" s="1"/>
  <c r="DV43" i="105" s="1"/>
  <c r="DW43" i="105" s="1"/>
  <c r="DX43" i="105" s="1"/>
  <c r="DY43" i="105" s="1"/>
  <c r="DZ43" i="105" s="1"/>
  <c r="EA43" i="105" s="1"/>
  <c r="EB43" i="105" s="1"/>
  <c r="EC43" i="105" s="1"/>
  <c r="ED43" i="105" s="1"/>
  <c r="EE43" i="105" s="1"/>
  <c r="EF43" i="105" s="1"/>
  <c r="EG43" i="105" s="1"/>
  <c r="EH43" i="105" s="1"/>
  <c r="EI43" i="105" s="1"/>
  <c r="EJ43" i="105" s="1"/>
  <c r="EK43" i="105" s="1"/>
  <c r="EL43" i="105" s="1"/>
  <c r="EM43" i="105" s="1"/>
  <c r="EN43" i="105" s="1"/>
  <c r="EO43" i="105" s="1"/>
  <c r="EP43" i="105" s="1"/>
  <c r="EQ43" i="105" s="1"/>
  <c r="ER43" i="105" s="1"/>
  <c r="ES43" i="105" s="1"/>
  <c r="ET43" i="105" s="1"/>
  <c r="EU43" i="105" s="1"/>
  <c r="EV43" i="105" s="1"/>
  <c r="EW43" i="105" s="1"/>
  <c r="EX43" i="105" s="1"/>
  <c r="EY43" i="105" s="1"/>
  <c r="EZ43" i="105" s="1"/>
  <c r="FA43" i="105" s="1"/>
  <c r="FB43" i="105" s="1"/>
  <c r="FC43" i="105" s="1"/>
  <c r="FD43" i="105" s="1"/>
  <c r="FE43" i="105" s="1"/>
  <c r="FF43" i="105" s="1"/>
  <c r="FG43" i="105" s="1"/>
  <c r="FH43" i="105" s="1"/>
  <c r="FI43" i="105" s="1"/>
  <c r="FJ43" i="105" s="1"/>
  <c r="FK43" i="105" s="1"/>
  <c r="FL43" i="105" s="1"/>
  <c r="FM43" i="105" s="1"/>
  <c r="FN43" i="105" s="1"/>
  <c r="FO43" i="105" s="1"/>
  <c r="FP43" i="105" s="1"/>
  <c r="FQ43" i="105" s="1"/>
  <c r="FR43" i="105" s="1"/>
  <c r="FS43" i="105" s="1"/>
  <c r="FT43" i="105" s="1"/>
  <c r="FU43" i="105" s="1"/>
  <c r="FV43" i="105" s="1"/>
  <c r="FW43" i="105" s="1"/>
  <c r="FX43" i="105" s="1"/>
  <c r="FY43" i="105" s="1"/>
  <c r="FZ43" i="105" s="1"/>
  <c r="GA43" i="105" s="1"/>
  <c r="GB43" i="105" s="1"/>
  <c r="GC43" i="105" s="1"/>
  <c r="GD43" i="105" s="1"/>
  <c r="GE43" i="105" s="1"/>
  <c r="GF43" i="105" s="1"/>
  <c r="GG43" i="105" s="1"/>
  <c r="GH43" i="105" s="1"/>
  <c r="GI43" i="105" s="1"/>
  <c r="GJ43" i="105" s="1"/>
  <c r="GK43" i="105" s="1"/>
  <c r="GL43" i="105" s="1"/>
  <c r="GM43" i="105" s="1"/>
  <c r="GN43" i="105" s="1"/>
  <c r="GO43" i="105" s="1"/>
  <c r="GP43" i="105" s="1"/>
  <c r="GQ43" i="105" s="1"/>
  <c r="GR43" i="105" s="1"/>
  <c r="GS43" i="105" s="1"/>
  <c r="GT43" i="105" s="1"/>
  <c r="GU43" i="105" s="1"/>
  <c r="GV43" i="105" s="1"/>
  <c r="GW43" i="105" s="1"/>
  <c r="GX43" i="105" s="1"/>
  <c r="GY43" i="105" s="1"/>
  <c r="GZ43" i="105" s="1"/>
  <c r="HA43" i="105" s="1"/>
  <c r="HB43" i="105" s="1"/>
  <c r="HC43" i="105" s="1"/>
  <c r="HD43" i="105" s="1"/>
  <c r="HE43" i="105" s="1"/>
  <c r="HF43" i="105" s="1"/>
  <c r="P72" i="105"/>
  <c r="Q72" i="105" s="1"/>
  <c r="R72" i="105" s="1"/>
  <c r="S72" i="105" s="1"/>
  <c r="T72" i="105" s="1"/>
  <c r="U72" i="105" s="1"/>
  <c r="V72" i="105" s="1"/>
  <c r="W72" i="105" s="1"/>
  <c r="X72" i="105" s="1"/>
  <c r="Y72" i="105" s="1"/>
  <c r="Z72" i="105" s="1"/>
  <c r="AA72" i="105" s="1"/>
  <c r="AB72" i="105" s="1"/>
  <c r="AC72" i="105" s="1"/>
  <c r="AD72" i="105" s="1"/>
  <c r="AE72" i="105" s="1"/>
  <c r="AF72" i="105" s="1"/>
  <c r="AG72" i="105" s="1"/>
  <c r="AH72" i="105" s="1"/>
  <c r="AI72" i="105" s="1"/>
  <c r="AJ72" i="105" s="1"/>
  <c r="AK72" i="105" s="1"/>
  <c r="AL72" i="105" s="1"/>
  <c r="AM72" i="105" s="1"/>
  <c r="AN72" i="105" s="1"/>
  <c r="AO72" i="105" s="1"/>
  <c r="AP72" i="105" s="1"/>
  <c r="AQ72" i="105" s="1"/>
  <c r="AR72" i="105" s="1"/>
  <c r="AS72" i="105" s="1"/>
  <c r="AT72" i="105" s="1"/>
  <c r="AU72" i="105" s="1"/>
  <c r="AV72" i="105" s="1"/>
  <c r="AW72" i="105" s="1"/>
  <c r="AX72" i="105" s="1"/>
  <c r="AY72" i="105" s="1"/>
  <c r="AZ72" i="105" s="1"/>
  <c r="BA72" i="105" s="1"/>
  <c r="BB72" i="105" s="1"/>
  <c r="BC72" i="105" s="1"/>
  <c r="BD72" i="105" s="1"/>
  <c r="BE72" i="105" s="1"/>
  <c r="BF72" i="105" s="1"/>
  <c r="BG72" i="105" s="1"/>
  <c r="BH72" i="105" s="1"/>
  <c r="BI72" i="105" s="1"/>
  <c r="BJ72" i="105" s="1"/>
  <c r="BK72" i="105" s="1"/>
  <c r="BL72" i="105" s="1"/>
  <c r="BM72" i="105" s="1"/>
  <c r="BN72" i="105" s="1"/>
  <c r="BO72" i="105" s="1"/>
  <c r="BP72" i="105" s="1"/>
  <c r="BQ72" i="105" s="1"/>
  <c r="BR72" i="105" s="1"/>
  <c r="BS72" i="105" s="1"/>
  <c r="BT72" i="105" s="1"/>
  <c r="BU72" i="105" s="1"/>
  <c r="BV72" i="105" s="1"/>
  <c r="BW72" i="105" s="1"/>
  <c r="BX72" i="105" s="1"/>
  <c r="BY72" i="105" s="1"/>
  <c r="BZ72" i="105" s="1"/>
  <c r="CA72" i="105" s="1"/>
  <c r="CB72" i="105" s="1"/>
  <c r="CC72" i="105" s="1"/>
  <c r="CD72" i="105" s="1"/>
  <c r="CE72" i="105" s="1"/>
  <c r="CF72" i="105" s="1"/>
  <c r="CG72" i="105" s="1"/>
  <c r="CH72" i="105" s="1"/>
  <c r="CI72" i="105" s="1"/>
  <c r="CJ72" i="105" s="1"/>
  <c r="CK72" i="105" s="1"/>
  <c r="CL72" i="105" s="1"/>
  <c r="CM72" i="105" s="1"/>
  <c r="CN72" i="105" s="1"/>
  <c r="CO72" i="105" s="1"/>
  <c r="CP72" i="105" s="1"/>
  <c r="CQ72" i="105" s="1"/>
  <c r="CR72" i="105" s="1"/>
  <c r="CS72" i="105" s="1"/>
  <c r="CT72" i="105" s="1"/>
  <c r="CU72" i="105" s="1"/>
  <c r="CV72" i="105" s="1"/>
  <c r="CW72" i="105" s="1"/>
  <c r="CX72" i="105" s="1"/>
  <c r="CY72" i="105" s="1"/>
  <c r="CZ72" i="105" s="1"/>
  <c r="DA72" i="105" s="1"/>
  <c r="DB72" i="105" s="1"/>
  <c r="DC72" i="105" s="1"/>
  <c r="DD72" i="105" s="1"/>
  <c r="DE72" i="105" s="1"/>
  <c r="DF72" i="105" s="1"/>
  <c r="DG72" i="105" s="1"/>
  <c r="DH72" i="105" s="1"/>
  <c r="DI72" i="105" s="1"/>
  <c r="DJ72" i="105" s="1"/>
  <c r="DK72" i="105" s="1"/>
  <c r="DL72" i="105" s="1"/>
  <c r="DM72" i="105" s="1"/>
  <c r="DN72" i="105" s="1"/>
  <c r="DO72" i="105" s="1"/>
  <c r="DP72" i="105" s="1"/>
  <c r="DQ72" i="105" s="1"/>
  <c r="DR72" i="105" s="1"/>
  <c r="DS72" i="105" s="1"/>
  <c r="DT72" i="105" s="1"/>
  <c r="DU72" i="105" s="1"/>
  <c r="DV72" i="105" s="1"/>
  <c r="DW72" i="105" s="1"/>
  <c r="DX72" i="105" s="1"/>
  <c r="DY72" i="105" s="1"/>
  <c r="DZ72" i="105" s="1"/>
  <c r="EA72" i="105" s="1"/>
  <c r="EB72" i="105" s="1"/>
  <c r="EC72" i="105" s="1"/>
  <c r="ED72" i="105" s="1"/>
  <c r="EE72" i="105" s="1"/>
  <c r="EF72" i="105" s="1"/>
  <c r="EG72" i="105" s="1"/>
  <c r="EH72" i="105" s="1"/>
  <c r="EI72" i="105" s="1"/>
  <c r="EJ72" i="105" s="1"/>
  <c r="EK72" i="105" s="1"/>
  <c r="EL72" i="105" s="1"/>
  <c r="EM72" i="105" s="1"/>
  <c r="EN72" i="105" s="1"/>
  <c r="EO72" i="105" s="1"/>
  <c r="EP72" i="105" s="1"/>
  <c r="EQ72" i="105" s="1"/>
  <c r="ER72" i="105" s="1"/>
  <c r="ES72" i="105" s="1"/>
  <c r="ET72" i="105" s="1"/>
  <c r="EU72" i="105" s="1"/>
  <c r="EV72" i="105" s="1"/>
  <c r="EW72" i="105" s="1"/>
  <c r="EX72" i="105" s="1"/>
  <c r="EY72" i="105" s="1"/>
  <c r="EZ72" i="105" s="1"/>
  <c r="FA72" i="105" s="1"/>
  <c r="FB72" i="105" s="1"/>
  <c r="FC72" i="105" s="1"/>
  <c r="FD72" i="105" s="1"/>
  <c r="FE72" i="105" s="1"/>
  <c r="FF72" i="105" s="1"/>
  <c r="FG72" i="105" s="1"/>
  <c r="FH72" i="105" s="1"/>
  <c r="FI72" i="105" s="1"/>
  <c r="FJ72" i="105" s="1"/>
  <c r="FK72" i="105" s="1"/>
  <c r="FL72" i="105" s="1"/>
  <c r="FM72" i="105" s="1"/>
  <c r="FN72" i="105" s="1"/>
  <c r="FO72" i="105" s="1"/>
  <c r="FP72" i="105" s="1"/>
  <c r="FQ72" i="105" s="1"/>
  <c r="FR72" i="105" s="1"/>
  <c r="FS72" i="105" s="1"/>
  <c r="FT72" i="105" s="1"/>
  <c r="FU72" i="105" s="1"/>
  <c r="FV72" i="105" s="1"/>
  <c r="FW72" i="105" s="1"/>
  <c r="FX72" i="105" s="1"/>
  <c r="FY72" i="105" s="1"/>
  <c r="FZ72" i="105" s="1"/>
  <c r="GA72" i="105" s="1"/>
  <c r="GB72" i="105" s="1"/>
  <c r="GC72" i="105" s="1"/>
  <c r="GD72" i="105" s="1"/>
  <c r="GE72" i="105" s="1"/>
  <c r="GF72" i="105" s="1"/>
  <c r="GG72" i="105" s="1"/>
  <c r="GH72" i="105" s="1"/>
  <c r="GI72" i="105" s="1"/>
  <c r="GJ72" i="105" s="1"/>
  <c r="GK72" i="105" s="1"/>
  <c r="GL72" i="105" s="1"/>
  <c r="GM72" i="105" s="1"/>
  <c r="GN72" i="105" s="1"/>
  <c r="GO72" i="105" s="1"/>
  <c r="GP72" i="105" s="1"/>
  <c r="GQ72" i="105" s="1"/>
  <c r="GR72" i="105" s="1"/>
  <c r="GS72" i="105" s="1"/>
  <c r="GT72" i="105" s="1"/>
  <c r="GU72" i="105" s="1"/>
  <c r="GV72" i="105" s="1"/>
  <c r="GW72" i="105" s="1"/>
  <c r="GX72" i="105" s="1"/>
  <c r="GY72" i="105" s="1"/>
  <c r="GZ72" i="105" s="1"/>
  <c r="HA72" i="105" s="1"/>
  <c r="HB72" i="105" s="1"/>
  <c r="HC72" i="105" s="1"/>
  <c r="HD72" i="105" s="1"/>
  <c r="HE72" i="105" s="1"/>
  <c r="HF72" i="105" s="1"/>
  <c r="L68" i="106" l="1"/>
  <c r="L42" i="106"/>
  <c r="L38" i="106"/>
  <c r="L67" i="106"/>
  <c r="P71" i="106"/>
  <c r="Q71" i="106" s="1"/>
  <c r="R71" i="106" s="1"/>
  <c r="S71" i="106" s="1"/>
  <c r="T71" i="106" s="1"/>
  <c r="U71" i="106" s="1"/>
  <c r="V71" i="106" s="1"/>
  <c r="W71" i="106" s="1"/>
  <c r="X71" i="106" s="1"/>
  <c r="Y71" i="106" s="1"/>
  <c r="Z71" i="106" s="1"/>
  <c r="AA71" i="106" s="1"/>
  <c r="AB71" i="106" s="1"/>
  <c r="AC71" i="106" s="1"/>
  <c r="AD71" i="106" s="1"/>
  <c r="AE71" i="106" s="1"/>
  <c r="AF71" i="106" s="1"/>
  <c r="AG71" i="106" s="1"/>
  <c r="AH71" i="106" s="1"/>
  <c r="AI71" i="106" s="1"/>
  <c r="AJ71" i="106" s="1"/>
  <c r="AK71" i="106" s="1"/>
  <c r="AL71" i="106" s="1"/>
  <c r="AM71" i="106" s="1"/>
  <c r="AN71" i="106" s="1"/>
  <c r="AO71" i="106" s="1"/>
  <c r="AP71" i="106" s="1"/>
  <c r="AQ71" i="106" s="1"/>
  <c r="AR71" i="106" s="1"/>
  <c r="AS71" i="106" s="1"/>
  <c r="AT71" i="106" s="1"/>
  <c r="AU71" i="106" s="1"/>
  <c r="AV71" i="106" s="1"/>
  <c r="AW71" i="106" s="1"/>
  <c r="AX71" i="106" s="1"/>
  <c r="AY71" i="106" s="1"/>
  <c r="AZ71" i="106" s="1"/>
  <c r="BA71" i="106" s="1"/>
  <c r="BB71" i="106" s="1"/>
  <c r="BC71" i="106" s="1"/>
  <c r="BD71" i="106" s="1"/>
  <c r="BE71" i="106" s="1"/>
  <c r="BF71" i="106" s="1"/>
  <c r="BG71" i="106" s="1"/>
  <c r="BH71" i="106" s="1"/>
  <c r="BI71" i="106" s="1"/>
  <c r="BJ71" i="106" s="1"/>
  <c r="BK71" i="106" s="1"/>
  <c r="BL71" i="106" s="1"/>
  <c r="BM71" i="106" s="1"/>
  <c r="BN71" i="106" s="1"/>
  <c r="BO71" i="106" s="1"/>
  <c r="BP71" i="106" s="1"/>
  <c r="BQ71" i="106" s="1"/>
  <c r="BR71" i="106" s="1"/>
  <c r="BS71" i="106" s="1"/>
  <c r="BT71" i="106" s="1"/>
  <c r="BU71" i="106" s="1"/>
  <c r="BV71" i="106" s="1"/>
  <c r="BW71" i="106" s="1"/>
  <c r="BX71" i="106" s="1"/>
  <c r="BY71" i="106" s="1"/>
  <c r="BZ71" i="106" s="1"/>
  <c r="CA71" i="106" s="1"/>
  <c r="CB71" i="106" s="1"/>
  <c r="CC71" i="106" s="1"/>
  <c r="CD71" i="106" s="1"/>
  <c r="CE71" i="106" s="1"/>
  <c r="CF71" i="106" s="1"/>
  <c r="CG71" i="106" s="1"/>
  <c r="CH71" i="106" s="1"/>
  <c r="CI71" i="106" s="1"/>
  <c r="CJ71" i="106" s="1"/>
  <c r="CK71" i="106" s="1"/>
  <c r="CL71" i="106" s="1"/>
  <c r="CM71" i="106" s="1"/>
  <c r="CN71" i="106" s="1"/>
  <c r="CO71" i="106" s="1"/>
  <c r="CP71" i="106" s="1"/>
  <c r="CQ71" i="106" s="1"/>
  <c r="CR71" i="106" s="1"/>
  <c r="CS71" i="106" s="1"/>
  <c r="CT71" i="106" s="1"/>
  <c r="CU71" i="106" s="1"/>
  <c r="CV71" i="106" s="1"/>
  <c r="CW71" i="106" s="1"/>
  <c r="CX71" i="106" s="1"/>
  <c r="CY71" i="106" s="1"/>
  <c r="CZ71" i="106" s="1"/>
  <c r="DA71" i="106" s="1"/>
  <c r="DB71" i="106" s="1"/>
  <c r="DC71" i="106" s="1"/>
  <c r="DD71" i="106" s="1"/>
  <c r="DE71" i="106" s="1"/>
  <c r="DF71" i="106" s="1"/>
  <c r="DG71" i="106" s="1"/>
  <c r="DH71" i="106" s="1"/>
  <c r="DI71" i="106" s="1"/>
  <c r="DJ71" i="106" s="1"/>
  <c r="DK71" i="106" s="1"/>
  <c r="DL71" i="106" s="1"/>
  <c r="DM71" i="106" s="1"/>
  <c r="DN71" i="106" s="1"/>
  <c r="DO71" i="106" s="1"/>
  <c r="DP71" i="106" s="1"/>
  <c r="DQ71" i="106" s="1"/>
  <c r="DR71" i="106" s="1"/>
  <c r="DS71" i="106" s="1"/>
  <c r="DT71" i="106" s="1"/>
  <c r="DU71" i="106" s="1"/>
  <c r="DV71" i="106" s="1"/>
  <c r="DW71" i="106" s="1"/>
  <c r="DX71" i="106" s="1"/>
  <c r="DY71" i="106" s="1"/>
  <c r="DZ71" i="106" s="1"/>
  <c r="EA71" i="106" s="1"/>
  <c r="EB71" i="106" s="1"/>
  <c r="EC71" i="106" s="1"/>
  <c r="ED71" i="106" s="1"/>
  <c r="EE71" i="106" s="1"/>
  <c r="EF71" i="106" s="1"/>
  <c r="EG71" i="106" s="1"/>
  <c r="EH71" i="106" s="1"/>
  <c r="EI71" i="106" s="1"/>
  <c r="EJ71" i="106" s="1"/>
  <c r="EK71" i="106" s="1"/>
  <c r="EL71" i="106" s="1"/>
  <c r="EM71" i="106" s="1"/>
  <c r="EN71" i="106" s="1"/>
  <c r="EO71" i="106" s="1"/>
  <c r="EP71" i="106" s="1"/>
  <c r="EQ71" i="106" s="1"/>
  <c r="ER71" i="106" s="1"/>
  <c r="ES71" i="106" s="1"/>
  <c r="ET71" i="106" s="1"/>
  <c r="EU71" i="106" s="1"/>
  <c r="EV71" i="106" s="1"/>
  <c r="EW71" i="106" s="1"/>
  <c r="EX71" i="106" s="1"/>
  <c r="EY71" i="106" s="1"/>
  <c r="EZ71" i="106" s="1"/>
  <c r="FA71" i="106" s="1"/>
  <c r="FB71" i="106" s="1"/>
  <c r="FC71" i="106" s="1"/>
  <c r="FD71" i="106" s="1"/>
  <c r="FE71" i="106" s="1"/>
  <c r="FF71" i="106" s="1"/>
  <c r="FG71" i="106" s="1"/>
  <c r="FH71" i="106" s="1"/>
  <c r="FI71" i="106" s="1"/>
  <c r="FJ71" i="106" s="1"/>
  <c r="FK71" i="106" s="1"/>
  <c r="FL71" i="106" s="1"/>
  <c r="FM71" i="106" s="1"/>
  <c r="FN71" i="106" s="1"/>
  <c r="FO71" i="106" s="1"/>
  <c r="FP71" i="106" s="1"/>
  <c r="FQ71" i="106" s="1"/>
  <c r="FR71" i="106" s="1"/>
  <c r="FS71" i="106" s="1"/>
  <c r="FT71" i="106" s="1"/>
  <c r="FU71" i="106" s="1"/>
  <c r="FV71" i="106" s="1"/>
  <c r="FW71" i="106" s="1"/>
  <c r="FX71" i="106" s="1"/>
  <c r="FY71" i="106" s="1"/>
  <c r="FZ71" i="106" s="1"/>
  <c r="GA71" i="106" s="1"/>
  <c r="GB71" i="106" s="1"/>
  <c r="GC71" i="106" s="1"/>
  <c r="GD71" i="106" s="1"/>
  <c r="GE71" i="106" s="1"/>
  <c r="GF71" i="106" s="1"/>
  <c r="GG71" i="106" s="1"/>
  <c r="GH71" i="106" s="1"/>
  <c r="GI71" i="106" s="1"/>
  <c r="GJ71" i="106" s="1"/>
  <c r="GK71" i="106" s="1"/>
  <c r="GL71" i="106" s="1"/>
  <c r="GM71" i="106" s="1"/>
  <c r="GN71" i="106" s="1"/>
  <c r="GO71" i="106" s="1"/>
  <c r="GP71" i="106" s="1"/>
  <c r="GQ71" i="106" s="1"/>
  <c r="GR71" i="106" s="1"/>
  <c r="GS71" i="106" s="1"/>
  <c r="GT71" i="106" s="1"/>
  <c r="GU71" i="106" s="1"/>
  <c r="GV71" i="106" s="1"/>
  <c r="GW71" i="106" s="1"/>
  <c r="GX71" i="106" s="1"/>
  <c r="GY71" i="106" s="1"/>
  <c r="GZ71" i="106" s="1"/>
  <c r="HA71" i="106" s="1"/>
  <c r="HB71" i="106" s="1"/>
  <c r="HC71" i="106" s="1"/>
  <c r="HD71" i="106" s="1"/>
  <c r="HE71" i="106" s="1"/>
  <c r="HF71" i="106" s="1"/>
  <c r="L44" i="106"/>
  <c r="L73" i="106"/>
  <c r="L39" i="106"/>
  <c r="L10" i="105"/>
  <c r="U38" i="105"/>
  <c r="V38" i="105" s="1"/>
  <c r="W38" i="105" s="1"/>
  <c r="X38" i="105" s="1"/>
  <c r="Y38" i="105" s="1"/>
  <c r="Z38" i="105" s="1"/>
  <c r="AA38" i="105" s="1"/>
  <c r="AB38" i="105" s="1"/>
  <c r="AC38" i="105" s="1"/>
  <c r="AD38" i="105" s="1"/>
  <c r="AE38" i="105" s="1"/>
  <c r="AF38" i="105" s="1"/>
  <c r="AG38" i="105" s="1"/>
  <c r="AH38" i="105" s="1"/>
  <c r="AI38" i="105" s="1"/>
  <c r="AJ38" i="105" s="1"/>
  <c r="AK38" i="105" s="1"/>
  <c r="AL38" i="105" s="1"/>
  <c r="AM38" i="105" s="1"/>
  <c r="AN38" i="105" s="1"/>
  <c r="AO38" i="105" s="1"/>
  <c r="AP38" i="105" s="1"/>
  <c r="AQ38" i="105" s="1"/>
  <c r="AR38" i="105" s="1"/>
  <c r="AS38" i="105" s="1"/>
  <c r="AT38" i="105" s="1"/>
  <c r="AU38" i="105" s="1"/>
  <c r="AV38" i="105" s="1"/>
  <c r="AW38" i="105" s="1"/>
  <c r="AX38" i="105" s="1"/>
  <c r="AY38" i="105" s="1"/>
  <c r="AZ38" i="105" s="1"/>
  <c r="BA38" i="105" s="1"/>
  <c r="BB38" i="105" s="1"/>
  <c r="BC38" i="105" s="1"/>
  <c r="BD38" i="105" s="1"/>
  <c r="BE38" i="105" s="1"/>
  <c r="BF38" i="105" s="1"/>
  <c r="BG38" i="105" s="1"/>
  <c r="BH38" i="105" s="1"/>
  <c r="BI38" i="105" s="1"/>
  <c r="BJ38" i="105" s="1"/>
  <c r="BK38" i="105" s="1"/>
  <c r="BL38" i="105" s="1"/>
  <c r="BM38" i="105" s="1"/>
  <c r="BN38" i="105" s="1"/>
  <c r="BO38" i="105" s="1"/>
  <c r="BP38" i="105" s="1"/>
  <c r="BQ38" i="105" s="1"/>
  <c r="BR38" i="105" s="1"/>
  <c r="BS38" i="105" s="1"/>
  <c r="BT38" i="105" s="1"/>
  <c r="BU38" i="105" s="1"/>
  <c r="BV38" i="105" s="1"/>
  <c r="BW38" i="105" s="1"/>
  <c r="BX38" i="105" s="1"/>
  <c r="BY38" i="105" s="1"/>
  <c r="BZ38" i="105" s="1"/>
  <c r="CA38" i="105" s="1"/>
  <c r="CB38" i="105" s="1"/>
  <c r="CC38" i="105" s="1"/>
  <c r="CD38" i="105" s="1"/>
  <c r="CE38" i="105" s="1"/>
  <c r="CF38" i="105" s="1"/>
  <c r="CG38" i="105" s="1"/>
  <c r="CH38" i="105" s="1"/>
  <c r="CI38" i="105" s="1"/>
  <c r="CJ38" i="105" s="1"/>
  <c r="CK38" i="105" s="1"/>
  <c r="CL38" i="105" s="1"/>
  <c r="CM38" i="105" s="1"/>
  <c r="CN38" i="105" s="1"/>
  <c r="CO38" i="105" s="1"/>
  <c r="CP38" i="105" s="1"/>
  <c r="CQ38" i="105" s="1"/>
  <c r="CR38" i="105" s="1"/>
  <c r="CS38" i="105" s="1"/>
  <c r="CT38" i="105" s="1"/>
  <c r="CU38" i="105" s="1"/>
  <c r="CV38" i="105" s="1"/>
  <c r="CW38" i="105" s="1"/>
  <c r="CX38" i="105" s="1"/>
  <c r="CY38" i="105" s="1"/>
  <c r="CZ38" i="105" s="1"/>
  <c r="DA38" i="105" s="1"/>
  <c r="DB38" i="105" s="1"/>
  <c r="DC38" i="105" s="1"/>
  <c r="DD38" i="105" s="1"/>
  <c r="DE38" i="105" s="1"/>
  <c r="DF38" i="105" s="1"/>
  <c r="DG38" i="105" s="1"/>
  <c r="DH38" i="105" s="1"/>
  <c r="DI38" i="105" s="1"/>
  <c r="DJ38" i="105" s="1"/>
  <c r="DK38" i="105" s="1"/>
  <c r="DL38" i="105" s="1"/>
  <c r="DM38" i="105" s="1"/>
  <c r="DN38" i="105" s="1"/>
  <c r="DO38" i="105" s="1"/>
  <c r="DP38" i="105" s="1"/>
  <c r="DQ38" i="105" s="1"/>
  <c r="DR38" i="105" s="1"/>
  <c r="DS38" i="105" s="1"/>
  <c r="DT38" i="105" s="1"/>
  <c r="DU38" i="105" s="1"/>
  <c r="DV38" i="105" s="1"/>
  <c r="DW38" i="105" s="1"/>
  <c r="DX38" i="105" s="1"/>
  <c r="DY38" i="105" s="1"/>
  <c r="DZ38" i="105" s="1"/>
  <c r="EA38" i="105" s="1"/>
  <c r="EB38" i="105" s="1"/>
  <c r="EC38" i="105" s="1"/>
  <c r="ED38" i="105" s="1"/>
  <c r="EE38" i="105" s="1"/>
  <c r="EF38" i="105" s="1"/>
  <c r="EG38" i="105" s="1"/>
  <c r="EH38" i="105" s="1"/>
  <c r="EI38" i="105" s="1"/>
  <c r="EJ38" i="105" s="1"/>
  <c r="EK38" i="105" s="1"/>
  <c r="EL38" i="105" s="1"/>
  <c r="EM38" i="105" s="1"/>
  <c r="EN38" i="105" s="1"/>
  <c r="EO38" i="105" s="1"/>
  <c r="EP38" i="105" s="1"/>
  <c r="EQ38" i="105" s="1"/>
  <c r="ER38" i="105" s="1"/>
  <c r="ES38" i="105" s="1"/>
  <c r="ET38" i="105" s="1"/>
  <c r="EU38" i="105" s="1"/>
  <c r="EV38" i="105" s="1"/>
  <c r="EW38" i="105" s="1"/>
  <c r="EX38" i="105" s="1"/>
  <c r="EY38" i="105" s="1"/>
  <c r="EZ38" i="105" s="1"/>
  <c r="FA38" i="105" s="1"/>
  <c r="FB38" i="105" s="1"/>
  <c r="FC38" i="105" s="1"/>
  <c r="FD38" i="105" s="1"/>
  <c r="FE38" i="105" s="1"/>
  <c r="FF38" i="105" s="1"/>
  <c r="FG38" i="105" s="1"/>
  <c r="FH38" i="105" s="1"/>
  <c r="FI38" i="105" s="1"/>
  <c r="FJ38" i="105" s="1"/>
  <c r="FK38" i="105" s="1"/>
  <c r="FL38" i="105" s="1"/>
  <c r="FM38" i="105" s="1"/>
  <c r="FN38" i="105" s="1"/>
  <c r="FO38" i="105" s="1"/>
  <c r="FP38" i="105" s="1"/>
  <c r="FQ38" i="105" s="1"/>
  <c r="FR38" i="105" s="1"/>
  <c r="FS38" i="105" s="1"/>
  <c r="FT38" i="105" s="1"/>
  <c r="FU38" i="105" s="1"/>
  <c r="FV38" i="105" s="1"/>
  <c r="FW38" i="105" s="1"/>
  <c r="FX38" i="105" s="1"/>
  <c r="FY38" i="105" s="1"/>
  <c r="FZ38" i="105" s="1"/>
  <c r="GA38" i="105" s="1"/>
  <c r="GB38" i="105" s="1"/>
  <c r="GC38" i="105" s="1"/>
  <c r="GD38" i="105" s="1"/>
  <c r="GE38" i="105" s="1"/>
  <c r="GF38" i="105" s="1"/>
  <c r="GG38" i="105" s="1"/>
  <c r="GH38" i="105" s="1"/>
  <c r="GI38" i="105" s="1"/>
  <c r="GJ38" i="105" s="1"/>
  <c r="GK38" i="105" s="1"/>
  <c r="GL38" i="105" s="1"/>
  <c r="GM38" i="105" s="1"/>
  <c r="GN38" i="105" s="1"/>
  <c r="GO38" i="105" s="1"/>
  <c r="GP38" i="105" s="1"/>
  <c r="GQ38" i="105" s="1"/>
  <c r="GR38" i="105" s="1"/>
  <c r="GS38" i="105" s="1"/>
  <c r="GT38" i="105" s="1"/>
  <c r="GU38" i="105" s="1"/>
  <c r="GV38" i="105" s="1"/>
  <c r="GW38" i="105" s="1"/>
  <c r="GX38" i="105" s="1"/>
  <c r="GY38" i="105" s="1"/>
  <c r="GZ38" i="105" s="1"/>
  <c r="HA38" i="105" s="1"/>
  <c r="HB38" i="105" s="1"/>
  <c r="HC38" i="105" s="1"/>
  <c r="HD38" i="105" s="1"/>
  <c r="HE38" i="105" s="1"/>
  <c r="HF38" i="105" s="1"/>
  <c r="L70" i="105"/>
  <c r="L72" i="105"/>
  <c r="L71" i="105"/>
  <c r="L73" i="105"/>
  <c r="L42" i="105"/>
  <c r="L43" i="105"/>
  <c r="L71" i="106" l="1"/>
  <c r="L38" i="105"/>
  <c r="C38" i="87" l="1"/>
  <c r="C68" i="87" s="1"/>
  <c r="C39" i="87"/>
  <c r="C69" i="87" s="1"/>
  <c r="C40" i="87"/>
  <c r="C70" i="87" s="1"/>
  <c r="C41" i="87"/>
  <c r="C71" i="87" s="1"/>
  <c r="C42" i="87"/>
  <c r="C72" i="87" s="1"/>
  <c r="C43" i="87"/>
  <c r="C73" i="87" s="1"/>
  <c r="C37" i="87"/>
  <c r="C67" i="87" s="1"/>
  <c r="A38" i="87"/>
  <c r="A68" i="87" s="1"/>
  <c r="B38" i="87"/>
  <c r="B68" i="87" s="1"/>
  <c r="A39" i="87"/>
  <c r="A69" i="87" s="1"/>
  <c r="B39" i="87"/>
  <c r="B69" i="87" s="1"/>
  <c r="A40" i="87"/>
  <c r="A70" i="87" s="1"/>
  <c r="B40" i="87"/>
  <c r="B70" i="87" s="1"/>
  <c r="A41" i="87"/>
  <c r="A71" i="87" s="1"/>
  <c r="B41" i="87"/>
  <c r="B71" i="87" s="1"/>
  <c r="A42" i="87"/>
  <c r="A72" i="87" s="1"/>
  <c r="B42" i="87"/>
  <c r="B72" i="87" s="1"/>
  <c r="A43" i="87"/>
  <c r="A73" i="87" s="1"/>
  <c r="B43" i="87"/>
  <c r="B73" i="87" s="1"/>
  <c r="B37" i="87"/>
  <c r="B67" i="87" s="1"/>
  <c r="A37" i="87"/>
  <c r="A67" i="87" s="1"/>
  <c r="J8" i="87"/>
  <c r="C68" i="100" l="1"/>
  <c r="N68" i="100" s="1"/>
  <c r="C69" i="100"/>
  <c r="N69" i="100" s="1"/>
  <c r="C70" i="100"/>
  <c r="N70" i="100" s="1"/>
  <c r="C71" i="100"/>
  <c r="N71" i="100" s="1"/>
  <c r="C72" i="100"/>
  <c r="N72" i="100" s="1"/>
  <c r="C73" i="100"/>
  <c r="N73" i="100" s="1"/>
  <c r="C67" i="100"/>
  <c r="N67" i="100" s="1"/>
  <c r="C39" i="100"/>
  <c r="N39" i="100" s="1"/>
  <c r="C40" i="100"/>
  <c r="N40" i="100" s="1"/>
  <c r="C41" i="100"/>
  <c r="N41" i="100" s="1"/>
  <c r="C42" i="100"/>
  <c r="N42" i="100" s="1"/>
  <c r="C43" i="100"/>
  <c r="N43" i="100" s="1"/>
  <c r="C44" i="100"/>
  <c r="N44" i="100" s="1"/>
  <c r="C38" i="100"/>
  <c r="N38" i="100" s="1"/>
  <c r="D21" i="101"/>
  <c r="D16" i="101"/>
  <c r="D23" i="101" s="1"/>
  <c r="D11" i="101"/>
  <c r="D7" i="101"/>
  <c r="D10" i="100"/>
  <c r="D39" i="100" s="1"/>
  <c r="D68" i="100" s="1"/>
  <c r="D11" i="100"/>
  <c r="D40" i="100" s="1"/>
  <c r="D69" i="100" s="1"/>
  <c r="D12" i="100"/>
  <c r="D41" i="100" s="1"/>
  <c r="D70" i="100" s="1"/>
  <c r="D13" i="100"/>
  <c r="D14" i="100"/>
  <c r="D15" i="100"/>
  <c r="D44" i="100" s="1"/>
  <c r="D9" i="100"/>
  <c r="D38" i="100" s="1"/>
  <c r="C10" i="100"/>
  <c r="N10" i="100" s="1"/>
  <c r="C11" i="100"/>
  <c r="N11" i="100" s="1"/>
  <c r="C12" i="100"/>
  <c r="N12" i="100" s="1"/>
  <c r="C13" i="100"/>
  <c r="N13" i="100" s="1"/>
  <c r="C14" i="100"/>
  <c r="N14" i="100" s="1"/>
  <c r="C15" i="100"/>
  <c r="N15" i="100" s="1"/>
  <c r="C9" i="100"/>
  <c r="N9" i="100" s="1"/>
  <c r="B9" i="100"/>
  <c r="B38" i="100" s="1"/>
  <c r="B67" i="100" s="1"/>
  <c r="B10" i="100"/>
  <c r="B39" i="100" s="1"/>
  <c r="B68" i="100" s="1"/>
  <c r="B11" i="100"/>
  <c r="B40" i="100" s="1"/>
  <c r="B69" i="100" s="1"/>
  <c r="B12" i="100"/>
  <c r="B41" i="100" s="1"/>
  <c r="B70" i="100" s="1"/>
  <c r="B13" i="100"/>
  <c r="B42" i="100" s="1"/>
  <c r="B71" i="100" s="1"/>
  <c r="B14" i="100"/>
  <c r="B43" i="100" s="1"/>
  <c r="B72" i="100" s="1"/>
  <c r="B15" i="100"/>
  <c r="B44" i="100" s="1"/>
  <c r="B73" i="100" s="1"/>
  <c r="A10" i="100"/>
  <c r="A39" i="100" s="1"/>
  <c r="A68" i="100" s="1"/>
  <c r="A11" i="100"/>
  <c r="A40" i="100" s="1"/>
  <c r="A69" i="100" s="1"/>
  <c r="A12" i="100"/>
  <c r="A41" i="100" s="1"/>
  <c r="A70" i="100" s="1"/>
  <c r="A13" i="100"/>
  <c r="A42" i="100" s="1"/>
  <c r="A71" i="100" s="1"/>
  <c r="A14" i="100"/>
  <c r="A43" i="100" s="1"/>
  <c r="A72" i="100" s="1"/>
  <c r="A15" i="100"/>
  <c r="A44" i="100" s="1"/>
  <c r="A73" i="100" s="1"/>
  <c r="A9" i="100"/>
  <c r="A38" i="100" s="1"/>
  <c r="A67" i="100" s="1"/>
  <c r="D25" i="101" l="1"/>
  <c r="K41" i="100"/>
  <c r="K14" i="100"/>
  <c r="K71" i="100"/>
  <c r="K40" i="100"/>
  <c r="K15" i="100"/>
  <c r="K70" i="100"/>
  <c r="K39" i="100"/>
  <c r="K9" i="100"/>
  <c r="K69" i="100"/>
  <c r="K38" i="100"/>
  <c r="K68" i="100"/>
  <c r="K10" i="100"/>
  <c r="K67" i="100"/>
  <c r="K44" i="100"/>
  <c r="K11" i="100"/>
  <c r="K73" i="100"/>
  <c r="K43" i="100"/>
  <c r="K12" i="100"/>
  <c r="K72" i="100"/>
  <c r="K42" i="100"/>
  <c r="K13" i="100"/>
  <c r="D73" i="100"/>
  <c r="D67" i="100"/>
  <c r="D43" i="100"/>
  <c r="D42" i="100"/>
  <c r="D71" i="100" s="1"/>
  <c r="D72" i="100" l="1"/>
  <c r="E118" i="74" l="1"/>
  <c r="G9" i="87" l="1"/>
  <c r="E11" i="106" l="1"/>
  <c r="E11" i="105"/>
  <c r="D43" i="99"/>
  <c r="D10" i="99"/>
  <c r="D11" i="99"/>
  <c r="D12" i="99"/>
  <c r="D13" i="99"/>
  <c r="D14" i="99"/>
  <c r="D15" i="99"/>
  <c r="D17" i="99"/>
  <c r="D24" i="99"/>
  <c r="D25" i="99"/>
  <c r="D27" i="99"/>
  <c r="D28" i="99"/>
  <c r="D29" i="99"/>
  <c r="D31" i="99"/>
  <c r="D33" i="99"/>
  <c r="D34" i="99"/>
  <c r="D35" i="99"/>
  <c r="D37" i="99"/>
  <c r="D38" i="99"/>
  <c r="D39" i="99"/>
  <c r="D9" i="99"/>
  <c r="D43" i="98"/>
  <c r="D39" i="98"/>
  <c r="D38" i="98"/>
  <c r="D37" i="98"/>
  <c r="D35" i="98"/>
  <c r="D34" i="98"/>
  <c r="D33" i="98"/>
  <c r="D31" i="98"/>
  <c r="D29" i="98"/>
  <c r="D28" i="98"/>
  <c r="D27" i="98"/>
  <c r="D25" i="98"/>
  <c r="D24" i="98"/>
  <c r="D15" i="98"/>
  <c r="D14" i="98"/>
  <c r="D13" i="98"/>
  <c r="D12" i="98"/>
  <c r="D11" i="98"/>
  <c r="D10" i="98"/>
  <c r="D9" i="98"/>
  <c r="E40" i="105" l="1"/>
  <c r="O11" i="105"/>
  <c r="F11" i="105"/>
  <c r="G11" i="105" s="1"/>
  <c r="H11" i="105" s="1"/>
  <c r="I11" i="105" s="1"/>
  <c r="J11" i="105" s="1"/>
  <c r="F11" i="106"/>
  <c r="G11" i="106" s="1"/>
  <c r="H11" i="106" s="1"/>
  <c r="I11" i="106" s="1"/>
  <c r="J11" i="106" s="1"/>
  <c r="O11" i="106"/>
  <c r="E40" i="106"/>
  <c r="M36" i="92"/>
  <c r="M35" i="92"/>
  <c r="M40" i="92" s="1"/>
  <c r="F40" i="106" l="1"/>
  <c r="G40" i="106" s="1"/>
  <c r="H40" i="106" s="1"/>
  <c r="I40" i="106" s="1"/>
  <c r="J40" i="106" s="1"/>
  <c r="O40" i="106"/>
  <c r="E69" i="106"/>
  <c r="P11" i="106"/>
  <c r="Q11" i="106" s="1"/>
  <c r="R11" i="106" s="1"/>
  <c r="S11" i="106" s="1"/>
  <c r="T11" i="106" s="1"/>
  <c r="U11" i="106" s="1"/>
  <c r="V11" i="106" s="1"/>
  <c r="W11" i="106" s="1"/>
  <c r="X11" i="106" s="1"/>
  <c r="Y11" i="106" s="1"/>
  <c r="Z11" i="106" s="1"/>
  <c r="AA11" i="106" s="1"/>
  <c r="AB11" i="106" s="1"/>
  <c r="AC11" i="106" s="1"/>
  <c r="AD11" i="106" s="1"/>
  <c r="AE11" i="106" s="1"/>
  <c r="AF11" i="106" s="1"/>
  <c r="AG11" i="106" s="1"/>
  <c r="AH11" i="106" s="1"/>
  <c r="AI11" i="106" s="1"/>
  <c r="AJ11" i="106" s="1"/>
  <c r="AK11" i="106" s="1"/>
  <c r="AL11" i="106" s="1"/>
  <c r="AM11" i="106" s="1"/>
  <c r="AN11" i="106" s="1"/>
  <c r="AO11" i="106" s="1"/>
  <c r="AP11" i="106" s="1"/>
  <c r="AQ11" i="106" s="1"/>
  <c r="AR11" i="106" s="1"/>
  <c r="AS11" i="106" s="1"/>
  <c r="AT11" i="106" s="1"/>
  <c r="AU11" i="106" s="1"/>
  <c r="AV11" i="106" s="1"/>
  <c r="AW11" i="106" s="1"/>
  <c r="AX11" i="106" s="1"/>
  <c r="AY11" i="106" s="1"/>
  <c r="AZ11" i="106" s="1"/>
  <c r="BA11" i="106" s="1"/>
  <c r="BB11" i="106" s="1"/>
  <c r="BC11" i="106" s="1"/>
  <c r="BD11" i="106" s="1"/>
  <c r="BE11" i="106" s="1"/>
  <c r="BF11" i="106" s="1"/>
  <c r="BG11" i="106" s="1"/>
  <c r="BH11" i="106" s="1"/>
  <c r="BI11" i="106" s="1"/>
  <c r="BJ11" i="106" s="1"/>
  <c r="BK11" i="106" s="1"/>
  <c r="BL11" i="106" s="1"/>
  <c r="BM11" i="106" s="1"/>
  <c r="BN11" i="106" s="1"/>
  <c r="BO11" i="106" s="1"/>
  <c r="BP11" i="106" s="1"/>
  <c r="BQ11" i="106" s="1"/>
  <c r="BR11" i="106" s="1"/>
  <c r="BS11" i="106" s="1"/>
  <c r="BT11" i="106" s="1"/>
  <c r="BU11" i="106" s="1"/>
  <c r="BV11" i="106" s="1"/>
  <c r="BW11" i="106" s="1"/>
  <c r="BX11" i="106" s="1"/>
  <c r="BY11" i="106" s="1"/>
  <c r="BZ11" i="106" s="1"/>
  <c r="CA11" i="106" s="1"/>
  <c r="CB11" i="106" s="1"/>
  <c r="CC11" i="106" s="1"/>
  <c r="CD11" i="106" s="1"/>
  <c r="CE11" i="106" s="1"/>
  <c r="CF11" i="106" s="1"/>
  <c r="CG11" i="106" s="1"/>
  <c r="CH11" i="106" s="1"/>
  <c r="CI11" i="106" s="1"/>
  <c r="CJ11" i="106" s="1"/>
  <c r="CK11" i="106" s="1"/>
  <c r="CL11" i="106" s="1"/>
  <c r="CM11" i="106" s="1"/>
  <c r="CN11" i="106" s="1"/>
  <c r="CO11" i="106" s="1"/>
  <c r="CP11" i="106" s="1"/>
  <c r="CQ11" i="106" s="1"/>
  <c r="CR11" i="106" s="1"/>
  <c r="CS11" i="106" s="1"/>
  <c r="CT11" i="106" s="1"/>
  <c r="CU11" i="106" s="1"/>
  <c r="CV11" i="106" s="1"/>
  <c r="CW11" i="106" s="1"/>
  <c r="CX11" i="106" s="1"/>
  <c r="CY11" i="106" s="1"/>
  <c r="CZ11" i="106" s="1"/>
  <c r="DA11" i="106" s="1"/>
  <c r="DB11" i="106" s="1"/>
  <c r="DC11" i="106" s="1"/>
  <c r="DD11" i="106" s="1"/>
  <c r="DE11" i="106" s="1"/>
  <c r="DF11" i="106" s="1"/>
  <c r="DG11" i="106" s="1"/>
  <c r="DH11" i="106" s="1"/>
  <c r="DI11" i="106" s="1"/>
  <c r="DJ11" i="106" s="1"/>
  <c r="DK11" i="106" s="1"/>
  <c r="DL11" i="106" s="1"/>
  <c r="DM11" i="106" s="1"/>
  <c r="DN11" i="106" s="1"/>
  <c r="DO11" i="106" s="1"/>
  <c r="DP11" i="106" s="1"/>
  <c r="DQ11" i="106" s="1"/>
  <c r="DR11" i="106" s="1"/>
  <c r="DS11" i="106" s="1"/>
  <c r="DT11" i="106" s="1"/>
  <c r="DU11" i="106" s="1"/>
  <c r="DV11" i="106" s="1"/>
  <c r="DW11" i="106" s="1"/>
  <c r="DX11" i="106" s="1"/>
  <c r="DY11" i="106" s="1"/>
  <c r="DZ11" i="106" s="1"/>
  <c r="EA11" i="106" s="1"/>
  <c r="EB11" i="106" s="1"/>
  <c r="EC11" i="106" s="1"/>
  <c r="ED11" i="106" s="1"/>
  <c r="EE11" i="106" s="1"/>
  <c r="EF11" i="106" s="1"/>
  <c r="EG11" i="106" s="1"/>
  <c r="EH11" i="106" s="1"/>
  <c r="EI11" i="106" s="1"/>
  <c r="EJ11" i="106" s="1"/>
  <c r="EK11" i="106" s="1"/>
  <c r="EL11" i="106" s="1"/>
  <c r="EM11" i="106" s="1"/>
  <c r="EN11" i="106" s="1"/>
  <c r="EO11" i="106" s="1"/>
  <c r="EP11" i="106" s="1"/>
  <c r="EQ11" i="106" s="1"/>
  <c r="ER11" i="106" s="1"/>
  <c r="ES11" i="106" s="1"/>
  <c r="ET11" i="106" s="1"/>
  <c r="EU11" i="106" s="1"/>
  <c r="EV11" i="106" s="1"/>
  <c r="EW11" i="106" s="1"/>
  <c r="EX11" i="106" s="1"/>
  <c r="EY11" i="106" s="1"/>
  <c r="EZ11" i="106" s="1"/>
  <c r="FA11" i="106" s="1"/>
  <c r="FB11" i="106" s="1"/>
  <c r="FC11" i="106" s="1"/>
  <c r="FD11" i="106" s="1"/>
  <c r="FE11" i="106" s="1"/>
  <c r="FF11" i="106" s="1"/>
  <c r="FG11" i="106" s="1"/>
  <c r="FH11" i="106" s="1"/>
  <c r="FI11" i="106" s="1"/>
  <c r="FJ11" i="106" s="1"/>
  <c r="FK11" i="106" s="1"/>
  <c r="FL11" i="106" s="1"/>
  <c r="FM11" i="106" s="1"/>
  <c r="FN11" i="106" s="1"/>
  <c r="FO11" i="106" s="1"/>
  <c r="FP11" i="106" s="1"/>
  <c r="FQ11" i="106" s="1"/>
  <c r="FR11" i="106" s="1"/>
  <c r="FS11" i="106" s="1"/>
  <c r="FT11" i="106" s="1"/>
  <c r="FU11" i="106" s="1"/>
  <c r="FV11" i="106" s="1"/>
  <c r="FW11" i="106" s="1"/>
  <c r="FX11" i="106" s="1"/>
  <c r="FY11" i="106" s="1"/>
  <c r="FZ11" i="106" s="1"/>
  <c r="GA11" i="106" s="1"/>
  <c r="GB11" i="106" s="1"/>
  <c r="GC11" i="106" s="1"/>
  <c r="GD11" i="106" s="1"/>
  <c r="GE11" i="106" s="1"/>
  <c r="GF11" i="106" s="1"/>
  <c r="GG11" i="106" s="1"/>
  <c r="GH11" i="106" s="1"/>
  <c r="GI11" i="106" s="1"/>
  <c r="GJ11" i="106" s="1"/>
  <c r="GK11" i="106" s="1"/>
  <c r="GL11" i="106" s="1"/>
  <c r="GM11" i="106" s="1"/>
  <c r="GN11" i="106" s="1"/>
  <c r="GO11" i="106" s="1"/>
  <c r="GP11" i="106" s="1"/>
  <c r="GQ11" i="106" s="1"/>
  <c r="GR11" i="106" s="1"/>
  <c r="GS11" i="106" s="1"/>
  <c r="GT11" i="106" s="1"/>
  <c r="GU11" i="106" s="1"/>
  <c r="GV11" i="106" s="1"/>
  <c r="GW11" i="106" s="1"/>
  <c r="GX11" i="106" s="1"/>
  <c r="GY11" i="106" s="1"/>
  <c r="GZ11" i="106" s="1"/>
  <c r="HA11" i="106" s="1"/>
  <c r="HB11" i="106" s="1"/>
  <c r="HC11" i="106" s="1"/>
  <c r="HD11" i="106" s="1"/>
  <c r="HE11" i="106" s="1"/>
  <c r="HF11" i="106" s="1"/>
  <c r="P11" i="105"/>
  <c r="Q11" i="105" s="1"/>
  <c r="R11" i="105" s="1"/>
  <c r="S11" i="105" s="1"/>
  <c r="T11" i="105" s="1"/>
  <c r="U11" i="105" s="1"/>
  <c r="V11" i="105" s="1"/>
  <c r="W11" i="105" s="1"/>
  <c r="X11" i="105" s="1"/>
  <c r="Y11" i="105" s="1"/>
  <c r="Z11" i="105" s="1"/>
  <c r="AA11" i="105" s="1"/>
  <c r="AB11" i="105" s="1"/>
  <c r="AC11" i="105" s="1"/>
  <c r="AD11" i="105" s="1"/>
  <c r="AE11" i="105" s="1"/>
  <c r="AF11" i="105" s="1"/>
  <c r="AG11" i="105" s="1"/>
  <c r="AH11" i="105" s="1"/>
  <c r="AI11" i="105" s="1"/>
  <c r="AJ11" i="105" s="1"/>
  <c r="AK11" i="105" s="1"/>
  <c r="AL11" i="105" s="1"/>
  <c r="AM11" i="105" s="1"/>
  <c r="AN11" i="105" s="1"/>
  <c r="AO11" i="105" s="1"/>
  <c r="AP11" i="105" s="1"/>
  <c r="AQ11" i="105" s="1"/>
  <c r="AR11" i="105" s="1"/>
  <c r="AS11" i="105" s="1"/>
  <c r="AT11" i="105" s="1"/>
  <c r="AU11" i="105" s="1"/>
  <c r="AV11" i="105" s="1"/>
  <c r="AW11" i="105" s="1"/>
  <c r="AX11" i="105" s="1"/>
  <c r="AY11" i="105" s="1"/>
  <c r="AZ11" i="105" s="1"/>
  <c r="BA11" i="105" s="1"/>
  <c r="BB11" i="105" s="1"/>
  <c r="BC11" i="105" s="1"/>
  <c r="BD11" i="105" s="1"/>
  <c r="BE11" i="105" s="1"/>
  <c r="BF11" i="105" s="1"/>
  <c r="BG11" i="105" s="1"/>
  <c r="BH11" i="105" s="1"/>
  <c r="BI11" i="105" s="1"/>
  <c r="BJ11" i="105" s="1"/>
  <c r="BK11" i="105" s="1"/>
  <c r="BL11" i="105" s="1"/>
  <c r="BM11" i="105" s="1"/>
  <c r="BN11" i="105" s="1"/>
  <c r="BO11" i="105" s="1"/>
  <c r="BP11" i="105" s="1"/>
  <c r="BQ11" i="105" s="1"/>
  <c r="BR11" i="105" s="1"/>
  <c r="BS11" i="105" s="1"/>
  <c r="BT11" i="105" s="1"/>
  <c r="BU11" i="105" s="1"/>
  <c r="BV11" i="105" s="1"/>
  <c r="BW11" i="105" s="1"/>
  <c r="BX11" i="105" s="1"/>
  <c r="BY11" i="105" s="1"/>
  <c r="BZ11" i="105" s="1"/>
  <c r="CA11" i="105" s="1"/>
  <c r="CB11" i="105" s="1"/>
  <c r="CC11" i="105" s="1"/>
  <c r="CD11" i="105" s="1"/>
  <c r="CE11" i="105" s="1"/>
  <c r="CF11" i="105" s="1"/>
  <c r="CG11" i="105" s="1"/>
  <c r="CH11" i="105" s="1"/>
  <c r="CI11" i="105" s="1"/>
  <c r="CJ11" i="105" s="1"/>
  <c r="CK11" i="105" s="1"/>
  <c r="CL11" i="105" s="1"/>
  <c r="CM11" i="105" s="1"/>
  <c r="CN11" i="105" s="1"/>
  <c r="CO11" i="105" s="1"/>
  <c r="CP11" i="105" s="1"/>
  <c r="CQ11" i="105" s="1"/>
  <c r="CR11" i="105" s="1"/>
  <c r="CS11" i="105" s="1"/>
  <c r="CT11" i="105" s="1"/>
  <c r="CU11" i="105" s="1"/>
  <c r="CV11" i="105" s="1"/>
  <c r="CW11" i="105" s="1"/>
  <c r="CX11" i="105" s="1"/>
  <c r="CY11" i="105" s="1"/>
  <c r="CZ11" i="105" s="1"/>
  <c r="DA11" i="105" s="1"/>
  <c r="DB11" i="105" s="1"/>
  <c r="DC11" i="105" s="1"/>
  <c r="DD11" i="105" s="1"/>
  <c r="DE11" i="105" s="1"/>
  <c r="DF11" i="105" s="1"/>
  <c r="DG11" i="105" s="1"/>
  <c r="DH11" i="105" s="1"/>
  <c r="DI11" i="105" s="1"/>
  <c r="DJ11" i="105" s="1"/>
  <c r="DK11" i="105" s="1"/>
  <c r="DL11" i="105" s="1"/>
  <c r="DM11" i="105" s="1"/>
  <c r="DN11" i="105" s="1"/>
  <c r="DO11" i="105" s="1"/>
  <c r="DP11" i="105" s="1"/>
  <c r="DQ11" i="105" s="1"/>
  <c r="DR11" i="105" s="1"/>
  <c r="DS11" i="105" s="1"/>
  <c r="DT11" i="105" s="1"/>
  <c r="DU11" i="105" s="1"/>
  <c r="DV11" i="105" s="1"/>
  <c r="DW11" i="105" s="1"/>
  <c r="DX11" i="105" s="1"/>
  <c r="DY11" i="105" s="1"/>
  <c r="DZ11" i="105" s="1"/>
  <c r="EA11" i="105" s="1"/>
  <c r="EB11" i="105" s="1"/>
  <c r="EC11" i="105" s="1"/>
  <c r="ED11" i="105" s="1"/>
  <c r="EE11" i="105" s="1"/>
  <c r="EF11" i="105" s="1"/>
  <c r="EG11" i="105" s="1"/>
  <c r="EH11" i="105" s="1"/>
  <c r="EI11" i="105" s="1"/>
  <c r="EJ11" i="105" s="1"/>
  <c r="EK11" i="105" s="1"/>
  <c r="EL11" i="105" s="1"/>
  <c r="EM11" i="105" s="1"/>
  <c r="EN11" i="105" s="1"/>
  <c r="EO11" i="105" s="1"/>
  <c r="EP11" i="105" s="1"/>
  <c r="EQ11" i="105" s="1"/>
  <c r="ER11" i="105" s="1"/>
  <c r="ES11" i="105" s="1"/>
  <c r="ET11" i="105" s="1"/>
  <c r="EU11" i="105" s="1"/>
  <c r="EV11" i="105" s="1"/>
  <c r="EW11" i="105" s="1"/>
  <c r="EX11" i="105" s="1"/>
  <c r="EY11" i="105" s="1"/>
  <c r="EZ11" i="105" s="1"/>
  <c r="FA11" i="105" s="1"/>
  <c r="FB11" i="105" s="1"/>
  <c r="FC11" i="105" s="1"/>
  <c r="FD11" i="105" s="1"/>
  <c r="FE11" i="105" s="1"/>
  <c r="FF11" i="105" s="1"/>
  <c r="FG11" i="105" s="1"/>
  <c r="FH11" i="105" s="1"/>
  <c r="FI11" i="105" s="1"/>
  <c r="FJ11" i="105" s="1"/>
  <c r="FK11" i="105" s="1"/>
  <c r="FL11" i="105" s="1"/>
  <c r="FM11" i="105" s="1"/>
  <c r="FN11" i="105" s="1"/>
  <c r="FO11" i="105" s="1"/>
  <c r="FP11" i="105" s="1"/>
  <c r="FQ11" i="105" s="1"/>
  <c r="FR11" i="105" s="1"/>
  <c r="FS11" i="105" s="1"/>
  <c r="FT11" i="105" s="1"/>
  <c r="FU11" i="105" s="1"/>
  <c r="FV11" i="105" s="1"/>
  <c r="FW11" i="105" s="1"/>
  <c r="FX11" i="105" s="1"/>
  <c r="FY11" i="105" s="1"/>
  <c r="FZ11" i="105" s="1"/>
  <c r="GA11" i="105" s="1"/>
  <c r="GB11" i="105" s="1"/>
  <c r="GC11" i="105" s="1"/>
  <c r="GD11" i="105" s="1"/>
  <c r="GE11" i="105" s="1"/>
  <c r="GF11" i="105" s="1"/>
  <c r="GG11" i="105" s="1"/>
  <c r="GH11" i="105" s="1"/>
  <c r="GI11" i="105" s="1"/>
  <c r="GJ11" i="105" s="1"/>
  <c r="GK11" i="105" s="1"/>
  <c r="GL11" i="105" s="1"/>
  <c r="GM11" i="105" s="1"/>
  <c r="GN11" i="105" s="1"/>
  <c r="GO11" i="105" s="1"/>
  <c r="GP11" i="105" s="1"/>
  <c r="GQ11" i="105" s="1"/>
  <c r="GR11" i="105" s="1"/>
  <c r="GS11" i="105" s="1"/>
  <c r="GT11" i="105" s="1"/>
  <c r="GU11" i="105" s="1"/>
  <c r="GV11" i="105" s="1"/>
  <c r="GW11" i="105" s="1"/>
  <c r="GX11" i="105" s="1"/>
  <c r="GY11" i="105" s="1"/>
  <c r="GZ11" i="105" s="1"/>
  <c r="HA11" i="105" s="1"/>
  <c r="HB11" i="105" s="1"/>
  <c r="HC11" i="105" s="1"/>
  <c r="HD11" i="105" s="1"/>
  <c r="HE11" i="105" s="1"/>
  <c r="HF11" i="105" s="1"/>
  <c r="E69" i="105"/>
  <c r="F40" i="105"/>
  <c r="G40" i="105" s="1"/>
  <c r="H40" i="105" s="1"/>
  <c r="I40" i="105" s="1"/>
  <c r="J40" i="105" s="1"/>
  <c r="O40" i="105"/>
  <c r="L11" i="105" l="1"/>
  <c r="L16" i="105" s="1"/>
  <c r="C11" i="86" s="1"/>
  <c r="F69" i="106"/>
  <c r="G69" i="106" s="1"/>
  <c r="H69" i="106" s="1"/>
  <c r="I69" i="106" s="1"/>
  <c r="J69" i="106" s="1"/>
  <c r="O69" i="106"/>
  <c r="F69" i="105"/>
  <c r="G69" i="105" s="1"/>
  <c r="H69" i="105" s="1"/>
  <c r="I69" i="105" s="1"/>
  <c r="J69" i="105" s="1"/>
  <c r="O69" i="105"/>
  <c r="P40" i="105"/>
  <c r="Q40" i="105" s="1"/>
  <c r="R40" i="105" s="1"/>
  <c r="S40" i="105" s="1"/>
  <c r="T40" i="105" s="1"/>
  <c r="U40" i="105" s="1"/>
  <c r="V40" i="105" s="1"/>
  <c r="W40" i="105" s="1"/>
  <c r="X40" i="105" s="1"/>
  <c r="Y40" i="105" s="1"/>
  <c r="Z40" i="105" s="1"/>
  <c r="AA40" i="105" s="1"/>
  <c r="AB40" i="105" s="1"/>
  <c r="AC40" i="105" s="1"/>
  <c r="AD40" i="105" s="1"/>
  <c r="AE40" i="105" s="1"/>
  <c r="AF40" i="105" s="1"/>
  <c r="AG40" i="105" s="1"/>
  <c r="AH40" i="105" s="1"/>
  <c r="AI40" i="105" s="1"/>
  <c r="AJ40" i="105" s="1"/>
  <c r="AK40" i="105" s="1"/>
  <c r="AL40" i="105" s="1"/>
  <c r="AM40" i="105" s="1"/>
  <c r="AN40" i="105" s="1"/>
  <c r="AO40" i="105" s="1"/>
  <c r="AP40" i="105" s="1"/>
  <c r="AQ40" i="105" s="1"/>
  <c r="AR40" i="105" s="1"/>
  <c r="AS40" i="105" s="1"/>
  <c r="AT40" i="105" s="1"/>
  <c r="AU40" i="105" s="1"/>
  <c r="AV40" i="105" s="1"/>
  <c r="AW40" i="105" s="1"/>
  <c r="AX40" i="105" s="1"/>
  <c r="AY40" i="105" s="1"/>
  <c r="AZ40" i="105" s="1"/>
  <c r="BA40" i="105" s="1"/>
  <c r="BB40" i="105" s="1"/>
  <c r="BC40" i="105" s="1"/>
  <c r="BD40" i="105" s="1"/>
  <c r="BE40" i="105" s="1"/>
  <c r="BF40" i="105" s="1"/>
  <c r="BG40" i="105" s="1"/>
  <c r="BH40" i="105" s="1"/>
  <c r="BI40" i="105" s="1"/>
  <c r="BJ40" i="105" s="1"/>
  <c r="BK40" i="105" s="1"/>
  <c r="BL40" i="105" s="1"/>
  <c r="BM40" i="105" s="1"/>
  <c r="BN40" i="105" s="1"/>
  <c r="BO40" i="105" s="1"/>
  <c r="BP40" i="105" s="1"/>
  <c r="BQ40" i="105" s="1"/>
  <c r="BR40" i="105" s="1"/>
  <c r="BS40" i="105" s="1"/>
  <c r="BT40" i="105" s="1"/>
  <c r="BU40" i="105" s="1"/>
  <c r="BV40" i="105" s="1"/>
  <c r="BW40" i="105" s="1"/>
  <c r="BX40" i="105" s="1"/>
  <c r="BY40" i="105" s="1"/>
  <c r="BZ40" i="105" s="1"/>
  <c r="CA40" i="105" s="1"/>
  <c r="CB40" i="105" s="1"/>
  <c r="CC40" i="105" s="1"/>
  <c r="CD40" i="105" s="1"/>
  <c r="CE40" i="105" s="1"/>
  <c r="CF40" i="105" s="1"/>
  <c r="CG40" i="105" s="1"/>
  <c r="CH40" i="105" s="1"/>
  <c r="CI40" i="105" s="1"/>
  <c r="CJ40" i="105" s="1"/>
  <c r="CK40" i="105" s="1"/>
  <c r="CL40" i="105" s="1"/>
  <c r="CM40" i="105" s="1"/>
  <c r="CN40" i="105" s="1"/>
  <c r="CO40" i="105" s="1"/>
  <c r="CP40" i="105" s="1"/>
  <c r="CQ40" i="105" s="1"/>
  <c r="CR40" i="105" s="1"/>
  <c r="CS40" i="105" s="1"/>
  <c r="CT40" i="105" s="1"/>
  <c r="CU40" i="105" s="1"/>
  <c r="CV40" i="105" s="1"/>
  <c r="CW40" i="105" s="1"/>
  <c r="CX40" i="105" s="1"/>
  <c r="CY40" i="105" s="1"/>
  <c r="CZ40" i="105" s="1"/>
  <c r="DA40" i="105" s="1"/>
  <c r="DB40" i="105" s="1"/>
  <c r="DC40" i="105" s="1"/>
  <c r="DD40" i="105" s="1"/>
  <c r="DE40" i="105" s="1"/>
  <c r="DF40" i="105" s="1"/>
  <c r="DG40" i="105" s="1"/>
  <c r="DH40" i="105" s="1"/>
  <c r="DI40" i="105" s="1"/>
  <c r="DJ40" i="105" s="1"/>
  <c r="DK40" i="105" s="1"/>
  <c r="DL40" i="105" s="1"/>
  <c r="DM40" i="105" s="1"/>
  <c r="DN40" i="105" s="1"/>
  <c r="DO40" i="105" s="1"/>
  <c r="DP40" i="105" s="1"/>
  <c r="DQ40" i="105" s="1"/>
  <c r="DR40" i="105" s="1"/>
  <c r="DS40" i="105" s="1"/>
  <c r="DT40" i="105" s="1"/>
  <c r="DU40" i="105" s="1"/>
  <c r="DV40" i="105" s="1"/>
  <c r="DW40" i="105" s="1"/>
  <c r="DX40" i="105" s="1"/>
  <c r="DY40" i="105" s="1"/>
  <c r="DZ40" i="105" s="1"/>
  <c r="EA40" i="105" s="1"/>
  <c r="EB40" i="105" s="1"/>
  <c r="EC40" i="105" s="1"/>
  <c r="ED40" i="105" s="1"/>
  <c r="EE40" i="105" s="1"/>
  <c r="EF40" i="105" s="1"/>
  <c r="EG40" i="105" s="1"/>
  <c r="EH40" i="105" s="1"/>
  <c r="EI40" i="105" s="1"/>
  <c r="EJ40" i="105" s="1"/>
  <c r="EK40" i="105" s="1"/>
  <c r="EL40" i="105" s="1"/>
  <c r="EM40" i="105" s="1"/>
  <c r="EN40" i="105" s="1"/>
  <c r="EO40" i="105" s="1"/>
  <c r="EP40" i="105" s="1"/>
  <c r="EQ40" i="105" s="1"/>
  <c r="ER40" i="105" s="1"/>
  <c r="ES40" i="105" s="1"/>
  <c r="ET40" i="105" s="1"/>
  <c r="EU40" i="105" s="1"/>
  <c r="EV40" i="105" s="1"/>
  <c r="EW40" i="105" s="1"/>
  <c r="EX40" i="105" s="1"/>
  <c r="EY40" i="105" s="1"/>
  <c r="EZ40" i="105" s="1"/>
  <c r="FA40" i="105" s="1"/>
  <c r="FB40" i="105" s="1"/>
  <c r="FC40" i="105" s="1"/>
  <c r="FD40" i="105" s="1"/>
  <c r="FE40" i="105" s="1"/>
  <c r="FF40" i="105" s="1"/>
  <c r="FG40" i="105" s="1"/>
  <c r="FH40" i="105" s="1"/>
  <c r="FI40" i="105" s="1"/>
  <c r="FJ40" i="105" s="1"/>
  <c r="FK40" i="105" s="1"/>
  <c r="FL40" i="105" s="1"/>
  <c r="FM40" i="105" s="1"/>
  <c r="FN40" i="105" s="1"/>
  <c r="FO40" i="105" s="1"/>
  <c r="FP40" i="105" s="1"/>
  <c r="FQ40" i="105" s="1"/>
  <c r="FR40" i="105" s="1"/>
  <c r="FS40" i="105" s="1"/>
  <c r="FT40" i="105" s="1"/>
  <c r="FU40" i="105" s="1"/>
  <c r="FV40" i="105" s="1"/>
  <c r="FW40" i="105" s="1"/>
  <c r="FX40" i="105" s="1"/>
  <c r="FY40" i="105" s="1"/>
  <c r="FZ40" i="105" s="1"/>
  <c r="GA40" i="105" s="1"/>
  <c r="GB40" i="105" s="1"/>
  <c r="GC40" i="105" s="1"/>
  <c r="GD40" i="105" s="1"/>
  <c r="GE40" i="105" s="1"/>
  <c r="GF40" i="105" s="1"/>
  <c r="GG40" i="105" s="1"/>
  <c r="GH40" i="105" s="1"/>
  <c r="GI40" i="105" s="1"/>
  <c r="GJ40" i="105" s="1"/>
  <c r="GK40" i="105" s="1"/>
  <c r="GL40" i="105" s="1"/>
  <c r="GM40" i="105" s="1"/>
  <c r="GN40" i="105" s="1"/>
  <c r="GO40" i="105" s="1"/>
  <c r="GP40" i="105" s="1"/>
  <c r="GQ40" i="105" s="1"/>
  <c r="GR40" i="105" s="1"/>
  <c r="GS40" i="105" s="1"/>
  <c r="GT40" i="105" s="1"/>
  <c r="GU40" i="105" s="1"/>
  <c r="GV40" i="105" s="1"/>
  <c r="GW40" i="105" s="1"/>
  <c r="GX40" i="105" s="1"/>
  <c r="GY40" i="105" s="1"/>
  <c r="GZ40" i="105" s="1"/>
  <c r="HA40" i="105" s="1"/>
  <c r="HB40" i="105" s="1"/>
  <c r="HC40" i="105" s="1"/>
  <c r="HD40" i="105" s="1"/>
  <c r="HE40" i="105" s="1"/>
  <c r="HF40" i="105" s="1"/>
  <c r="P40" i="106"/>
  <c r="Q40" i="106" s="1"/>
  <c r="R40" i="106" s="1"/>
  <c r="S40" i="106" s="1"/>
  <c r="T40" i="106" s="1"/>
  <c r="U40" i="106" s="1"/>
  <c r="V40" i="106" s="1"/>
  <c r="W40" i="106" s="1"/>
  <c r="X40" i="106" s="1"/>
  <c r="Y40" i="106" s="1"/>
  <c r="Z40" i="106" s="1"/>
  <c r="AA40" i="106" s="1"/>
  <c r="AB40" i="106" s="1"/>
  <c r="AC40" i="106" s="1"/>
  <c r="AD40" i="106" s="1"/>
  <c r="AE40" i="106" s="1"/>
  <c r="AF40" i="106" s="1"/>
  <c r="AG40" i="106" s="1"/>
  <c r="AH40" i="106" s="1"/>
  <c r="AI40" i="106" s="1"/>
  <c r="AJ40" i="106" s="1"/>
  <c r="AK40" i="106" s="1"/>
  <c r="AL40" i="106" s="1"/>
  <c r="AM40" i="106" s="1"/>
  <c r="AN40" i="106" s="1"/>
  <c r="AO40" i="106" s="1"/>
  <c r="AP40" i="106" s="1"/>
  <c r="AQ40" i="106" s="1"/>
  <c r="AR40" i="106" s="1"/>
  <c r="AS40" i="106" s="1"/>
  <c r="AT40" i="106" s="1"/>
  <c r="AU40" i="106" s="1"/>
  <c r="AV40" i="106" s="1"/>
  <c r="AW40" i="106" s="1"/>
  <c r="AX40" i="106" s="1"/>
  <c r="AY40" i="106" s="1"/>
  <c r="AZ40" i="106" s="1"/>
  <c r="BA40" i="106" s="1"/>
  <c r="BB40" i="106" s="1"/>
  <c r="BC40" i="106" s="1"/>
  <c r="BD40" i="106" s="1"/>
  <c r="BE40" i="106" s="1"/>
  <c r="BF40" i="106" s="1"/>
  <c r="BG40" i="106" s="1"/>
  <c r="BH40" i="106" s="1"/>
  <c r="BI40" i="106" s="1"/>
  <c r="BJ40" i="106" s="1"/>
  <c r="BK40" i="106" s="1"/>
  <c r="BL40" i="106" s="1"/>
  <c r="BM40" i="106" s="1"/>
  <c r="BN40" i="106" s="1"/>
  <c r="BO40" i="106" s="1"/>
  <c r="BP40" i="106" s="1"/>
  <c r="BQ40" i="106" s="1"/>
  <c r="BR40" i="106" s="1"/>
  <c r="BS40" i="106" s="1"/>
  <c r="BT40" i="106" s="1"/>
  <c r="BU40" i="106" s="1"/>
  <c r="BV40" i="106" s="1"/>
  <c r="BW40" i="106" s="1"/>
  <c r="BX40" i="106" s="1"/>
  <c r="BY40" i="106" s="1"/>
  <c r="BZ40" i="106" s="1"/>
  <c r="CA40" i="106" s="1"/>
  <c r="CB40" i="106" s="1"/>
  <c r="CC40" i="106" s="1"/>
  <c r="CD40" i="106" s="1"/>
  <c r="CE40" i="106" s="1"/>
  <c r="CF40" i="106" s="1"/>
  <c r="CG40" i="106" s="1"/>
  <c r="CH40" i="106" s="1"/>
  <c r="CI40" i="106" s="1"/>
  <c r="CJ40" i="106" s="1"/>
  <c r="CK40" i="106" s="1"/>
  <c r="CL40" i="106" s="1"/>
  <c r="CM40" i="106" s="1"/>
  <c r="CN40" i="106" s="1"/>
  <c r="CO40" i="106" s="1"/>
  <c r="CP40" i="106" s="1"/>
  <c r="CQ40" i="106" s="1"/>
  <c r="CR40" i="106" s="1"/>
  <c r="CS40" i="106" s="1"/>
  <c r="CT40" i="106" s="1"/>
  <c r="CU40" i="106" s="1"/>
  <c r="CV40" i="106" s="1"/>
  <c r="CW40" i="106" s="1"/>
  <c r="CX40" i="106" s="1"/>
  <c r="CY40" i="106" s="1"/>
  <c r="CZ40" i="106" s="1"/>
  <c r="DA40" i="106" s="1"/>
  <c r="DB40" i="106" s="1"/>
  <c r="DC40" i="106" s="1"/>
  <c r="DD40" i="106" s="1"/>
  <c r="DE40" i="106" s="1"/>
  <c r="DF40" i="106" s="1"/>
  <c r="DG40" i="106" s="1"/>
  <c r="DH40" i="106" s="1"/>
  <c r="DI40" i="106" s="1"/>
  <c r="DJ40" i="106" s="1"/>
  <c r="DK40" i="106" s="1"/>
  <c r="DL40" i="106" s="1"/>
  <c r="DM40" i="106" s="1"/>
  <c r="DN40" i="106" s="1"/>
  <c r="DO40" i="106" s="1"/>
  <c r="DP40" i="106" s="1"/>
  <c r="DQ40" i="106" s="1"/>
  <c r="DR40" i="106" s="1"/>
  <c r="DS40" i="106" s="1"/>
  <c r="DT40" i="106" s="1"/>
  <c r="DU40" i="106" s="1"/>
  <c r="DV40" i="106" s="1"/>
  <c r="DW40" i="106" s="1"/>
  <c r="DX40" i="106" s="1"/>
  <c r="DY40" i="106" s="1"/>
  <c r="DZ40" i="106" s="1"/>
  <c r="EA40" i="106" s="1"/>
  <c r="EB40" i="106" s="1"/>
  <c r="EC40" i="106" s="1"/>
  <c r="ED40" i="106" s="1"/>
  <c r="EE40" i="106" s="1"/>
  <c r="EF40" i="106" s="1"/>
  <c r="EG40" i="106" s="1"/>
  <c r="EH40" i="106" s="1"/>
  <c r="EI40" i="106" s="1"/>
  <c r="EJ40" i="106" s="1"/>
  <c r="EK40" i="106" s="1"/>
  <c r="EL40" i="106" s="1"/>
  <c r="EM40" i="106" s="1"/>
  <c r="EN40" i="106" s="1"/>
  <c r="EO40" i="106" s="1"/>
  <c r="EP40" i="106" s="1"/>
  <c r="EQ40" i="106" s="1"/>
  <c r="ER40" i="106" s="1"/>
  <c r="ES40" i="106" s="1"/>
  <c r="ET40" i="106" s="1"/>
  <c r="EU40" i="106" s="1"/>
  <c r="EV40" i="106" s="1"/>
  <c r="EW40" i="106" s="1"/>
  <c r="EX40" i="106" s="1"/>
  <c r="EY40" i="106" s="1"/>
  <c r="EZ40" i="106" s="1"/>
  <c r="FA40" i="106" s="1"/>
  <c r="FB40" i="106" s="1"/>
  <c r="FC40" i="106" s="1"/>
  <c r="FD40" i="106" s="1"/>
  <c r="FE40" i="106" s="1"/>
  <c r="FF40" i="106" s="1"/>
  <c r="FG40" i="106" s="1"/>
  <c r="FH40" i="106" s="1"/>
  <c r="FI40" i="106" s="1"/>
  <c r="FJ40" i="106" s="1"/>
  <c r="FK40" i="106" s="1"/>
  <c r="FL40" i="106" s="1"/>
  <c r="FM40" i="106" s="1"/>
  <c r="FN40" i="106" s="1"/>
  <c r="FO40" i="106" s="1"/>
  <c r="FP40" i="106" s="1"/>
  <c r="FQ40" i="106" s="1"/>
  <c r="FR40" i="106" s="1"/>
  <c r="FS40" i="106" s="1"/>
  <c r="FT40" i="106" s="1"/>
  <c r="FU40" i="106" s="1"/>
  <c r="FV40" i="106" s="1"/>
  <c r="FW40" i="106" s="1"/>
  <c r="FX40" i="106" s="1"/>
  <c r="FY40" i="106" s="1"/>
  <c r="FZ40" i="106" s="1"/>
  <c r="GA40" i="106" s="1"/>
  <c r="GB40" i="106" s="1"/>
  <c r="GC40" i="106" s="1"/>
  <c r="GD40" i="106" s="1"/>
  <c r="GE40" i="106" s="1"/>
  <c r="GF40" i="106" s="1"/>
  <c r="GG40" i="106" s="1"/>
  <c r="GH40" i="106" s="1"/>
  <c r="GI40" i="106" s="1"/>
  <c r="GJ40" i="106" s="1"/>
  <c r="GK40" i="106" s="1"/>
  <c r="GL40" i="106" s="1"/>
  <c r="GM40" i="106" s="1"/>
  <c r="GN40" i="106" s="1"/>
  <c r="GO40" i="106" s="1"/>
  <c r="GP40" i="106" s="1"/>
  <c r="GQ40" i="106" s="1"/>
  <c r="GR40" i="106" s="1"/>
  <c r="GS40" i="106" s="1"/>
  <c r="GT40" i="106" s="1"/>
  <c r="GU40" i="106" s="1"/>
  <c r="GV40" i="106" s="1"/>
  <c r="GW40" i="106" s="1"/>
  <c r="GX40" i="106" s="1"/>
  <c r="GY40" i="106" s="1"/>
  <c r="GZ40" i="106" s="1"/>
  <c r="HA40" i="106" s="1"/>
  <c r="HB40" i="106" s="1"/>
  <c r="HC40" i="106" s="1"/>
  <c r="HD40" i="106" s="1"/>
  <c r="HE40" i="106" s="1"/>
  <c r="HF40" i="106" s="1"/>
  <c r="L11" i="106"/>
  <c r="L16" i="106" s="1"/>
  <c r="E11" i="86" s="1"/>
  <c r="L40" i="106" l="1"/>
  <c r="L45" i="106" s="1"/>
  <c r="E12" i="86" s="1"/>
  <c r="L40" i="105"/>
  <c r="L45" i="105" s="1"/>
  <c r="C12" i="86" s="1"/>
  <c r="P69" i="105"/>
  <c r="Q69" i="105" s="1"/>
  <c r="R69" i="105" s="1"/>
  <c r="S69" i="105" s="1"/>
  <c r="T69" i="105" s="1"/>
  <c r="U69" i="105" s="1"/>
  <c r="V69" i="105" s="1"/>
  <c r="W69" i="105" s="1"/>
  <c r="X69" i="105" s="1"/>
  <c r="Y69" i="105" s="1"/>
  <c r="Z69" i="105" s="1"/>
  <c r="AA69" i="105" s="1"/>
  <c r="AB69" i="105" s="1"/>
  <c r="AC69" i="105" s="1"/>
  <c r="AD69" i="105" s="1"/>
  <c r="AE69" i="105" s="1"/>
  <c r="AF69" i="105" s="1"/>
  <c r="AG69" i="105" s="1"/>
  <c r="AH69" i="105" s="1"/>
  <c r="AI69" i="105" s="1"/>
  <c r="AJ69" i="105" s="1"/>
  <c r="AK69" i="105" s="1"/>
  <c r="AL69" i="105" s="1"/>
  <c r="AM69" i="105" s="1"/>
  <c r="AN69" i="105" s="1"/>
  <c r="AO69" i="105" s="1"/>
  <c r="AP69" i="105" s="1"/>
  <c r="AQ69" i="105" s="1"/>
  <c r="AR69" i="105" s="1"/>
  <c r="AS69" i="105" s="1"/>
  <c r="AT69" i="105" s="1"/>
  <c r="AU69" i="105" s="1"/>
  <c r="AV69" i="105" s="1"/>
  <c r="AW69" i="105" s="1"/>
  <c r="AX69" i="105" s="1"/>
  <c r="AY69" i="105" s="1"/>
  <c r="AZ69" i="105" s="1"/>
  <c r="BA69" i="105" s="1"/>
  <c r="BB69" i="105" s="1"/>
  <c r="BC69" i="105" s="1"/>
  <c r="BD69" i="105" s="1"/>
  <c r="BE69" i="105" s="1"/>
  <c r="BF69" i="105" s="1"/>
  <c r="BG69" i="105" s="1"/>
  <c r="BH69" i="105" s="1"/>
  <c r="BI69" i="105" s="1"/>
  <c r="BJ69" i="105" s="1"/>
  <c r="BK69" i="105" s="1"/>
  <c r="BL69" i="105" s="1"/>
  <c r="BM69" i="105" s="1"/>
  <c r="BN69" i="105" s="1"/>
  <c r="BO69" i="105" s="1"/>
  <c r="BP69" i="105" s="1"/>
  <c r="BQ69" i="105" s="1"/>
  <c r="BR69" i="105" s="1"/>
  <c r="BS69" i="105" s="1"/>
  <c r="BT69" i="105" s="1"/>
  <c r="BU69" i="105" s="1"/>
  <c r="BV69" i="105" s="1"/>
  <c r="BW69" i="105" s="1"/>
  <c r="BX69" i="105" s="1"/>
  <c r="BY69" i="105" s="1"/>
  <c r="BZ69" i="105" s="1"/>
  <c r="CA69" i="105" s="1"/>
  <c r="CB69" i="105" s="1"/>
  <c r="CC69" i="105" s="1"/>
  <c r="CD69" i="105" s="1"/>
  <c r="CE69" i="105" s="1"/>
  <c r="CF69" i="105" s="1"/>
  <c r="CG69" i="105" s="1"/>
  <c r="CH69" i="105" s="1"/>
  <c r="CI69" i="105" s="1"/>
  <c r="CJ69" i="105" s="1"/>
  <c r="CK69" i="105" s="1"/>
  <c r="CL69" i="105" s="1"/>
  <c r="CM69" i="105" s="1"/>
  <c r="CN69" i="105" s="1"/>
  <c r="CO69" i="105" s="1"/>
  <c r="CP69" i="105" s="1"/>
  <c r="CQ69" i="105" s="1"/>
  <c r="CR69" i="105" s="1"/>
  <c r="CS69" i="105" s="1"/>
  <c r="CT69" i="105" s="1"/>
  <c r="CU69" i="105" s="1"/>
  <c r="CV69" i="105" s="1"/>
  <c r="CW69" i="105" s="1"/>
  <c r="CX69" i="105" s="1"/>
  <c r="CY69" i="105" s="1"/>
  <c r="CZ69" i="105" s="1"/>
  <c r="DA69" i="105" s="1"/>
  <c r="DB69" i="105" s="1"/>
  <c r="DC69" i="105" s="1"/>
  <c r="DD69" i="105" s="1"/>
  <c r="DE69" i="105" s="1"/>
  <c r="DF69" i="105" s="1"/>
  <c r="DG69" i="105" s="1"/>
  <c r="DH69" i="105" s="1"/>
  <c r="DI69" i="105" s="1"/>
  <c r="DJ69" i="105" s="1"/>
  <c r="DK69" i="105" s="1"/>
  <c r="DL69" i="105" s="1"/>
  <c r="DM69" i="105" s="1"/>
  <c r="DN69" i="105" s="1"/>
  <c r="DO69" i="105" s="1"/>
  <c r="DP69" i="105" s="1"/>
  <c r="DQ69" i="105" s="1"/>
  <c r="DR69" i="105" s="1"/>
  <c r="DS69" i="105" s="1"/>
  <c r="DT69" i="105" s="1"/>
  <c r="DU69" i="105" s="1"/>
  <c r="DV69" i="105" s="1"/>
  <c r="DW69" i="105" s="1"/>
  <c r="DX69" i="105" s="1"/>
  <c r="DY69" i="105" s="1"/>
  <c r="DZ69" i="105" s="1"/>
  <c r="EA69" i="105" s="1"/>
  <c r="EB69" i="105" s="1"/>
  <c r="EC69" i="105" s="1"/>
  <c r="ED69" i="105" s="1"/>
  <c r="EE69" i="105" s="1"/>
  <c r="EF69" i="105" s="1"/>
  <c r="EG69" i="105" s="1"/>
  <c r="EH69" i="105" s="1"/>
  <c r="EI69" i="105" s="1"/>
  <c r="EJ69" i="105" s="1"/>
  <c r="EK69" i="105" s="1"/>
  <c r="EL69" i="105" s="1"/>
  <c r="EM69" i="105" s="1"/>
  <c r="EN69" i="105" s="1"/>
  <c r="EO69" i="105" s="1"/>
  <c r="EP69" i="105" s="1"/>
  <c r="EQ69" i="105" s="1"/>
  <c r="ER69" i="105" s="1"/>
  <c r="ES69" i="105" s="1"/>
  <c r="ET69" i="105" s="1"/>
  <c r="EU69" i="105" s="1"/>
  <c r="EV69" i="105" s="1"/>
  <c r="EW69" i="105" s="1"/>
  <c r="EX69" i="105" s="1"/>
  <c r="EY69" i="105" s="1"/>
  <c r="EZ69" i="105" s="1"/>
  <c r="FA69" i="105" s="1"/>
  <c r="FB69" i="105" s="1"/>
  <c r="FC69" i="105" s="1"/>
  <c r="FD69" i="105" s="1"/>
  <c r="FE69" i="105" s="1"/>
  <c r="FF69" i="105" s="1"/>
  <c r="FG69" i="105" s="1"/>
  <c r="FH69" i="105" s="1"/>
  <c r="FI69" i="105" s="1"/>
  <c r="FJ69" i="105" s="1"/>
  <c r="FK69" i="105" s="1"/>
  <c r="FL69" i="105" s="1"/>
  <c r="FM69" i="105" s="1"/>
  <c r="FN69" i="105" s="1"/>
  <c r="FO69" i="105" s="1"/>
  <c r="FP69" i="105" s="1"/>
  <c r="FQ69" i="105" s="1"/>
  <c r="FR69" i="105" s="1"/>
  <c r="FS69" i="105" s="1"/>
  <c r="FT69" i="105" s="1"/>
  <c r="FU69" i="105" s="1"/>
  <c r="FV69" i="105" s="1"/>
  <c r="FW69" i="105" s="1"/>
  <c r="FX69" i="105" s="1"/>
  <c r="FY69" i="105" s="1"/>
  <c r="FZ69" i="105" s="1"/>
  <c r="GA69" i="105" s="1"/>
  <c r="GB69" i="105" s="1"/>
  <c r="GC69" i="105" s="1"/>
  <c r="GD69" i="105" s="1"/>
  <c r="GE69" i="105" s="1"/>
  <c r="GF69" i="105" s="1"/>
  <c r="GG69" i="105" s="1"/>
  <c r="GH69" i="105" s="1"/>
  <c r="GI69" i="105" s="1"/>
  <c r="GJ69" i="105" s="1"/>
  <c r="GK69" i="105" s="1"/>
  <c r="GL69" i="105" s="1"/>
  <c r="GM69" i="105" s="1"/>
  <c r="GN69" i="105" s="1"/>
  <c r="GO69" i="105" s="1"/>
  <c r="GP69" i="105" s="1"/>
  <c r="GQ69" i="105" s="1"/>
  <c r="GR69" i="105" s="1"/>
  <c r="GS69" i="105" s="1"/>
  <c r="GT69" i="105" s="1"/>
  <c r="GU69" i="105" s="1"/>
  <c r="GV69" i="105" s="1"/>
  <c r="GW69" i="105" s="1"/>
  <c r="GX69" i="105" s="1"/>
  <c r="GY69" i="105" s="1"/>
  <c r="GZ69" i="105" s="1"/>
  <c r="HA69" i="105" s="1"/>
  <c r="HB69" i="105" s="1"/>
  <c r="HC69" i="105" s="1"/>
  <c r="HD69" i="105" s="1"/>
  <c r="HE69" i="105" s="1"/>
  <c r="HF69" i="105" s="1"/>
  <c r="P69" i="106"/>
  <c r="Q69" i="106" s="1"/>
  <c r="R69" i="106" s="1"/>
  <c r="S69" i="106" s="1"/>
  <c r="T69" i="106" s="1"/>
  <c r="U69" i="106" s="1"/>
  <c r="V69" i="106" s="1"/>
  <c r="W69" i="106" s="1"/>
  <c r="X69" i="106" s="1"/>
  <c r="Y69" i="106" s="1"/>
  <c r="Z69" i="106" s="1"/>
  <c r="AA69" i="106" s="1"/>
  <c r="AB69" i="106" s="1"/>
  <c r="AC69" i="106" s="1"/>
  <c r="AD69" i="106" s="1"/>
  <c r="AE69" i="106" s="1"/>
  <c r="AF69" i="106" s="1"/>
  <c r="AG69" i="106" s="1"/>
  <c r="AH69" i="106" s="1"/>
  <c r="AI69" i="106" s="1"/>
  <c r="AJ69" i="106" s="1"/>
  <c r="AK69" i="106" s="1"/>
  <c r="AL69" i="106" s="1"/>
  <c r="AM69" i="106" s="1"/>
  <c r="AN69" i="106" s="1"/>
  <c r="AO69" i="106" s="1"/>
  <c r="AP69" i="106" s="1"/>
  <c r="AQ69" i="106" s="1"/>
  <c r="AR69" i="106" s="1"/>
  <c r="AS69" i="106" s="1"/>
  <c r="AT69" i="106" s="1"/>
  <c r="AU69" i="106" s="1"/>
  <c r="AV69" i="106" s="1"/>
  <c r="AW69" i="106" s="1"/>
  <c r="AX69" i="106" s="1"/>
  <c r="AY69" i="106" s="1"/>
  <c r="AZ69" i="106" s="1"/>
  <c r="BA69" i="106" s="1"/>
  <c r="BB69" i="106" s="1"/>
  <c r="BC69" i="106" s="1"/>
  <c r="BD69" i="106" s="1"/>
  <c r="BE69" i="106" s="1"/>
  <c r="BF69" i="106" s="1"/>
  <c r="BG69" i="106" s="1"/>
  <c r="BH69" i="106" s="1"/>
  <c r="BI69" i="106" s="1"/>
  <c r="BJ69" i="106" s="1"/>
  <c r="BK69" i="106" s="1"/>
  <c r="BL69" i="106" s="1"/>
  <c r="BM69" i="106" s="1"/>
  <c r="BN69" i="106" s="1"/>
  <c r="BO69" i="106" s="1"/>
  <c r="BP69" i="106" s="1"/>
  <c r="BQ69" i="106" s="1"/>
  <c r="BR69" i="106" s="1"/>
  <c r="BS69" i="106" s="1"/>
  <c r="BT69" i="106" s="1"/>
  <c r="BU69" i="106" s="1"/>
  <c r="BV69" i="106" s="1"/>
  <c r="BW69" i="106" s="1"/>
  <c r="BX69" i="106" s="1"/>
  <c r="BY69" i="106" s="1"/>
  <c r="BZ69" i="106" s="1"/>
  <c r="CA69" i="106" s="1"/>
  <c r="CB69" i="106" s="1"/>
  <c r="CC69" i="106" s="1"/>
  <c r="CD69" i="106" s="1"/>
  <c r="CE69" i="106" s="1"/>
  <c r="CF69" i="106" s="1"/>
  <c r="CG69" i="106" s="1"/>
  <c r="CH69" i="106" s="1"/>
  <c r="CI69" i="106" s="1"/>
  <c r="CJ69" i="106" s="1"/>
  <c r="CK69" i="106" s="1"/>
  <c r="CL69" i="106" s="1"/>
  <c r="CM69" i="106" s="1"/>
  <c r="CN69" i="106" s="1"/>
  <c r="CO69" i="106" s="1"/>
  <c r="CP69" i="106" s="1"/>
  <c r="CQ69" i="106" s="1"/>
  <c r="CR69" i="106" s="1"/>
  <c r="CS69" i="106" s="1"/>
  <c r="CT69" i="106" s="1"/>
  <c r="CU69" i="106" s="1"/>
  <c r="CV69" i="106" s="1"/>
  <c r="CW69" i="106" s="1"/>
  <c r="CX69" i="106" s="1"/>
  <c r="CY69" i="106" s="1"/>
  <c r="CZ69" i="106" s="1"/>
  <c r="DA69" i="106" s="1"/>
  <c r="DB69" i="106" s="1"/>
  <c r="DC69" i="106" s="1"/>
  <c r="DD69" i="106" s="1"/>
  <c r="DE69" i="106" s="1"/>
  <c r="DF69" i="106" s="1"/>
  <c r="DG69" i="106" s="1"/>
  <c r="DH69" i="106" s="1"/>
  <c r="DI69" i="106" s="1"/>
  <c r="DJ69" i="106" s="1"/>
  <c r="DK69" i="106" s="1"/>
  <c r="DL69" i="106" s="1"/>
  <c r="DM69" i="106" s="1"/>
  <c r="DN69" i="106" s="1"/>
  <c r="DO69" i="106" s="1"/>
  <c r="DP69" i="106" s="1"/>
  <c r="DQ69" i="106" s="1"/>
  <c r="DR69" i="106" s="1"/>
  <c r="DS69" i="106" s="1"/>
  <c r="DT69" i="106" s="1"/>
  <c r="DU69" i="106" s="1"/>
  <c r="DV69" i="106" s="1"/>
  <c r="DW69" i="106" s="1"/>
  <c r="DX69" i="106" s="1"/>
  <c r="DY69" i="106" s="1"/>
  <c r="DZ69" i="106" s="1"/>
  <c r="EA69" i="106" s="1"/>
  <c r="EB69" i="106" s="1"/>
  <c r="EC69" i="106" s="1"/>
  <c r="ED69" i="106" s="1"/>
  <c r="EE69" i="106" s="1"/>
  <c r="EF69" i="106" s="1"/>
  <c r="EG69" i="106" s="1"/>
  <c r="EH69" i="106" s="1"/>
  <c r="EI69" i="106" s="1"/>
  <c r="EJ69" i="106" s="1"/>
  <c r="EK69" i="106" s="1"/>
  <c r="EL69" i="106" s="1"/>
  <c r="EM69" i="106" s="1"/>
  <c r="EN69" i="106" s="1"/>
  <c r="EO69" i="106" s="1"/>
  <c r="EP69" i="106" s="1"/>
  <c r="EQ69" i="106" s="1"/>
  <c r="ER69" i="106" s="1"/>
  <c r="ES69" i="106" s="1"/>
  <c r="ET69" i="106" s="1"/>
  <c r="EU69" i="106" s="1"/>
  <c r="EV69" i="106" s="1"/>
  <c r="EW69" i="106" s="1"/>
  <c r="EX69" i="106" s="1"/>
  <c r="EY69" i="106" s="1"/>
  <c r="EZ69" i="106" s="1"/>
  <c r="FA69" i="106" s="1"/>
  <c r="FB69" i="106" s="1"/>
  <c r="FC69" i="106" s="1"/>
  <c r="FD69" i="106" s="1"/>
  <c r="FE69" i="106" s="1"/>
  <c r="FF69" i="106" s="1"/>
  <c r="FG69" i="106" s="1"/>
  <c r="FH69" i="106" s="1"/>
  <c r="FI69" i="106" s="1"/>
  <c r="FJ69" i="106" s="1"/>
  <c r="FK69" i="106" s="1"/>
  <c r="FL69" i="106" s="1"/>
  <c r="FM69" i="106" s="1"/>
  <c r="FN69" i="106" s="1"/>
  <c r="FO69" i="106" s="1"/>
  <c r="FP69" i="106" s="1"/>
  <c r="FQ69" i="106" s="1"/>
  <c r="FR69" i="106" s="1"/>
  <c r="FS69" i="106" s="1"/>
  <c r="FT69" i="106" s="1"/>
  <c r="FU69" i="106" s="1"/>
  <c r="FV69" i="106" s="1"/>
  <c r="FW69" i="106" s="1"/>
  <c r="FX69" i="106" s="1"/>
  <c r="FY69" i="106" s="1"/>
  <c r="FZ69" i="106" s="1"/>
  <c r="GA69" i="106" s="1"/>
  <c r="GB69" i="106" s="1"/>
  <c r="GC69" i="106" s="1"/>
  <c r="GD69" i="106" s="1"/>
  <c r="GE69" i="106" s="1"/>
  <c r="GF69" i="106" s="1"/>
  <c r="GG69" i="106" s="1"/>
  <c r="GH69" i="106" s="1"/>
  <c r="GI69" i="106" s="1"/>
  <c r="GJ69" i="106" s="1"/>
  <c r="GK69" i="106" s="1"/>
  <c r="GL69" i="106" s="1"/>
  <c r="GM69" i="106" s="1"/>
  <c r="GN69" i="106" s="1"/>
  <c r="GO69" i="106" s="1"/>
  <c r="GP69" i="106" s="1"/>
  <c r="GQ69" i="106" s="1"/>
  <c r="GR69" i="106" s="1"/>
  <c r="GS69" i="106" s="1"/>
  <c r="GT69" i="106" s="1"/>
  <c r="GU69" i="106" s="1"/>
  <c r="GV69" i="106" s="1"/>
  <c r="GW69" i="106" s="1"/>
  <c r="GX69" i="106" s="1"/>
  <c r="GY69" i="106" s="1"/>
  <c r="GZ69" i="106" s="1"/>
  <c r="HA69" i="106" s="1"/>
  <c r="HB69" i="106" s="1"/>
  <c r="HC69" i="106" s="1"/>
  <c r="HD69" i="106" s="1"/>
  <c r="HE69" i="106" s="1"/>
  <c r="HF69" i="106" s="1"/>
  <c r="L69" i="106" l="1"/>
  <c r="L74" i="106" s="1"/>
  <c r="E13" i="86" s="1"/>
  <c r="L69" i="105"/>
  <c r="L74" i="105" s="1"/>
  <c r="C13" i="86" s="1"/>
  <c r="G48" i="95"/>
  <c r="G47" i="95"/>
  <c r="G50" i="95" s="1"/>
  <c r="G46" i="95"/>
  <c r="G45" i="95"/>
  <c r="G44" i="95"/>
  <c r="G43" i="95"/>
  <c r="G51" i="95" s="1"/>
  <c r="G42" i="95"/>
  <c r="G41" i="95"/>
  <c r="B64" i="95" l="1"/>
  <c r="G53" i="95"/>
  <c r="G19" i="95" l="1"/>
  <c r="G20" i="95"/>
  <c r="F50" i="95" l="1"/>
  <c r="F19" i="95" l="1"/>
  <c r="F20" i="95"/>
  <c r="H15" i="87" l="1"/>
  <c r="I15" i="87"/>
  <c r="C37" i="92" l="1"/>
  <c r="G36" i="92"/>
  <c r="E36" i="92"/>
  <c r="E40" i="92" s="1"/>
  <c r="C36" i="92"/>
  <c r="G35" i="92"/>
  <c r="G40" i="92" s="1"/>
  <c r="C35" i="92"/>
  <c r="C40" i="92" l="1"/>
  <c r="J13" i="87"/>
  <c r="E15" i="100" s="1"/>
  <c r="J12" i="87"/>
  <c r="E14" i="100" s="1"/>
  <c r="J11" i="87"/>
  <c r="E13" i="100" s="1"/>
  <c r="J10" i="87"/>
  <c r="E12" i="100" s="1"/>
  <c r="E10" i="100"/>
  <c r="J7" i="87"/>
  <c r="E9" i="100" s="1"/>
  <c r="B10" i="76"/>
  <c r="C10" i="76"/>
  <c r="B11" i="76"/>
  <c r="C11" i="76"/>
  <c r="B12" i="76"/>
  <c r="C12" i="76"/>
  <c r="B13" i="76"/>
  <c r="C13" i="76"/>
  <c r="B14" i="76"/>
  <c r="C14" i="76"/>
  <c r="B15" i="76"/>
  <c r="C15" i="76"/>
  <c r="C9" i="76"/>
  <c r="B9" i="76"/>
  <c r="F9" i="100" l="1"/>
  <c r="G9" i="100" s="1"/>
  <c r="H9" i="100" s="1"/>
  <c r="I9" i="100" s="1"/>
  <c r="J9" i="100" s="1"/>
  <c r="E38" i="100"/>
  <c r="O9" i="100"/>
  <c r="F12" i="100"/>
  <c r="G12" i="100" s="1"/>
  <c r="H12" i="100" s="1"/>
  <c r="I12" i="100" s="1"/>
  <c r="J12" i="100" s="1"/>
  <c r="E41" i="100"/>
  <c r="O12" i="100"/>
  <c r="F13" i="100"/>
  <c r="G13" i="100" s="1"/>
  <c r="H13" i="100" s="1"/>
  <c r="I13" i="100" s="1"/>
  <c r="J13" i="100" s="1"/>
  <c r="E42" i="100"/>
  <c r="O13" i="100"/>
  <c r="F14" i="100"/>
  <c r="G14" i="100" s="1"/>
  <c r="H14" i="100" s="1"/>
  <c r="I14" i="100" s="1"/>
  <c r="J14" i="100" s="1"/>
  <c r="E43" i="100"/>
  <c r="O14" i="100"/>
  <c r="F15" i="100"/>
  <c r="G15" i="100" s="1"/>
  <c r="H15" i="100" s="1"/>
  <c r="I15" i="100" s="1"/>
  <c r="J15" i="100" s="1"/>
  <c r="E44" i="100"/>
  <c r="O15" i="100"/>
  <c r="F10" i="100"/>
  <c r="G10" i="100" s="1"/>
  <c r="H10" i="100" s="1"/>
  <c r="I10" i="100" s="1"/>
  <c r="J10" i="100" s="1"/>
  <c r="E39" i="100"/>
  <c r="O10" i="100"/>
  <c r="G15" i="87"/>
  <c r="J9" i="87"/>
  <c r="E11" i="100" s="1"/>
  <c r="C12" i="88"/>
  <c r="C11" i="88"/>
  <c r="E11" i="88" s="1"/>
  <c r="E12" i="88"/>
  <c r="P15" i="100" l="1"/>
  <c r="Q15" i="100" s="1"/>
  <c r="R15" i="100" s="1"/>
  <c r="S15" i="100" s="1"/>
  <c r="T15" i="100" s="1"/>
  <c r="U15" i="100" s="1"/>
  <c r="V15" i="100" s="1"/>
  <c r="W15" i="100" s="1"/>
  <c r="X15" i="100" s="1"/>
  <c r="Y15" i="100" s="1"/>
  <c r="Z15" i="100" s="1"/>
  <c r="AA15" i="100" s="1"/>
  <c r="AB15" i="100" s="1"/>
  <c r="AC15" i="100" s="1"/>
  <c r="AD15" i="100" s="1"/>
  <c r="AE15" i="100" s="1"/>
  <c r="AF15" i="100" s="1"/>
  <c r="AG15" i="100" s="1"/>
  <c r="AH15" i="100" s="1"/>
  <c r="AI15" i="100" s="1"/>
  <c r="AJ15" i="100" s="1"/>
  <c r="AK15" i="100" s="1"/>
  <c r="AL15" i="100" s="1"/>
  <c r="AM15" i="100" s="1"/>
  <c r="AN15" i="100" s="1"/>
  <c r="AO15" i="100" s="1"/>
  <c r="AP15" i="100" s="1"/>
  <c r="AQ15" i="100" s="1"/>
  <c r="AR15" i="100" s="1"/>
  <c r="AS15" i="100" s="1"/>
  <c r="AT15" i="100" s="1"/>
  <c r="AU15" i="100" s="1"/>
  <c r="AV15" i="100" s="1"/>
  <c r="AW15" i="100" s="1"/>
  <c r="AX15" i="100" s="1"/>
  <c r="AY15" i="100" s="1"/>
  <c r="AZ15" i="100" s="1"/>
  <c r="BA15" i="100" s="1"/>
  <c r="BB15" i="100" s="1"/>
  <c r="BC15" i="100" s="1"/>
  <c r="BD15" i="100" s="1"/>
  <c r="BE15" i="100" s="1"/>
  <c r="BF15" i="100" s="1"/>
  <c r="BG15" i="100" s="1"/>
  <c r="BH15" i="100" s="1"/>
  <c r="BI15" i="100" s="1"/>
  <c r="BJ15" i="100" s="1"/>
  <c r="BK15" i="100" s="1"/>
  <c r="BL15" i="100" s="1"/>
  <c r="BM15" i="100" s="1"/>
  <c r="BN15" i="100" s="1"/>
  <c r="BO15" i="100" s="1"/>
  <c r="BP15" i="100" s="1"/>
  <c r="BQ15" i="100" s="1"/>
  <c r="BR15" i="100" s="1"/>
  <c r="BS15" i="100" s="1"/>
  <c r="BT15" i="100" s="1"/>
  <c r="BU15" i="100" s="1"/>
  <c r="BV15" i="100" s="1"/>
  <c r="BW15" i="100" s="1"/>
  <c r="BX15" i="100" s="1"/>
  <c r="BY15" i="100" s="1"/>
  <c r="BZ15" i="100" s="1"/>
  <c r="CA15" i="100" s="1"/>
  <c r="CB15" i="100" s="1"/>
  <c r="CC15" i="100" s="1"/>
  <c r="CD15" i="100" s="1"/>
  <c r="CE15" i="100" s="1"/>
  <c r="CF15" i="100" s="1"/>
  <c r="CG15" i="100" s="1"/>
  <c r="CH15" i="100" s="1"/>
  <c r="CI15" i="100" s="1"/>
  <c r="CJ15" i="100" s="1"/>
  <c r="CK15" i="100" s="1"/>
  <c r="CL15" i="100" s="1"/>
  <c r="CM15" i="100" s="1"/>
  <c r="CN15" i="100" s="1"/>
  <c r="CO15" i="100" s="1"/>
  <c r="CP15" i="100" s="1"/>
  <c r="CQ15" i="100" s="1"/>
  <c r="CR15" i="100" s="1"/>
  <c r="CS15" i="100" s="1"/>
  <c r="CT15" i="100" s="1"/>
  <c r="CU15" i="100" s="1"/>
  <c r="CV15" i="100" s="1"/>
  <c r="CW15" i="100" s="1"/>
  <c r="CX15" i="100" s="1"/>
  <c r="CY15" i="100" s="1"/>
  <c r="CZ15" i="100" s="1"/>
  <c r="DA15" i="100" s="1"/>
  <c r="DB15" i="100" s="1"/>
  <c r="DC15" i="100" s="1"/>
  <c r="DD15" i="100" s="1"/>
  <c r="DE15" i="100" s="1"/>
  <c r="DF15" i="100" s="1"/>
  <c r="DG15" i="100" s="1"/>
  <c r="DH15" i="100" s="1"/>
  <c r="DI15" i="100" s="1"/>
  <c r="DJ15" i="100" s="1"/>
  <c r="DK15" i="100" s="1"/>
  <c r="DL15" i="100" s="1"/>
  <c r="DM15" i="100" s="1"/>
  <c r="DN15" i="100" s="1"/>
  <c r="DO15" i="100" s="1"/>
  <c r="DP15" i="100" s="1"/>
  <c r="DQ15" i="100" s="1"/>
  <c r="DR15" i="100" s="1"/>
  <c r="DS15" i="100" s="1"/>
  <c r="DT15" i="100" s="1"/>
  <c r="DU15" i="100" s="1"/>
  <c r="DV15" i="100" s="1"/>
  <c r="DW15" i="100" s="1"/>
  <c r="DX15" i="100" s="1"/>
  <c r="DY15" i="100" s="1"/>
  <c r="DZ15" i="100" s="1"/>
  <c r="EA15" i="100" s="1"/>
  <c r="EB15" i="100" s="1"/>
  <c r="EC15" i="100" s="1"/>
  <c r="ED15" i="100" s="1"/>
  <c r="EE15" i="100" s="1"/>
  <c r="EF15" i="100" s="1"/>
  <c r="EG15" i="100" s="1"/>
  <c r="EH15" i="100" s="1"/>
  <c r="EI15" i="100" s="1"/>
  <c r="EJ15" i="100" s="1"/>
  <c r="EK15" i="100" s="1"/>
  <c r="EL15" i="100" s="1"/>
  <c r="EM15" i="100" s="1"/>
  <c r="EN15" i="100" s="1"/>
  <c r="EO15" i="100" s="1"/>
  <c r="EP15" i="100" s="1"/>
  <c r="EQ15" i="100" s="1"/>
  <c r="ER15" i="100" s="1"/>
  <c r="ES15" i="100" s="1"/>
  <c r="ET15" i="100" s="1"/>
  <c r="EU15" i="100" s="1"/>
  <c r="EV15" i="100" s="1"/>
  <c r="EW15" i="100" s="1"/>
  <c r="EX15" i="100" s="1"/>
  <c r="EY15" i="100" s="1"/>
  <c r="EZ15" i="100" s="1"/>
  <c r="FA15" i="100" s="1"/>
  <c r="FB15" i="100" s="1"/>
  <c r="FC15" i="100" s="1"/>
  <c r="FD15" i="100" s="1"/>
  <c r="FE15" i="100" s="1"/>
  <c r="FF15" i="100" s="1"/>
  <c r="FG15" i="100" s="1"/>
  <c r="FH15" i="100" s="1"/>
  <c r="FI15" i="100" s="1"/>
  <c r="FJ15" i="100" s="1"/>
  <c r="FK15" i="100" s="1"/>
  <c r="FL15" i="100" s="1"/>
  <c r="FM15" i="100" s="1"/>
  <c r="FN15" i="100" s="1"/>
  <c r="FO15" i="100" s="1"/>
  <c r="FP15" i="100" s="1"/>
  <c r="FQ15" i="100" s="1"/>
  <c r="FR15" i="100" s="1"/>
  <c r="FS15" i="100" s="1"/>
  <c r="FT15" i="100" s="1"/>
  <c r="FU15" i="100" s="1"/>
  <c r="FV15" i="100" s="1"/>
  <c r="FW15" i="100" s="1"/>
  <c r="FX15" i="100" s="1"/>
  <c r="FY15" i="100" s="1"/>
  <c r="FZ15" i="100" s="1"/>
  <c r="GA15" i="100" s="1"/>
  <c r="GB15" i="100" s="1"/>
  <c r="GC15" i="100" s="1"/>
  <c r="GD15" i="100" s="1"/>
  <c r="GE15" i="100" s="1"/>
  <c r="GF15" i="100" s="1"/>
  <c r="GG15" i="100" s="1"/>
  <c r="GH15" i="100" s="1"/>
  <c r="GI15" i="100" s="1"/>
  <c r="GJ15" i="100" s="1"/>
  <c r="GK15" i="100" s="1"/>
  <c r="GL15" i="100" s="1"/>
  <c r="GM15" i="100" s="1"/>
  <c r="GN15" i="100" s="1"/>
  <c r="GO15" i="100" s="1"/>
  <c r="GP15" i="100" s="1"/>
  <c r="GQ15" i="100" s="1"/>
  <c r="GR15" i="100" s="1"/>
  <c r="GS15" i="100" s="1"/>
  <c r="GT15" i="100" s="1"/>
  <c r="GU15" i="100" s="1"/>
  <c r="GV15" i="100" s="1"/>
  <c r="GW15" i="100" s="1"/>
  <c r="GX15" i="100" s="1"/>
  <c r="GY15" i="100" s="1"/>
  <c r="GZ15" i="100" s="1"/>
  <c r="HA15" i="100" s="1"/>
  <c r="HB15" i="100" s="1"/>
  <c r="HC15" i="100" s="1"/>
  <c r="HD15" i="100" s="1"/>
  <c r="HE15" i="100" s="1"/>
  <c r="HF15" i="100" s="1"/>
  <c r="P9" i="100"/>
  <c r="Q9" i="100" s="1"/>
  <c r="R9" i="100" s="1"/>
  <c r="S9" i="100" s="1"/>
  <c r="T9" i="100" s="1"/>
  <c r="U9" i="100" s="1"/>
  <c r="V9" i="100" s="1"/>
  <c r="W9" i="100" s="1"/>
  <c r="X9" i="100" s="1"/>
  <c r="Y9" i="100" s="1"/>
  <c r="Z9" i="100" s="1"/>
  <c r="AA9" i="100" s="1"/>
  <c r="AB9" i="100" s="1"/>
  <c r="AC9" i="100" s="1"/>
  <c r="AD9" i="100" s="1"/>
  <c r="AE9" i="100" s="1"/>
  <c r="AF9" i="100" s="1"/>
  <c r="AG9" i="100" s="1"/>
  <c r="AH9" i="100" s="1"/>
  <c r="AI9" i="100" s="1"/>
  <c r="AJ9" i="100" s="1"/>
  <c r="AK9" i="100" s="1"/>
  <c r="AL9" i="100" s="1"/>
  <c r="AM9" i="100" s="1"/>
  <c r="AN9" i="100" s="1"/>
  <c r="AO9" i="100" s="1"/>
  <c r="AP9" i="100" s="1"/>
  <c r="AQ9" i="100" s="1"/>
  <c r="AR9" i="100" s="1"/>
  <c r="AS9" i="100" s="1"/>
  <c r="AT9" i="100" s="1"/>
  <c r="AU9" i="100" s="1"/>
  <c r="AV9" i="100" s="1"/>
  <c r="AW9" i="100" s="1"/>
  <c r="AX9" i="100" s="1"/>
  <c r="AY9" i="100" s="1"/>
  <c r="AZ9" i="100" s="1"/>
  <c r="BA9" i="100" s="1"/>
  <c r="BB9" i="100" s="1"/>
  <c r="BC9" i="100" s="1"/>
  <c r="BD9" i="100" s="1"/>
  <c r="BE9" i="100" s="1"/>
  <c r="BF9" i="100" s="1"/>
  <c r="BG9" i="100" s="1"/>
  <c r="BH9" i="100" s="1"/>
  <c r="BI9" i="100" s="1"/>
  <c r="BJ9" i="100" s="1"/>
  <c r="BK9" i="100" s="1"/>
  <c r="BL9" i="100" s="1"/>
  <c r="BM9" i="100" s="1"/>
  <c r="BN9" i="100" s="1"/>
  <c r="BO9" i="100" s="1"/>
  <c r="BP9" i="100" s="1"/>
  <c r="BQ9" i="100" s="1"/>
  <c r="BR9" i="100" s="1"/>
  <c r="BS9" i="100" s="1"/>
  <c r="BT9" i="100" s="1"/>
  <c r="BU9" i="100" s="1"/>
  <c r="BV9" i="100" s="1"/>
  <c r="BW9" i="100" s="1"/>
  <c r="BX9" i="100" s="1"/>
  <c r="BY9" i="100" s="1"/>
  <c r="BZ9" i="100" s="1"/>
  <c r="CA9" i="100" s="1"/>
  <c r="CB9" i="100" s="1"/>
  <c r="CC9" i="100" s="1"/>
  <c r="CD9" i="100" s="1"/>
  <c r="CE9" i="100" s="1"/>
  <c r="CF9" i="100" s="1"/>
  <c r="CG9" i="100" s="1"/>
  <c r="CH9" i="100" s="1"/>
  <c r="CI9" i="100" s="1"/>
  <c r="CJ9" i="100" s="1"/>
  <c r="CK9" i="100" s="1"/>
  <c r="CL9" i="100" s="1"/>
  <c r="CM9" i="100" s="1"/>
  <c r="CN9" i="100" s="1"/>
  <c r="CO9" i="100" s="1"/>
  <c r="CP9" i="100" s="1"/>
  <c r="CQ9" i="100" s="1"/>
  <c r="CR9" i="100" s="1"/>
  <c r="CS9" i="100" s="1"/>
  <c r="CT9" i="100" s="1"/>
  <c r="CU9" i="100" s="1"/>
  <c r="CV9" i="100" s="1"/>
  <c r="CW9" i="100" s="1"/>
  <c r="CX9" i="100" s="1"/>
  <c r="CY9" i="100" s="1"/>
  <c r="CZ9" i="100" s="1"/>
  <c r="DA9" i="100" s="1"/>
  <c r="DB9" i="100" s="1"/>
  <c r="DC9" i="100" s="1"/>
  <c r="DD9" i="100" s="1"/>
  <c r="DE9" i="100" s="1"/>
  <c r="DF9" i="100" s="1"/>
  <c r="DG9" i="100" s="1"/>
  <c r="DH9" i="100" s="1"/>
  <c r="DI9" i="100" s="1"/>
  <c r="DJ9" i="100" s="1"/>
  <c r="DK9" i="100" s="1"/>
  <c r="DL9" i="100" s="1"/>
  <c r="DM9" i="100" s="1"/>
  <c r="DN9" i="100" s="1"/>
  <c r="DO9" i="100" s="1"/>
  <c r="DP9" i="100" s="1"/>
  <c r="DQ9" i="100" s="1"/>
  <c r="DR9" i="100" s="1"/>
  <c r="DS9" i="100" s="1"/>
  <c r="DT9" i="100" s="1"/>
  <c r="DU9" i="100" s="1"/>
  <c r="DV9" i="100" s="1"/>
  <c r="DW9" i="100" s="1"/>
  <c r="DX9" i="100" s="1"/>
  <c r="DY9" i="100" s="1"/>
  <c r="DZ9" i="100" s="1"/>
  <c r="EA9" i="100" s="1"/>
  <c r="EB9" i="100" s="1"/>
  <c r="EC9" i="100" s="1"/>
  <c r="ED9" i="100" s="1"/>
  <c r="EE9" i="100" s="1"/>
  <c r="EF9" i="100" s="1"/>
  <c r="EG9" i="100" s="1"/>
  <c r="EH9" i="100" s="1"/>
  <c r="EI9" i="100" s="1"/>
  <c r="EJ9" i="100" s="1"/>
  <c r="EK9" i="100" s="1"/>
  <c r="EL9" i="100" s="1"/>
  <c r="EM9" i="100" s="1"/>
  <c r="EN9" i="100" s="1"/>
  <c r="EO9" i="100" s="1"/>
  <c r="EP9" i="100" s="1"/>
  <c r="EQ9" i="100" s="1"/>
  <c r="ER9" i="100" s="1"/>
  <c r="ES9" i="100" s="1"/>
  <c r="ET9" i="100" s="1"/>
  <c r="EU9" i="100" s="1"/>
  <c r="EV9" i="100" s="1"/>
  <c r="EW9" i="100" s="1"/>
  <c r="EX9" i="100" s="1"/>
  <c r="EY9" i="100" s="1"/>
  <c r="EZ9" i="100" s="1"/>
  <c r="FA9" i="100" s="1"/>
  <c r="FB9" i="100" s="1"/>
  <c r="FC9" i="100" s="1"/>
  <c r="FD9" i="100" s="1"/>
  <c r="FE9" i="100" s="1"/>
  <c r="FF9" i="100" s="1"/>
  <c r="FG9" i="100" s="1"/>
  <c r="FH9" i="100" s="1"/>
  <c r="FI9" i="100" s="1"/>
  <c r="FJ9" i="100" s="1"/>
  <c r="FK9" i="100" s="1"/>
  <c r="FL9" i="100" s="1"/>
  <c r="FM9" i="100" s="1"/>
  <c r="FN9" i="100" s="1"/>
  <c r="FO9" i="100" s="1"/>
  <c r="FP9" i="100" s="1"/>
  <c r="FQ9" i="100" s="1"/>
  <c r="FR9" i="100" s="1"/>
  <c r="FS9" i="100" s="1"/>
  <c r="FT9" i="100" s="1"/>
  <c r="FU9" i="100" s="1"/>
  <c r="FV9" i="100" s="1"/>
  <c r="FW9" i="100" s="1"/>
  <c r="FX9" i="100" s="1"/>
  <c r="FY9" i="100" s="1"/>
  <c r="FZ9" i="100" s="1"/>
  <c r="GA9" i="100" s="1"/>
  <c r="GB9" i="100" s="1"/>
  <c r="GC9" i="100" s="1"/>
  <c r="GD9" i="100" s="1"/>
  <c r="GE9" i="100" s="1"/>
  <c r="GF9" i="100" s="1"/>
  <c r="GG9" i="100" s="1"/>
  <c r="GH9" i="100" s="1"/>
  <c r="GI9" i="100" s="1"/>
  <c r="GJ9" i="100" s="1"/>
  <c r="GK9" i="100" s="1"/>
  <c r="GL9" i="100" s="1"/>
  <c r="GM9" i="100" s="1"/>
  <c r="GN9" i="100" s="1"/>
  <c r="GO9" i="100" s="1"/>
  <c r="GP9" i="100" s="1"/>
  <c r="GQ9" i="100" s="1"/>
  <c r="GR9" i="100" s="1"/>
  <c r="GS9" i="100" s="1"/>
  <c r="GT9" i="100" s="1"/>
  <c r="GU9" i="100" s="1"/>
  <c r="GV9" i="100" s="1"/>
  <c r="GW9" i="100" s="1"/>
  <c r="GX9" i="100" s="1"/>
  <c r="GY9" i="100" s="1"/>
  <c r="GZ9" i="100" s="1"/>
  <c r="HA9" i="100" s="1"/>
  <c r="HB9" i="100" s="1"/>
  <c r="HC9" i="100" s="1"/>
  <c r="HD9" i="100" s="1"/>
  <c r="HE9" i="100" s="1"/>
  <c r="HF9" i="100" s="1"/>
  <c r="F42" i="100"/>
  <c r="G42" i="100" s="1"/>
  <c r="H42" i="100" s="1"/>
  <c r="I42" i="100" s="1"/>
  <c r="J42" i="100" s="1"/>
  <c r="E71" i="100"/>
  <c r="O42" i="100"/>
  <c r="E73" i="100"/>
  <c r="F44" i="100"/>
  <c r="G44" i="100" s="1"/>
  <c r="H44" i="100" s="1"/>
  <c r="I44" i="100" s="1"/>
  <c r="J44" i="100" s="1"/>
  <c r="O44" i="100"/>
  <c r="P12" i="100"/>
  <c r="Q12" i="100" s="1"/>
  <c r="R12" i="100" s="1"/>
  <c r="S12" i="100" s="1"/>
  <c r="T12" i="100" s="1"/>
  <c r="U12" i="100" s="1"/>
  <c r="V12" i="100" s="1"/>
  <c r="W12" i="100" s="1"/>
  <c r="X12" i="100" s="1"/>
  <c r="Y12" i="100" s="1"/>
  <c r="Z12" i="100" s="1"/>
  <c r="AA12" i="100" s="1"/>
  <c r="AB12" i="100" s="1"/>
  <c r="AC12" i="100" s="1"/>
  <c r="AD12" i="100" s="1"/>
  <c r="AE12" i="100" s="1"/>
  <c r="AF12" i="100" s="1"/>
  <c r="AG12" i="100" s="1"/>
  <c r="AH12" i="100" s="1"/>
  <c r="AI12" i="100" s="1"/>
  <c r="AJ12" i="100" s="1"/>
  <c r="AK12" i="100" s="1"/>
  <c r="AL12" i="100" s="1"/>
  <c r="AM12" i="100" s="1"/>
  <c r="AN12" i="100" s="1"/>
  <c r="AO12" i="100" s="1"/>
  <c r="AP12" i="100" s="1"/>
  <c r="AQ12" i="100" s="1"/>
  <c r="AR12" i="100" s="1"/>
  <c r="AS12" i="100" s="1"/>
  <c r="AT12" i="100" s="1"/>
  <c r="AU12" i="100" s="1"/>
  <c r="AV12" i="100" s="1"/>
  <c r="AW12" i="100" s="1"/>
  <c r="AX12" i="100" s="1"/>
  <c r="AY12" i="100" s="1"/>
  <c r="AZ12" i="100" s="1"/>
  <c r="BA12" i="100" s="1"/>
  <c r="BB12" i="100" s="1"/>
  <c r="BC12" i="100" s="1"/>
  <c r="BD12" i="100" s="1"/>
  <c r="BE12" i="100" s="1"/>
  <c r="BF12" i="100" s="1"/>
  <c r="BG12" i="100" s="1"/>
  <c r="BH12" i="100" s="1"/>
  <c r="BI12" i="100" s="1"/>
  <c r="BJ12" i="100" s="1"/>
  <c r="BK12" i="100" s="1"/>
  <c r="BL12" i="100" s="1"/>
  <c r="BM12" i="100" s="1"/>
  <c r="BN12" i="100" s="1"/>
  <c r="BO12" i="100" s="1"/>
  <c r="BP12" i="100" s="1"/>
  <c r="BQ12" i="100" s="1"/>
  <c r="BR12" i="100" s="1"/>
  <c r="BS12" i="100" s="1"/>
  <c r="BT12" i="100" s="1"/>
  <c r="BU12" i="100" s="1"/>
  <c r="BV12" i="100" s="1"/>
  <c r="BW12" i="100" s="1"/>
  <c r="BX12" i="100" s="1"/>
  <c r="BY12" i="100" s="1"/>
  <c r="BZ12" i="100" s="1"/>
  <c r="CA12" i="100" s="1"/>
  <c r="CB12" i="100" s="1"/>
  <c r="CC12" i="100" s="1"/>
  <c r="CD12" i="100" s="1"/>
  <c r="CE12" i="100" s="1"/>
  <c r="CF12" i="100" s="1"/>
  <c r="CG12" i="100" s="1"/>
  <c r="CH12" i="100" s="1"/>
  <c r="CI12" i="100" s="1"/>
  <c r="CJ12" i="100" s="1"/>
  <c r="CK12" i="100" s="1"/>
  <c r="CL12" i="100" s="1"/>
  <c r="CM12" i="100" s="1"/>
  <c r="CN12" i="100" s="1"/>
  <c r="CO12" i="100" s="1"/>
  <c r="CP12" i="100" s="1"/>
  <c r="CQ12" i="100" s="1"/>
  <c r="CR12" i="100" s="1"/>
  <c r="CS12" i="100" s="1"/>
  <c r="CT12" i="100" s="1"/>
  <c r="CU12" i="100" s="1"/>
  <c r="CV12" i="100" s="1"/>
  <c r="CW12" i="100" s="1"/>
  <c r="CX12" i="100" s="1"/>
  <c r="CY12" i="100" s="1"/>
  <c r="CZ12" i="100" s="1"/>
  <c r="DA12" i="100" s="1"/>
  <c r="DB12" i="100" s="1"/>
  <c r="DC12" i="100" s="1"/>
  <c r="DD12" i="100" s="1"/>
  <c r="DE12" i="100" s="1"/>
  <c r="DF12" i="100" s="1"/>
  <c r="DG12" i="100" s="1"/>
  <c r="DH12" i="100" s="1"/>
  <c r="DI12" i="100" s="1"/>
  <c r="DJ12" i="100" s="1"/>
  <c r="DK12" i="100" s="1"/>
  <c r="DL12" i="100" s="1"/>
  <c r="DM12" i="100" s="1"/>
  <c r="DN12" i="100" s="1"/>
  <c r="DO12" i="100" s="1"/>
  <c r="DP12" i="100" s="1"/>
  <c r="DQ12" i="100" s="1"/>
  <c r="DR12" i="100" s="1"/>
  <c r="DS12" i="100" s="1"/>
  <c r="DT12" i="100" s="1"/>
  <c r="DU12" i="100" s="1"/>
  <c r="DV12" i="100" s="1"/>
  <c r="DW12" i="100" s="1"/>
  <c r="DX12" i="100" s="1"/>
  <c r="DY12" i="100" s="1"/>
  <c r="DZ12" i="100" s="1"/>
  <c r="EA12" i="100" s="1"/>
  <c r="EB12" i="100" s="1"/>
  <c r="EC12" i="100" s="1"/>
  <c r="ED12" i="100" s="1"/>
  <c r="EE12" i="100" s="1"/>
  <c r="EF12" i="100" s="1"/>
  <c r="EG12" i="100" s="1"/>
  <c r="EH12" i="100" s="1"/>
  <c r="EI12" i="100" s="1"/>
  <c r="EJ12" i="100" s="1"/>
  <c r="EK12" i="100" s="1"/>
  <c r="EL12" i="100" s="1"/>
  <c r="EM12" i="100" s="1"/>
  <c r="EN12" i="100" s="1"/>
  <c r="EO12" i="100" s="1"/>
  <c r="EP12" i="100" s="1"/>
  <c r="EQ12" i="100" s="1"/>
  <c r="ER12" i="100" s="1"/>
  <c r="ES12" i="100" s="1"/>
  <c r="ET12" i="100" s="1"/>
  <c r="EU12" i="100" s="1"/>
  <c r="EV12" i="100" s="1"/>
  <c r="EW12" i="100" s="1"/>
  <c r="EX12" i="100" s="1"/>
  <c r="EY12" i="100" s="1"/>
  <c r="EZ12" i="100" s="1"/>
  <c r="FA12" i="100" s="1"/>
  <c r="FB12" i="100" s="1"/>
  <c r="FC12" i="100" s="1"/>
  <c r="FD12" i="100" s="1"/>
  <c r="FE12" i="100" s="1"/>
  <c r="FF12" i="100" s="1"/>
  <c r="FG12" i="100" s="1"/>
  <c r="FH12" i="100" s="1"/>
  <c r="FI12" i="100" s="1"/>
  <c r="FJ12" i="100" s="1"/>
  <c r="FK12" i="100" s="1"/>
  <c r="FL12" i="100" s="1"/>
  <c r="FM12" i="100" s="1"/>
  <c r="FN12" i="100" s="1"/>
  <c r="FO12" i="100" s="1"/>
  <c r="FP12" i="100" s="1"/>
  <c r="FQ12" i="100" s="1"/>
  <c r="FR12" i="100" s="1"/>
  <c r="FS12" i="100" s="1"/>
  <c r="FT12" i="100" s="1"/>
  <c r="FU12" i="100" s="1"/>
  <c r="FV12" i="100" s="1"/>
  <c r="FW12" i="100" s="1"/>
  <c r="FX12" i="100" s="1"/>
  <c r="FY12" i="100" s="1"/>
  <c r="FZ12" i="100" s="1"/>
  <c r="GA12" i="100" s="1"/>
  <c r="GB12" i="100" s="1"/>
  <c r="GC12" i="100" s="1"/>
  <c r="GD12" i="100" s="1"/>
  <c r="GE12" i="100" s="1"/>
  <c r="GF12" i="100" s="1"/>
  <c r="GG12" i="100" s="1"/>
  <c r="GH12" i="100" s="1"/>
  <c r="GI12" i="100" s="1"/>
  <c r="GJ12" i="100" s="1"/>
  <c r="GK12" i="100" s="1"/>
  <c r="GL12" i="100" s="1"/>
  <c r="GM12" i="100" s="1"/>
  <c r="GN12" i="100" s="1"/>
  <c r="GO12" i="100" s="1"/>
  <c r="GP12" i="100" s="1"/>
  <c r="GQ12" i="100" s="1"/>
  <c r="GR12" i="100" s="1"/>
  <c r="GS12" i="100" s="1"/>
  <c r="GT12" i="100" s="1"/>
  <c r="GU12" i="100" s="1"/>
  <c r="GV12" i="100" s="1"/>
  <c r="GW12" i="100" s="1"/>
  <c r="GX12" i="100" s="1"/>
  <c r="GY12" i="100" s="1"/>
  <c r="GZ12" i="100" s="1"/>
  <c r="HA12" i="100" s="1"/>
  <c r="HB12" i="100" s="1"/>
  <c r="HC12" i="100" s="1"/>
  <c r="HD12" i="100" s="1"/>
  <c r="HE12" i="100" s="1"/>
  <c r="HF12" i="100" s="1"/>
  <c r="E70" i="100"/>
  <c r="F41" i="100"/>
  <c r="G41" i="100" s="1"/>
  <c r="H41" i="100" s="1"/>
  <c r="I41" i="100" s="1"/>
  <c r="J41" i="100" s="1"/>
  <c r="O41" i="100"/>
  <c r="F11" i="100"/>
  <c r="G11" i="100" s="1"/>
  <c r="H11" i="100" s="1"/>
  <c r="I11" i="100" s="1"/>
  <c r="J11" i="100" s="1"/>
  <c r="E40" i="100"/>
  <c r="O11" i="100"/>
  <c r="P14" i="100"/>
  <c r="Q14" i="100" s="1"/>
  <c r="R14" i="100" s="1"/>
  <c r="S14" i="100" s="1"/>
  <c r="T14" i="100" s="1"/>
  <c r="U14" i="100" s="1"/>
  <c r="V14" i="100" s="1"/>
  <c r="W14" i="100" s="1"/>
  <c r="X14" i="100" s="1"/>
  <c r="Y14" i="100" s="1"/>
  <c r="Z14" i="100" s="1"/>
  <c r="AA14" i="100" s="1"/>
  <c r="AB14" i="100" s="1"/>
  <c r="AC14" i="100" s="1"/>
  <c r="AD14" i="100" s="1"/>
  <c r="AE14" i="100" s="1"/>
  <c r="AF14" i="100" s="1"/>
  <c r="AG14" i="100" s="1"/>
  <c r="AH14" i="100" s="1"/>
  <c r="AI14" i="100" s="1"/>
  <c r="AJ14" i="100" s="1"/>
  <c r="AK14" i="100" s="1"/>
  <c r="AL14" i="100" s="1"/>
  <c r="AM14" i="100" s="1"/>
  <c r="AN14" i="100" s="1"/>
  <c r="AO14" i="100" s="1"/>
  <c r="AP14" i="100" s="1"/>
  <c r="AQ14" i="100" s="1"/>
  <c r="AR14" i="100" s="1"/>
  <c r="AS14" i="100" s="1"/>
  <c r="AT14" i="100" s="1"/>
  <c r="AU14" i="100" s="1"/>
  <c r="AV14" i="100" s="1"/>
  <c r="AW14" i="100" s="1"/>
  <c r="AX14" i="100" s="1"/>
  <c r="AY14" i="100" s="1"/>
  <c r="AZ14" i="100" s="1"/>
  <c r="BA14" i="100" s="1"/>
  <c r="BB14" i="100" s="1"/>
  <c r="BC14" i="100" s="1"/>
  <c r="BD14" i="100" s="1"/>
  <c r="BE14" i="100" s="1"/>
  <c r="BF14" i="100" s="1"/>
  <c r="BG14" i="100" s="1"/>
  <c r="BH14" i="100" s="1"/>
  <c r="BI14" i="100" s="1"/>
  <c r="BJ14" i="100" s="1"/>
  <c r="BK14" i="100" s="1"/>
  <c r="BL14" i="100" s="1"/>
  <c r="BM14" i="100" s="1"/>
  <c r="BN14" i="100" s="1"/>
  <c r="BO14" i="100" s="1"/>
  <c r="BP14" i="100" s="1"/>
  <c r="BQ14" i="100" s="1"/>
  <c r="BR14" i="100" s="1"/>
  <c r="BS14" i="100" s="1"/>
  <c r="BT14" i="100" s="1"/>
  <c r="BU14" i="100" s="1"/>
  <c r="BV14" i="100" s="1"/>
  <c r="BW14" i="100" s="1"/>
  <c r="BX14" i="100" s="1"/>
  <c r="BY14" i="100" s="1"/>
  <c r="BZ14" i="100" s="1"/>
  <c r="CA14" i="100" s="1"/>
  <c r="CB14" i="100" s="1"/>
  <c r="CC14" i="100" s="1"/>
  <c r="CD14" i="100" s="1"/>
  <c r="CE14" i="100" s="1"/>
  <c r="CF14" i="100" s="1"/>
  <c r="CG14" i="100" s="1"/>
  <c r="CH14" i="100" s="1"/>
  <c r="CI14" i="100" s="1"/>
  <c r="CJ14" i="100" s="1"/>
  <c r="CK14" i="100" s="1"/>
  <c r="CL14" i="100" s="1"/>
  <c r="CM14" i="100" s="1"/>
  <c r="CN14" i="100" s="1"/>
  <c r="CO14" i="100" s="1"/>
  <c r="CP14" i="100" s="1"/>
  <c r="CQ14" i="100" s="1"/>
  <c r="CR14" i="100" s="1"/>
  <c r="CS14" i="100" s="1"/>
  <c r="CT14" i="100" s="1"/>
  <c r="CU14" i="100" s="1"/>
  <c r="CV14" i="100" s="1"/>
  <c r="CW14" i="100" s="1"/>
  <c r="CX14" i="100" s="1"/>
  <c r="CY14" i="100" s="1"/>
  <c r="CZ14" i="100" s="1"/>
  <c r="DA14" i="100" s="1"/>
  <c r="DB14" i="100" s="1"/>
  <c r="DC14" i="100" s="1"/>
  <c r="DD14" i="100" s="1"/>
  <c r="DE14" i="100" s="1"/>
  <c r="DF14" i="100" s="1"/>
  <c r="DG14" i="100" s="1"/>
  <c r="DH14" i="100" s="1"/>
  <c r="DI14" i="100" s="1"/>
  <c r="DJ14" i="100" s="1"/>
  <c r="DK14" i="100" s="1"/>
  <c r="DL14" i="100" s="1"/>
  <c r="DM14" i="100" s="1"/>
  <c r="DN14" i="100" s="1"/>
  <c r="DO14" i="100" s="1"/>
  <c r="DP14" i="100" s="1"/>
  <c r="DQ14" i="100" s="1"/>
  <c r="DR14" i="100" s="1"/>
  <c r="DS14" i="100" s="1"/>
  <c r="DT14" i="100" s="1"/>
  <c r="DU14" i="100" s="1"/>
  <c r="DV14" i="100" s="1"/>
  <c r="DW14" i="100" s="1"/>
  <c r="DX14" i="100" s="1"/>
  <c r="DY14" i="100" s="1"/>
  <c r="DZ14" i="100" s="1"/>
  <c r="EA14" i="100" s="1"/>
  <c r="EB14" i="100" s="1"/>
  <c r="EC14" i="100" s="1"/>
  <c r="ED14" i="100" s="1"/>
  <c r="EE14" i="100" s="1"/>
  <c r="EF14" i="100" s="1"/>
  <c r="EG14" i="100" s="1"/>
  <c r="EH14" i="100" s="1"/>
  <c r="EI14" i="100" s="1"/>
  <c r="EJ14" i="100" s="1"/>
  <c r="EK14" i="100" s="1"/>
  <c r="EL14" i="100" s="1"/>
  <c r="EM14" i="100" s="1"/>
  <c r="EN14" i="100" s="1"/>
  <c r="EO14" i="100" s="1"/>
  <c r="EP14" i="100" s="1"/>
  <c r="EQ14" i="100" s="1"/>
  <c r="ER14" i="100" s="1"/>
  <c r="ES14" i="100" s="1"/>
  <c r="ET14" i="100" s="1"/>
  <c r="EU14" i="100" s="1"/>
  <c r="EV14" i="100" s="1"/>
  <c r="EW14" i="100" s="1"/>
  <c r="EX14" i="100" s="1"/>
  <c r="EY14" i="100" s="1"/>
  <c r="EZ14" i="100" s="1"/>
  <c r="FA14" i="100" s="1"/>
  <c r="FB14" i="100" s="1"/>
  <c r="FC14" i="100" s="1"/>
  <c r="FD14" i="100" s="1"/>
  <c r="FE14" i="100" s="1"/>
  <c r="FF14" i="100" s="1"/>
  <c r="FG14" i="100" s="1"/>
  <c r="FH14" i="100" s="1"/>
  <c r="FI14" i="100" s="1"/>
  <c r="FJ14" i="100" s="1"/>
  <c r="FK14" i="100" s="1"/>
  <c r="FL14" i="100" s="1"/>
  <c r="FM14" i="100" s="1"/>
  <c r="FN14" i="100" s="1"/>
  <c r="FO14" i="100" s="1"/>
  <c r="FP14" i="100" s="1"/>
  <c r="FQ14" i="100" s="1"/>
  <c r="FR14" i="100" s="1"/>
  <c r="FS14" i="100" s="1"/>
  <c r="FT14" i="100" s="1"/>
  <c r="FU14" i="100" s="1"/>
  <c r="FV14" i="100" s="1"/>
  <c r="FW14" i="100" s="1"/>
  <c r="FX14" i="100" s="1"/>
  <c r="FY14" i="100" s="1"/>
  <c r="FZ14" i="100" s="1"/>
  <c r="GA14" i="100" s="1"/>
  <c r="GB14" i="100" s="1"/>
  <c r="GC14" i="100" s="1"/>
  <c r="GD14" i="100" s="1"/>
  <c r="GE14" i="100" s="1"/>
  <c r="GF14" i="100" s="1"/>
  <c r="GG14" i="100" s="1"/>
  <c r="GH14" i="100" s="1"/>
  <c r="GI14" i="100" s="1"/>
  <c r="GJ14" i="100" s="1"/>
  <c r="GK14" i="100" s="1"/>
  <c r="GL14" i="100" s="1"/>
  <c r="GM14" i="100" s="1"/>
  <c r="GN14" i="100" s="1"/>
  <c r="GO14" i="100" s="1"/>
  <c r="GP14" i="100" s="1"/>
  <c r="GQ14" i="100" s="1"/>
  <c r="GR14" i="100" s="1"/>
  <c r="GS14" i="100" s="1"/>
  <c r="GT14" i="100" s="1"/>
  <c r="GU14" i="100" s="1"/>
  <c r="GV14" i="100" s="1"/>
  <c r="GW14" i="100" s="1"/>
  <c r="GX14" i="100" s="1"/>
  <c r="GY14" i="100" s="1"/>
  <c r="GZ14" i="100" s="1"/>
  <c r="HA14" i="100" s="1"/>
  <c r="HB14" i="100" s="1"/>
  <c r="HC14" i="100" s="1"/>
  <c r="HD14" i="100" s="1"/>
  <c r="HE14" i="100" s="1"/>
  <c r="HF14" i="100" s="1"/>
  <c r="E67" i="100"/>
  <c r="F38" i="100"/>
  <c r="G38" i="100" s="1"/>
  <c r="H38" i="100" s="1"/>
  <c r="I38" i="100" s="1"/>
  <c r="J38" i="100" s="1"/>
  <c r="O38" i="100"/>
  <c r="E72" i="100"/>
  <c r="F43" i="100"/>
  <c r="G43" i="100" s="1"/>
  <c r="H43" i="100" s="1"/>
  <c r="I43" i="100" s="1"/>
  <c r="J43" i="100" s="1"/>
  <c r="O43" i="100"/>
  <c r="P13" i="100"/>
  <c r="Q13" i="100" s="1"/>
  <c r="R13" i="100" s="1"/>
  <c r="S13" i="100" s="1"/>
  <c r="T13" i="100" s="1"/>
  <c r="U13" i="100" s="1"/>
  <c r="V13" i="100" s="1"/>
  <c r="W13" i="100" s="1"/>
  <c r="X13" i="100" s="1"/>
  <c r="Y13" i="100" s="1"/>
  <c r="Z13" i="100" s="1"/>
  <c r="AA13" i="100" s="1"/>
  <c r="AB13" i="100" s="1"/>
  <c r="AC13" i="100" s="1"/>
  <c r="AD13" i="100" s="1"/>
  <c r="AE13" i="100" s="1"/>
  <c r="AF13" i="100" s="1"/>
  <c r="AG13" i="100" s="1"/>
  <c r="AH13" i="100" s="1"/>
  <c r="AI13" i="100" s="1"/>
  <c r="AJ13" i="100" s="1"/>
  <c r="AK13" i="100" s="1"/>
  <c r="AL13" i="100" s="1"/>
  <c r="AM13" i="100" s="1"/>
  <c r="AN13" i="100" s="1"/>
  <c r="AO13" i="100" s="1"/>
  <c r="AP13" i="100" s="1"/>
  <c r="AQ13" i="100" s="1"/>
  <c r="AR13" i="100" s="1"/>
  <c r="AS13" i="100" s="1"/>
  <c r="AT13" i="100" s="1"/>
  <c r="AU13" i="100" s="1"/>
  <c r="AV13" i="100" s="1"/>
  <c r="AW13" i="100" s="1"/>
  <c r="AX13" i="100" s="1"/>
  <c r="AY13" i="100" s="1"/>
  <c r="AZ13" i="100" s="1"/>
  <c r="BA13" i="100" s="1"/>
  <c r="BB13" i="100" s="1"/>
  <c r="BC13" i="100" s="1"/>
  <c r="BD13" i="100" s="1"/>
  <c r="BE13" i="100" s="1"/>
  <c r="BF13" i="100" s="1"/>
  <c r="BG13" i="100" s="1"/>
  <c r="BH13" i="100" s="1"/>
  <c r="BI13" i="100" s="1"/>
  <c r="BJ13" i="100" s="1"/>
  <c r="BK13" i="100" s="1"/>
  <c r="BL13" i="100" s="1"/>
  <c r="BM13" i="100" s="1"/>
  <c r="BN13" i="100" s="1"/>
  <c r="BO13" i="100" s="1"/>
  <c r="BP13" i="100" s="1"/>
  <c r="BQ13" i="100" s="1"/>
  <c r="BR13" i="100" s="1"/>
  <c r="BS13" i="100" s="1"/>
  <c r="BT13" i="100" s="1"/>
  <c r="BU13" i="100" s="1"/>
  <c r="BV13" i="100" s="1"/>
  <c r="BW13" i="100" s="1"/>
  <c r="BX13" i="100" s="1"/>
  <c r="BY13" i="100" s="1"/>
  <c r="BZ13" i="100" s="1"/>
  <c r="CA13" i="100" s="1"/>
  <c r="CB13" i="100" s="1"/>
  <c r="CC13" i="100" s="1"/>
  <c r="CD13" i="100" s="1"/>
  <c r="CE13" i="100" s="1"/>
  <c r="CF13" i="100" s="1"/>
  <c r="CG13" i="100" s="1"/>
  <c r="CH13" i="100" s="1"/>
  <c r="CI13" i="100" s="1"/>
  <c r="CJ13" i="100" s="1"/>
  <c r="CK13" i="100" s="1"/>
  <c r="CL13" i="100" s="1"/>
  <c r="CM13" i="100" s="1"/>
  <c r="CN13" i="100" s="1"/>
  <c r="CO13" i="100" s="1"/>
  <c r="CP13" i="100" s="1"/>
  <c r="CQ13" i="100" s="1"/>
  <c r="CR13" i="100" s="1"/>
  <c r="CS13" i="100" s="1"/>
  <c r="CT13" i="100" s="1"/>
  <c r="CU13" i="100" s="1"/>
  <c r="CV13" i="100" s="1"/>
  <c r="CW13" i="100" s="1"/>
  <c r="CX13" i="100" s="1"/>
  <c r="CY13" i="100" s="1"/>
  <c r="CZ13" i="100" s="1"/>
  <c r="DA13" i="100" s="1"/>
  <c r="DB13" i="100" s="1"/>
  <c r="DC13" i="100" s="1"/>
  <c r="DD13" i="100" s="1"/>
  <c r="DE13" i="100" s="1"/>
  <c r="DF13" i="100" s="1"/>
  <c r="DG13" i="100" s="1"/>
  <c r="DH13" i="100" s="1"/>
  <c r="DI13" i="100" s="1"/>
  <c r="DJ13" i="100" s="1"/>
  <c r="DK13" i="100" s="1"/>
  <c r="DL13" i="100" s="1"/>
  <c r="DM13" i="100" s="1"/>
  <c r="DN13" i="100" s="1"/>
  <c r="DO13" i="100" s="1"/>
  <c r="DP13" i="100" s="1"/>
  <c r="DQ13" i="100" s="1"/>
  <c r="DR13" i="100" s="1"/>
  <c r="DS13" i="100" s="1"/>
  <c r="DT13" i="100" s="1"/>
  <c r="DU13" i="100" s="1"/>
  <c r="DV13" i="100" s="1"/>
  <c r="DW13" i="100" s="1"/>
  <c r="DX13" i="100" s="1"/>
  <c r="DY13" i="100" s="1"/>
  <c r="DZ13" i="100" s="1"/>
  <c r="EA13" i="100" s="1"/>
  <c r="EB13" i="100" s="1"/>
  <c r="EC13" i="100" s="1"/>
  <c r="ED13" i="100" s="1"/>
  <c r="EE13" i="100" s="1"/>
  <c r="EF13" i="100" s="1"/>
  <c r="EG13" i="100" s="1"/>
  <c r="EH13" i="100" s="1"/>
  <c r="EI13" i="100" s="1"/>
  <c r="EJ13" i="100" s="1"/>
  <c r="EK13" i="100" s="1"/>
  <c r="EL13" i="100" s="1"/>
  <c r="EM13" i="100" s="1"/>
  <c r="EN13" i="100" s="1"/>
  <c r="EO13" i="100" s="1"/>
  <c r="EP13" i="100" s="1"/>
  <c r="EQ13" i="100" s="1"/>
  <c r="ER13" i="100" s="1"/>
  <c r="ES13" i="100" s="1"/>
  <c r="ET13" i="100" s="1"/>
  <c r="EU13" i="100" s="1"/>
  <c r="EV13" i="100" s="1"/>
  <c r="EW13" i="100" s="1"/>
  <c r="EX13" i="100" s="1"/>
  <c r="EY13" i="100" s="1"/>
  <c r="EZ13" i="100" s="1"/>
  <c r="FA13" i="100" s="1"/>
  <c r="FB13" i="100" s="1"/>
  <c r="FC13" i="100" s="1"/>
  <c r="FD13" i="100" s="1"/>
  <c r="FE13" i="100" s="1"/>
  <c r="FF13" i="100" s="1"/>
  <c r="FG13" i="100" s="1"/>
  <c r="FH13" i="100" s="1"/>
  <c r="FI13" i="100" s="1"/>
  <c r="FJ13" i="100" s="1"/>
  <c r="FK13" i="100" s="1"/>
  <c r="FL13" i="100" s="1"/>
  <c r="FM13" i="100" s="1"/>
  <c r="FN13" i="100" s="1"/>
  <c r="FO13" i="100" s="1"/>
  <c r="FP13" i="100" s="1"/>
  <c r="FQ13" i="100" s="1"/>
  <c r="FR13" i="100" s="1"/>
  <c r="FS13" i="100" s="1"/>
  <c r="FT13" i="100" s="1"/>
  <c r="FU13" i="100" s="1"/>
  <c r="FV13" i="100" s="1"/>
  <c r="FW13" i="100" s="1"/>
  <c r="FX13" i="100" s="1"/>
  <c r="FY13" i="100" s="1"/>
  <c r="FZ13" i="100" s="1"/>
  <c r="GA13" i="100" s="1"/>
  <c r="GB13" i="100" s="1"/>
  <c r="GC13" i="100" s="1"/>
  <c r="GD13" i="100" s="1"/>
  <c r="GE13" i="100" s="1"/>
  <c r="GF13" i="100" s="1"/>
  <c r="GG13" i="100" s="1"/>
  <c r="GH13" i="100" s="1"/>
  <c r="GI13" i="100" s="1"/>
  <c r="GJ13" i="100" s="1"/>
  <c r="GK13" i="100" s="1"/>
  <c r="GL13" i="100" s="1"/>
  <c r="GM13" i="100" s="1"/>
  <c r="GN13" i="100" s="1"/>
  <c r="GO13" i="100" s="1"/>
  <c r="GP13" i="100" s="1"/>
  <c r="GQ13" i="100" s="1"/>
  <c r="GR13" i="100" s="1"/>
  <c r="GS13" i="100" s="1"/>
  <c r="GT13" i="100" s="1"/>
  <c r="GU13" i="100" s="1"/>
  <c r="GV13" i="100" s="1"/>
  <c r="GW13" i="100" s="1"/>
  <c r="GX13" i="100" s="1"/>
  <c r="GY13" i="100" s="1"/>
  <c r="GZ13" i="100" s="1"/>
  <c r="HA13" i="100" s="1"/>
  <c r="HB13" i="100" s="1"/>
  <c r="HC13" i="100" s="1"/>
  <c r="HD13" i="100" s="1"/>
  <c r="HE13" i="100" s="1"/>
  <c r="HF13" i="100" s="1"/>
  <c r="E68" i="100"/>
  <c r="F39" i="100"/>
  <c r="G39" i="100" s="1"/>
  <c r="H39" i="100" s="1"/>
  <c r="I39" i="100" s="1"/>
  <c r="J39" i="100" s="1"/>
  <c r="O39" i="100"/>
  <c r="P10" i="100"/>
  <c r="Q10" i="100" s="1"/>
  <c r="R10" i="100" s="1"/>
  <c r="S10" i="100" s="1"/>
  <c r="T10" i="100" s="1"/>
  <c r="U10" i="100" s="1"/>
  <c r="V10" i="100" s="1"/>
  <c r="W10" i="100" s="1"/>
  <c r="X10" i="100" s="1"/>
  <c r="Y10" i="100" s="1"/>
  <c r="Z10" i="100" s="1"/>
  <c r="AA10" i="100" s="1"/>
  <c r="AB10" i="100" s="1"/>
  <c r="AC10" i="100" s="1"/>
  <c r="AD10" i="100" s="1"/>
  <c r="AE10" i="100" s="1"/>
  <c r="AF10" i="100" s="1"/>
  <c r="AG10" i="100" s="1"/>
  <c r="AH10" i="100" s="1"/>
  <c r="AI10" i="100" s="1"/>
  <c r="AJ10" i="100" s="1"/>
  <c r="AK10" i="100" s="1"/>
  <c r="AL10" i="100" s="1"/>
  <c r="AM10" i="100" s="1"/>
  <c r="AN10" i="100" s="1"/>
  <c r="AO10" i="100" s="1"/>
  <c r="AP10" i="100" s="1"/>
  <c r="AQ10" i="100" s="1"/>
  <c r="AR10" i="100" s="1"/>
  <c r="AS10" i="100" s="1"/>
  <c r="AT10" i="100" s="1"/>
  <c r="AU10" i="100" s="1"/>
  <c r="AV10" i="100" s="1"/>
  <c r="AW10" i="100" s="1"/>
  <c r="AX10" i="100" s="1"/>
  <c r="AY10" i="100" s="1"/>
  <c r="AZ10" i="100" s="1"/>
  <c r="BA10" i="100" s="1"/>
  <c r="BB10" i="100" s="1"/>
  <c r="BC10" i="100" s="1"/>
  <c r="BD10" i="100" s="1"/>
  <c r="BE10" i="100" s="1"/>
  <c r="BF10" i="100" s="1"/>
  <c r="BG10" i="100" s="1"/>
  <c r="BH10" i="100" s="1"/>
  <c r="BI10" i="100" s="1"/>
  <c r="BJ10" i="100" s="1"/>
  <c r="BK10" i="100" s="1"/>
  <c r="BL10" i="100" s="1"/>
  <c r="BM10" i="100" s="1"/>
  <c r="BN10" i="100" s="1"/>
  <c r="BO10" i="100" s="1"/>
  <c r="BP10" i="100" s="1"/>
  <c r="BQ10" i="100" s="1"/>
  <c r="BR10" i="100" s="1"/>
  <c r="BS10" i="100" s="1"/>
  <c r="BT10" i="100" s="1"/>
  <c r="BU10" i="100" s="1"/>
  <c r="BV10" i="100" s="1"/>
  <c r="BW10" i="100" s="1"/>
  <c r="BX10" i="100" s="1"/>
  <c r="BY10" i="100" s="1"/>
  <c r="BZ10" i="100" s="1"/>
  <c r="CA10" i="100" s="1"/>
  <c r="CB10" i="100" s="1"/>
  <c r="CC10" i="100" s="1"/>
  <c r="CD10" i="100" s="1"/>
  <c r="CE10" i="100" s="1"/>
  <c r="CF10" i="100" s="1"/>
  <c r="CG10" i="100" s="1"/>
  <c r="CH10" i="100" s="1"/>
  <c r="CI10" i="100" s="1"/>
  <c r="CJ10" i="100" s="1"/>
  <c r="CK10" i="100" s="1"/>
  <c r="CL10" i="100" s="1"/>
  <c r="CM10" i="100" s="1"/>
  <c r="CN10" i="100" s="1"/>
  <c r="CO10" i="100" s="1"/>
  <c r="CP10" i="100" s="1"/>
  <c r="CQ10" i="100" s="1"/>
  <c r="CR10" i="100" s="1"/>
  <c r="CS10" i="100" s="1"/>
  <c r="CT10" i="100" s="1"/>
  <c r="CU10" i="100" s="1"/>
  <c r="CV10" i="100" s="1"/>
  <c r="CW10" i="100" s="1"/>
  <c r="CX10" i="100" s="1"/>
  <c r="CY10" i="100" s="1"/>
  <c r="CZ10" i="100" s="1"/>
  <c r="DA10" i="100" s="1"/>
  <c r="DB10" i="100" s="1"/>
  <c r="DC10" i="100" s="1"/>
  <c r="DD10" i="100" s="1"/>
  <c r="DE10" i="100" s="1"/>
  <c r="DF10" i="100" s="1"/>
  <c r="DG10" i="100" s="1"/>
  <c r="DH10" i="100" s="1"/>
  <c r="DI10" i="100" s="1"/>
  <c r="DJ10" i="100" s="1"/>
  <c r="DK10" i="100" s="1"/>
  <c r="DL10" i="100" s="1"/>
  <c r="DM10" i="100" s="1"/>
  <c r="DN10" i="100" s="1"/>
  <c r="DO10" i="100" s="1"/>
  <c r="DP10" i="100" s="1"/>
  <c r="DQ10" i="100" s="1"/>
  <c r="DR10" i="100" s="1"/>
  <c r="DS10" i="100" s="1"/>
  <c r="DT10" i="100" s="1"/>
  <c r="DU10" i="100" s="1"/>
  <c r="DV10" i="100" s="1"/>
  <c r="DW10" i="100" s="1"/>
  <c r="DX10" i="100" s="1"/>
  <c r="DY10" i="100" s="1"/>
  <c r="DZ10" i="100" s="1"/>
  <c r="EA10" i="100" s="1"/>
  <c r="EB10" i="100" s="1"/>
  <c r="EC10" i="100" s="1"/>
  <c r="ED10" i="100" s="1"/>
  <c r="EE10" i="100" s="1"/>
  <c r="EF10" i="100" s="1"/>
  <c r="EG10" i="100" s="1"/>
  <c r="EH10" i="100" s="1"/>
  <c r="EI10" i="100" s="1"/>
  <c r="EJ10" i="100" s="1"/>
  <c r="EK10" i="100" s="1"/>
  <c r="EL10" i="100" s="1"/>
  <c r="EM10" i="100" s="1"/>
  <c r="EN10" i="100" s="1"/>
  <c r="EO10" i="100" s="1"/>
  <c r="EP10" i="100" s="1"/>
  <c r="EQ10" i="100" s="1"/>
  <c r="ER10" i="100" s="1"/>
  <c r="ES10" i="100" s="1"/>
  <c r="ET10" i="100" s="1"/>
  <c r="EU10" i="100" s="1"/>
  <c r="EV10" i="100" s="1"/>
  <c r="EW10" i="100" s="1"/>
  <c r="EX10" i="100" s="1"/>
  <c r="EY10" i="100" s="1"/>
  <c r="EZ10" i="100" s="1"/>
  <c r="FA10" i="100" s="1"/>
  <c r="FB10" i="100" s="1"/>
  <c r="FC10" i="100" s="1"/>
  <c r="FD10" i="100" s="1"/>
  <c r="FE10" i="100" s="1"/>
  <c r="FF10" i="100" s="1"/>
  <c r="FG10" i="100" s="1"/>
  <c r="FH10" i="100" s="1"/>
  <c r="FI10" i="100" s="1"/>
  <c r="FJ10" i="100" s="1"/>
  <c r="FK10" i="100" s="1"/>
  <c r="FL10" i="100" s="1"/>
  <c r="FM10" i="100" s="1"/>
  <c r="FN10" i="100" s="1"/>
  <c r="FO10" i="100" s="1"/>
  <c r="FP10" i="100" s="1"/>
  <c r="FQ10" i="100" s="1"/>
  <c r="FR10" i="100" s="1"/>
  <c r="FS10" i="100" s="1"/>
  <c r="FT10" i="100" s="1"/>
  <c r="FU10" i="100" s="1"/>
  <c r="FV10" i="100" s="1"/>
  <c r="FW10" i="100" s="1"/>
  <c r="FX10" i="100" s="1"/>
  <c r="FY10" i="100" s="1"/>
  <c r="FZ10" i="100" s="1"/>
  <c r="GA10" i="100" s="1"/>
  <c r="GB10" i="100" s="1"/>
  <c r="GC10" i="100" s="1"/>
  <c r="GD10" i="100" s="1"/>
  <c r="GE10" i="100" s="1"/>
  <c r="GF10" i="100" s="1"/>
  <c r="GG10" i="100" s="1"/>
  <c r="GH10" i="100" s="1"/>
  <c r="GI10" i="100" s="1"/>
  <c r="GJ10" i="100" s="1"/>
  <c r="GK10" i="100" s="1"/>
  <c r="GL10" i="100" s="1"/>
  <c r="GM10" i="100" s="1"/>
  <c r="GN10" i="100" s="1"/>
  <c r="GO10" i="100" s="1"/>
  <c r="GP10" i="100" s="1"/>
  <c r="GQ10" i="100" s="1"/>
  <c r="GR10" i="100" s="1"/>
  <c r="GS10" i="100" s="1"/>
  <c r="GT10" i="100" s="1"/>
  <c r="GU10" i="100" s="1"/>
  <c r="GV10" i="100" s="1"/>
  <c r="GW10" i="100" s="1"/>
  <c r="GX10" i="100" s="1"/>
  <c r="GY10" i="100" s="1"/>
  <c r="GZ10" i="100" s="1"/>
  <c r="HA10" i="100" s="1"/>
  <c r="HB10" i="100" s="1"/>
  <c r="HC10" i="100" s="1"/>
  <c r="HD10" i="100" s="1"/>
  <c r="HE10" i="100" s="1"/>
  <c r="HF10" i="100" s="1"/>
  <c r="J15" i="87"/>
  <c r="I43" i="87"/>
  <c r="I73" i="87" s="1"/>
  <c r="H43" i="87"/>
  <c r="H73" i="87" s="1"/>
  <c r="G43" i="87"/>
  <c r="E73" i="87"/>
  <c r="I42" i="87"/>
  <c r="I72" i="87" s="1"/>
  <c r="H42" i="87"/>
  <c r="H72" i="87" s="1"/>
  <c r="G42" i="87"/>
  <c r="E72" i="87"/>
  <c r="I41" i="87"/>
  <c r="I71" i="87" s="1"/>
  <c r="H41" i="87"/>
  <c r="H71" i="87" s="1"/>
  <c r="G41" i="87"/>
  <c r="E71" i="87"/>
  <c r="I40" i="87"/>
  <c r="I70" i="87" s="1"/>
  <c r="H40" i="87"/>
  <c r="H70" i="87" s="1"/>
  <c r="G40" i="87"/>
  <c r="E70" i="87"/>
  <c r="I39" i="87"/>
  <c r="I69" i="87" s="1"/>
  <c r="H39" i="87"/>
  <c r="H69" i="87" s="1"/>
  <c r="G39" i="87"/>
  <c r="E69" i="87"/>
  <c r="I38" i="87"/>
  <c r="I68" i="87" s="1"/>
  <c r="H38" i="87"/>
  <c r="H68" i="87" s="1"/>
  <c r="G38" i="87"/>
  <c r="E68" i="87"/>
  <c r="I37" i="87"/>
  <c r="H37" i="87"/>
  <c r="G37" i="87"/>
  <c r="E67" i="87"/>
  <c r="E13" i="87"/>
  <c r="F13" i="87" s="1"/>
  <c r="L13" i="87" s="1"/>
  <c r="J12" i="94" s="1"/>
  <c r="E12" i="87"/>
  <c r="M12" i="87" s="1"/>
  <c r="E11" i="87"/>
  <c r="M11" i="87" s="1"/>
  <c r="E10" i="87"/>
  <c r="K10" i="87" s="1"/>
  <c r="E9" i="87"/>
  <c r="E8" i="87"/>
  <c r="E7" i="87"/>
  <c r="L13" i="100" l="1"/>
  <c r="F72" i="100"/>
  <c r="G72" i="100" s="1"/>
  <c r="H72" i="100" s="1"/>
  <c r="I72" i="100" s="1"/>
  <c r="J72" i="100" s="1"/>
  <c r="O72" i="100"/>
  <c r="F73" i="100"/>
  <c r="G73" i="100" s="1"/>
  <c r="H73" i="100" s="1"/>
  <c r="I73" i="100" s="1"/>
  <c r="J73" i="100" s="1"/>
  <c r="O73" i="100"/>
  <c r="M8" i="87"/>
  <c r="K8" i="87"/>
  <c r="E69" i="100"/>
  <c r="F40" i="100"/>
  <c r="G40" i="100" s="1"/>
  <c r="H40" i="100" s="1"/>
  <c r="I40" i="100" s="1"/>
  <c r="J40" i="100" s="1"/>
  <c r="O40" i="100"/>
  <c r="O71" i="100"/>
  <c r="F71" i="100"/>
  <c r="G71" i="100" s="1"/>
  <c r="H71" i="100" s="1"/>
  <c r="I71" i="100" s="1"/>
  <c r="J71" i="100" s="1"/>
  <c r="P38" i="100"/>
  <c r="Q38" i="100" s="1"/>
  <c r="R38" i="100" s="1"/>
  <c r="S38" i="100" s="1"/>
  <c r="T38" i="100" s="1"/>
  <c r="U38" i="100" s="1"/>
  <c r="V38" i="100" s="1"/>
  <c r="W38" i="100" s="1"/>
  <c r="X38" i="100" s="1"/>
  <c r="Y38" i="100" s="1"/>
  <c r="Z38" i="100" s="1"/>
  <c r="AA38" i="100" s="1"/>
  <c r="AB38" i="100" s="1"/>
  <c r="AC38" i="100" s="1"/>
  <c r="AD38" i="100" s="1"/>
  <c r="AE38" i="100" s="1"/>
  <c r="AF38" i="100" s="1"/>
  <c r="AG38" i="100" s="1"/>
  <c r="AH38" i="100" s="1"/>
  <c r="AI38" i="100" s="1"/>
  <c r="AJ38" i="100" s="1"/>
  <c r="AK38" i="100" s="1"/>
  <c r="AL38" i="100" s="1"/>
  <c r="AM38" i="100" s="1"/>
  <c r="AN38" i="100" s="1"/>
  <c r="AO38" i="100" s="1"/>
  <c r="AP38" i="100" s="1"/>
  <c r="AQ38" i="100" s="1"/>
  <c r="AR38" i="100" s="1"/>
  <c r="AS38" i="100" s="1"/>
  <c r="AT38" i="100" s="1"/>
  <c r="AU38" i="100" s="1"/>
  <c r="AV38" i="100" s="1"/>
  <c r="AW38" i="100" s="1"/>
  <c r="AX38" i="100" s="1"/>
  <c r="AY38" i="100" s="1"/>
  <c r="AZ38" i="100" s="1"/>
  <c r="BA38" i="100" s="1"/>
  <c r="BB38" i="100" s="1"/>
  <c r="BC38" i="100" s="1"/>
  <c r="BD38" i="100" s="1"/>
  <c r="BE38" i="100" s="1"/>
  <c r="BF38" i="100" s="1"/>
  <c r="BG38" i="100" s="1"/>
  <c r="BH38" i="100" s="1"/>
  <c r="BI38" i="100" s="1"/>
  <c r="BJ38" i="100" s="1"/>
  <c r="BK38" i="100" s="1"/>
  <c r="BL38" i="100" s="1"/>
  <c r="BM38" i="100" s="1"/>
  <c r="BN38" i="100" s="1"/>
  <c r="BO38" i="100" s="1"/>
  <c r="BP38" i="100" s="1"/>
  <c r="BQ38" i="100" s="1"/>
  <c r="BR38" i="100" s="1"/>
  <c r="BS38" i="100" s="1"/>
  <c r="BT38" i="100" s="1"/>
  <c r="BU38" i="100" s="1"/>
  <c r="BV38" i="100" s="1"/>
  <c r="BW38" i="100" s="1"/>
  <c r="BX38" i="100" s="1"/>
  <c r="BY38" i="100" s="1"/>
  <c r="BZ38" i="100" s="1"/>
  <c r="CA38" i="100" s="1"/>
  <c r="CB38" i="100" s="1"/>
  <c r="CC38" i="100" s="1"/>
  <c r="CD38" i="100" s="1"/>
  <c r="CE38" i="100" s="1"/>
  <c r="CF38" i="100" s="1"/>
  <c r="CG38" i="100" s="1"/>
  <c r="CH38" i="100" s="1"/>
  <c r="CI38" i="100" s="1"/>
  <c r="CJ38" i="100" s="1"/>
  <c r="CK38" i="100" s="1"/>
  <c r="CL38" i="100" s="1"/>
  <c r="CM38" i="100" s="1"/>
  <c r="CN38" i="100" s="1"/>
  <c r="CO38" i="100" s="1"/>
  <c r="CP38" i="100" s="1"/>
  <c r="CQ38" i="100" s="1"/>
  <c r="CR38" i="100" s="1"/>
  <c r="CS38" i="100" s="1"/>
  <c r="CT38" i="100" s="1"/>
  <c r="CU38" i="100" s="1"/>
  <c r="CV38" i="100" s="1"/>
  <c r="CW38" i="100" s="1"/>
  <c r="CX38" i="100" s="1"/>
  <c r="CY38" i="100" s="1"/>
  <c r="CZ38" i="100" s="1"/>
  <c r="DA38" i="100" s="1"/>
  <c r="DB38" i="100" s="1"/>
  <c r="DC38" i="100" s="1"/>
  <c r="DD38" i="100" s="1"/>
  <c r="DE38" i="100" s="1"/>
  <c r="DF38" i="100" s="1"/>
  <c r="DG38" i="100" s="1"/>
  <c r="DH38" i="100" s="1"/>
  <c r="DI38" i="100" s="1"/>
  <c r="DJ38" i="100" s="1"/>
  <c r="DK38" i="100" s="1"/>
  <c r="DL38" i="100" s="1"/>
  <c r="DM38" i="100" s="1"/>
  <c r="DN38" i="100" s="1"/>
  <c r="DO38" i="100" s="1"/>
  <c r="DP38" i="100" s="1"/>
  <c r="DQ38" i="100" s="1"/>
  <c r="DR38" i="100" s="1"/>
  <c r="DS38" i="100" s="1"/>
  <c r="DT38" i="100" s="1"/>
  <c r="DU38" i="100" s="1"/>
  <c r="DV38" i="100" s="1"/>
  <c r="DW38" i="100" s="1"/>
  <c r="DX38" i="100" s="1"/>
  <c r="DY38" i="100" s="1"/>
  <c r="DZ38" i="100" s="1"/>
  <c r="EA38" i="100" s="1"/>
  <c r="EB38" i="100" s="1"/>
  <c r="EC38" i="100" s="1"/>
  <c r="ED38" i="100" s="1"/>
  <c r="EE38" i="100" s="1"/>
  <c r="EF38" i="100" s="1"/>
  <c r="EG38" i="100" s="1"/>
  <c r="EH38" i="100" s="1"/>
  <c r="EI38" i="100" s="1"/>
  <c r="EJ38" i="100" s="1"/>
  <c r="EK38" i="100" s="1"/>
  <c r="EL38" i="100" s="1"/>
  <c r="EM38" i="100" s="1"/>
  <c r="EN38" i="100" s="1"/>
  <c r="EO38" i="100" s="1"/>
  <c r="EP38" i="100" s="1"/>
  <c r="EQ38" i="100" s="1"/>
  <c r="ER38" i="100" s="1"/>
  <c r="ES38" i="100" s="1"/>
  <c r="ET38" i="100" s="1"/>
  <c r="EU38" i="100" s="1"/>
  <c r="EV38" i="100" s="1"/>
  <c r="EW38" i="100" s="1"/>
  <c r="EX38" i="100" s="1"/>
  <c r="EY38" i="100" s="1"/>
  <c r="EZ38" i="100" s="1"/>
  <c r="FA38" i="100" s="1"/>
  <c r="FB38" i="100" s="1"/>
  <c r="FC38" i="100" s="1"/>
  <c r="FD38" i="100" s="1"/>
  <c r="FE38" i="100" s="1"/>
  <c r="FF38" i="100" s="1"/>
  <c r="FG38" i="100" s="1"/>
  <c r="FH38" i="100" s="1"/>
  <c r="FI38" i="100" s="1"/>
  <c r="FJ38" i="100" s="1"/>
  <c r="FK38" i="100" s="1"/>
  <c r="FL38" i="100" s="1"/>
  <c r="FM38" i="100" s="1"/>
  <c r="FN38" i="100" s="1"/>
  <c r="FO38" i="100" s="1"/>
  <c r="FP38" i="100" s="1"/>
  <c r="FQ38" i="100" s="1"/>
  <c r="FR38" i="100" s="1"/>
  <c r="FS38" i="100" s="1"/>
  <c r="FT38" i="100" s="1"/>
  <c r="FU38" i="100" s="1"/>
  <c r="FV38" i="100" s="1"/>
  <c r="FW38" i="100" s="1"/>
  <c r="FX38" i="100" s="1"/>
  <c r="FY38" i="100" s="1"/>
  <c r="FZ38" i="100" s="1"/>
  <c r="GA38" i="100" s="1"/>
  <c r="GB38" i="100" s="1"/>
  <c r="GC38" i="100" s="1"/>
  <c r="GD38" i="100" s="1"/>
  <c r="GE38" i="100" s="1"/>
  <c r="GF38" i="100" s="1"/>
  <c r="GG38" i="100" s="1"/>
  <c r="GH38" i="100" s="1"/>
  <c r="GI38" i="100" s="1"/>
  <c r="GJ38" i="100" s="1"/>
  <c r="GK38" i="100" s="1"/>
  <c r="GL38" i="100" s="1"/>
  <c r="GM38" i="100" s="1"/>
  <c r="GN38" i="100" s="1"/>
  <c r="GO38" i="100" s="1"/>
  <c r="GP38" i="100" s="1"/>
  <c r="GQ38" i="100" s="1"/>
  <c r="GR38" i="100" s="1"/>
  <c r="GS38" i="100" s="1"/>
  <c r="GT38" i="100" s="1"/>
  <c r="GU38" i="100" s="1"/>
  <c r="GV38" i="100" s="1"/>
  <c r="GW38" i="100" s="1"/>
  <c r="GX38" i="100" s="1"/>
  <c r="GY38" i="100" s="1"/>
  <c r="GZ38" i="100" s="1"/>
  <c r="HA38" i="100" s="1"/>
  <c r="HB38" i="100" s="1"/>
  <c r="HC38" i="100" s="1"/>
  <c r="HD38" i="100" s="1"/>
  <c r="HE38" i="100" s="1"/>
  <c r="HF38" i="100" s="1"/>
  <c r="P41" i="100"/>
  <c r="Q41" i="100" s="1"/>
  <c r="R41" i="100" s="1"/>
  <c r="S41" i="100" s="1"/>
  <c r="T41" i="100" s="1"/>
  <c r="U41" i="100" s="1"/>
  <c r="V41" i="100" s="1"/>
  <c r="W41" i="100" s="1"/>
  <c r="X41" i="100" s="1"/>
  <c r="Y41" i="100" s="1"/>
  <c r="Z41" i="100" s="1"/>
  <c r="AA41" i="100" s="1"/>
  <c r="AB41" i="100" s="1"/>
  <c r="AC41" i="100" s="1"/>
  <c r="AD41" i="100" s="1"/>
  <c r="AE41" i="100" s="1"/>
  <c r="AF41" i="100" s="1"/>
  <c r="AG41" i="100" s="1"/>
  <c r="AH41" i="100" s="1"/>
  <c r="AI41" i="100" s="1"/>
  <c r="AJ41" i="100" s="1"/>
  <c r="AK41" i="100" s="1"/>
  <c r="AL41" i="100" s="1"/>
  <c r="AM41" i="100" s="1"/>
  <c r="AN41" i="100" s="1"/>
  <c r="AO41" i="100" s="1"/>
  <c r="AP41" i="100" s="1"/>
  <c r="AQ41" i="100" s="1"/>
  <c r="AR41" i="100" s="1"/>
  <c r="AS41" i="100" s="1"/>
  <c r="AT41" i="100" s="1"/>
  <c r="AU41" i="100" s="1"/>
  <c r="AV41" i="100" s="1"/>
  <c r="AW41" i="100" s="1"/>
  <c r="AX41" i="100" s="1"/>
  <c r="AY41" i="100" s="1"/>
  <c r="AZ41" i="100" s="1"/>
  <c r="BA41" i="100" s="1"/>
  <c r="BB41" i="100" s="1"/>
  <c r="BC41" i="100" s="1"/>
  <c r="BD41" i="100" s="1"/>
  <c r="BE41" i="100" s="1"/>
  <c r="BF41" i="100" s="1"/>
  <c r="BG41" i="100" s="1"/>
  <c r="BH41" i="100" s="1"/>
  <c r="BI41" i="100" s="1"/>
  <c r="BJ41" i="100" s="1"/>
  <c r="BK41" i="100" s="1"/>
  <c r="BL41" i="100" s="1"/>
  <c r="BM41" i="100" s="1"/>
  <c r="BN41" i="100" s="1"/>
  <c r="BO41" i="100" s="1"/>
  <c r="BP41" i="100" s="1"/>
  <c r="BQ41" i="100" s="1"/>
  <c r="BR41" i="100" s="1"/>
  <c r="BS41" i="100" s="1"/>
  <c r="BT41" i="100" s="1"/>
  <c r="BU41" i="100" s="1"/>
  <c r="BV41" i="100" s="1"/>
  <c r="BW41" i="100" s="1"/>
  <c r="BX41" i="100" s="1"/>
  <c r="BY41" i="100" s="1"/>
  <c r="BZ41" i="100" s="1"/>
  <c r="CA41" i="100" s="1"/>
  <c r="CB41" i="100" s="1"/>
  <c r="CC41" i="100" s="1"/>
  <c r="CD41" i="100" s="1"/>
  <c r="CE41" i="100" s="1"/>
  <c r="CF41" i="100" s="1"/>
  <c r="CG41" i="100" s="1"/>
  <c r="CH41" i="100" s="1"/>
  <c r="CI41" i="100" s="1"/>
  <c r="CJ41" i="100" s="1"/>
  <c r="CK41" i="100" s="1"/>
  <c r="CL41" i="100" s="1"/>
  <c r="CM41" i="100" s="1"/>
  <c r="CN41" i="100" s="1"/>
  <c r="CO41" i="100" s="1"/>
  <c r="CP41" i="100" s="1"/>
  <c r="CQ41" i="100" s="1"/>
  <c r="CR41" i="100" s="1"/>
  <c r="CS41" i="100" s="1"/>
  <c r="CT41" i="100" s="1"/>
  <c r="CU41" i="100" s="1"/>
  <c r="CV41" i="100" s="1"/>
  <c r="CW41" i="100" s="1"/>
  <c r="CX41" i="100" s="1"/>
  <c r="CY41" i="100" s="1"/>
  <c r="CZ41" i="100" s="1"/>
  <c r="DA41" i="100" s="1"/>
  <c r="DB41" i="100" s="1"/>
  <c r="DC41" i="100" s="1"/>
  <c r="DD41" i="100" s="1"/>
  <c r="DE41" i="100" s="1"/>
  <c r="DF41" i="100" s="1"/>
  <c r="DG41" i="100" s="1"/>
  <c r="DH41" i="100" s="1"/>
  <c r="DI41" i="100" s="1"/>
  <c r="DJ41" i="100" s="1"/>
  <c r="DK41" i="100" s="1"/>
  <c r="DL41" i="100" s="1"/>
  <c r="DM41" i="100" s="1"/>
  <c r="DN41" i="100" s="1"/>
  <c r="DO41" i="100" s="1"/>
  <c r="DP41" i="100" s="1"/>
  <c r="DQ41" i="100" s="1"/>
  <c r="DR41" i="100" s="1"/>
  <c r="DS41" i="100" s="1"/>
  <c r="DT41" i="100" s="1"/>
  <c r="DU41" i="100" s="1"/>
  <c r="DV41" i="100" s="1"/>
  <c r="DW41" i="100" s="1"/>
  <c r="DX41" i="100" s="1"/>
  <c r="DY41" i="100" s="1"/>
  <c r="DZ41" i="100" s="1"/>
  <c r="EA41" i="100" s="1"/>
  <c r="EB41" i="100" s="1"/>
  <c r="EC41" i="100" s="1"/>
  <c r="ED41" i="100" s="1"/>
  <c r="EE41" i="100" s="1"/>
  <c r="EF41" i="100" s="1"/>
  <c r="EG41" i="100" s="1"/>
  <c r="EH41" i="100" s="1"/>
  <c r="EI41" i="100" s="1"/>
  <c r="EJ41" i="100" s="1"/>
  <c r="EK41" i="100" s="1"/>
  <c r="EL41" i="100" s="1"/>
  <c r="EM41" i="100" s="1"/>
  <c r="EN41" i="100" s="1"/>
  <c r="EO41" i="100" s="1"/>
  <c r="EP41" i="100" s="1"/>
  <c r="EQ41" i="100" s="1"/>
  <c r="ER41" i="100" s="1"/>
  <c r="ES41" i="100" s="1"/>
  <c r="ET41" i="100" s="1"/>
  <c r="EU41" i="100" s="1"/>
  <c r="EV41" i="100" s="1"/>
  <c r="EW41" i="100" s="1"/>
  <c r="EX41" i="100" s="1"/>
  <c r="EY41" i="100" s="1"/>
  <c r="EZ41" i="100" s="1"/>
  <c r="FA41" i="100" s="1"/>
  <c r="FB41" i="100" s="1"/>
  <c r="FC41" i="100" s="1"/>
  <c r="FD41" i="100" s="1"/>
  <c r="FE41" i="100" s="1"/>
  <c r="FF41" i="100" s="1"/>
  <c r="FG41" i="100" s="1"/>
  <c r="FH41" i="100" s="1"/>
  <c r="FI41" i="100" s="1"/>
  <c r="FJ41" i="100" s="1"/>
  <c r="FK41" i="100" s="1"/>
  <c r="FL41" i="100" s="1"/>
  <c r="FM41" i="100" s="1"/>
  <c r="FN41" i="100" s="1"/>
  <c r="FO41" i="100" s="1"/>
  <c r="FP41" i="100" s="1"/>
  <c r="FQ41" i="100" s="1"/>
  <c r="FR41" i="100" s="1"/>
  <c r="FS41" i="100" s="1"/>
  <c r="FT41" i="100" s="1"/>
  <c r="FU41" i="100" s="1"/>
  <c r="FV41" i="100" s="1"/>
  <c r="FW41" i="100" s="1"/>
  <c r="FX41" i="100" s="1"/>
  <c r="FY41" i="100" s="1"/>
  <c r="FZ41" i="100" s="1"/>
  <c r="GA41" i="100" s="1"/>
  <c r="GB41" i="100" s="1"/>
  <c r="GC41" i="100" s="1"/>
  <c r="GD41" i="100" s="1"/>
  <c r="GE41" i="100" s="1"/>
  <c r="GF41" i="100" s="1"/>
  <c r="GG41" i="100" s="1"/>
  <c r="GH41" i="100" s="1"/>
  <c r="GI41" i="100" s="1"/>
  <c r="GJ41" i="100" s="1"/>
  <c r="GK41" i="100" s="1"/>
  <c r="GL41" i="100" s="1"/>
  <c r="GM41" i="100" s="1"/>
  <c r="GN41" i="100" s="1"/>
  <c r="GO41" i="100" s="1"/>
  <c r="GP41" i="100" s="1"/>
  <c r="GQ41" i="100" s="1"/>
  <c r="GR41" i="100" s="1"/>
  <c r="GS41" i="100" s="1"/>
  <c r="GT41" i="100" s="1"/>
  <c r="GU41" i="100" s="1"/>
  <c r="GV41" i="100" s="1"/>
  <c r="GW41" i="100" s="1"/>
  <c r="GX41" i="100" s="1"/>
  <c r="GY41" i="100" s="1"/>
  <c r="GZ41" i="100" s="1"/>
  <c r="HA41" i="100" s="1"/>
  <c r="HB41" i="100" s="1"/>
  <c r="HC41" i="100" s="1"/>
  <c r="HD41" i="100" s="1"/>
  <c r="HE41" i="100" s="1"/>
  <c r="HF41" i="100" s="1"/>
  <c r="P42" i="100"/>
  <c r="Q42" i="100" s="1"/>
  <c r="R42" i="100" s="1"/>
  <c r="S42" i="100" s="1"/>
  <c r="T42" i="100" s="1"/>
  <c r="U42" i="100" s="1"/>
  <c r="V42" i="100" s="1"/>
  <c r="W42" i="100" s="1"/>
  <c r="X42" i="100" s="1"/>
  <c r="Y42" i="100" s="1"/>
  <c r="Z42" i="100" s="1"/>
  <c r="AA42" i="100" s="1"/>
  <c r="AB42" i="100" s="1"/>
  <c r="AC42" i="100" s="1"/>
  <c r="AD42" i="100" s="1"/>
  <c r="AE42" i="100" s="1"/>
  <c r="AF42" i="100" s="1"/>
  <c r="AG42" i="100" s="1"/>
  <c r="AH42" i="100" s="1"/>
  <c r="AI42" i="100" s="1"/>
  <c r="AJ42" i="100" s="1"/>
  <c r="AK42" i="100" s="1"/>
  <c r="AL42" i="100" s="1"/>
  <c r="AM42" i="100" s="1"/>
  <c r="AN42" i="100" s="1"/>
  <c r="AO42" i="100" s="1"/>
  <c r="AP42" i="100" s="1"/>
  <c r="AQ42" i="100" s="1"/>
  <c r="AR42" i="100" s="1"/>
  <c r="AS42" i="100" s="1"/>
  <c r="AT42" i="100" s="1"/>
  <c r="AU42" i="100" s="1"/>
  <c r="AV42" i="100" s="1"/>
  <c r="AW42" i="100" s="1"/>
  <c r="AX42" i="100" s="1"/>
  <c r="AY42" i="100" s="1"/>
  <c r="AZ42" i="100" s="1"/>
  <c r="BA42" i="100" s="1"/>
  <c r="BB42" i="100" s="1"/>
  <c r="BC42" i="100" s="1"/>
  <c r="BD42" i="100" s="1"/>
  <c r="BE42" i="100" s="1"/>
  <c r="BF42" i="100" s="1"/>
  <c r="BG42" i="100" s="1"/>
  <c r="BH42" i="100" s="1"/>
  <c r="BI42" i="100" s="1"/>
  <c r="BJ42" i="100" s="1"/>
  <c r="BK42" i="100" s="1"/>
  <c r="BL42" i="100" s="1"/>
  <c r="BM42" i="100" s="1"/>
  <c r="BN42" i="100" s="1"/>
  <c r="BO42" i="100" s="1"/>
  <c r="BP42" i="100" s="1"/>
  <c r="BQ42" i="100" s="1"/>
  <c r="BR42" i="100" s="1"/>
  <c r="BS42" i="100" s="1"/>
  <c r="BT42" i="100" s="1"/>
  <c r="BU42" i="100" s="1"/>
  <c r="BV42" i="100" s="1"/>
  <c r="BW42" i="100" s="1"/>
  <c r="BX42" i="100" s="1"/>
  <c r="BY42" i="100" s="1"/>
  <c r="BZ42" i="100" s="1"/>
  <c r="CA42" i="100" s="1"/>
  <c r="CB42" i="100" s="1"/>
  <c r="CC42" i="100" s="1"/>
  <c r="CD42" i="100" s="1"/>
  <c r="CE42" i="100" s="1"/>
  <c r="CF42" i="100" s="1"/>
  <c r="CG42" i="100" s="1"/>
  <c r="CH42" i="100" s="1"/>
  <c r="CI42" i="100" s="1"/>
  <c r="CJ42" i="100" s="1"/>
  <c r="CK42" i="100" s="1"/>
  <c r="CL42" i="100" s="1"/>
  <c r="CM42" i="100" s="1"/>
  <c r="CN42" i="100" s="1"/>
  <c r="CO42" i="100" s="1"/>
  <c r="CP42" i="100" s="1"/>
  <c r="CQ42" i="100" s="1"/>
  <c r="CR42" i="100" s="1"/>
  <c r="CS42" i="100" s="1"/>
  <c r="CT42" i="100" s="1"/>
  <c r="CU42" i="100" s="1"/>
  <c r="CV42" i="100" s="1"/>
  <c r="CW42" i="100" s="1"/>
  <c r="CX42" i="100" s="1"/>
  <c r="CY42" i="100" s="1"/>
  <c r="CZ42" i="100" s="1"/>
  <c r="DA42" i="100" s="1"/>
  <c r="DB42" i="100" s="1"/>
  <c r="DC42" i="100" s="1"/>
  <c r="DD42" i="100" s="1"/>
  <c r="DE42" i="100" s="1"/>
  <c r="DF42" i="100" s="1"/>
  <c r="DG42" i="100" s="1"/>
  <c r="DH42" i="100" s="1"/>
  <c r="DI42" i="100" s="1"/>
  <c r="DJ42" i="100" s="1"/>
  <c r="DK42" i="100" s="1"/>
  <c r="DL42" i="100" s="1"/>
  <c r="DM42" i="100" s="1"/>
  <c r="DN42" i="100" s="1"/>
  <c r="DO42" i="100" s="1"/>
  <c r="DP42" i="100" s="1"/>
  <c r="DQ42" i="100" s="1"/>
  <c r="DR42" i="100" s="1"/>
  <c r="DS42" i="100" s="1"/>
  <c r="DT42" i="100" s="1"/>
  <c r="DU42" i="100" s="1"/>
  <c r="DV42" i="100" s="1"/>
  <c r="DW42" i="100" s="1"/>
  <c r="DX42" i="100" s="1"/>
  <c r="DY42" i="100" s="1"/>
  <c r="DZ42" i="100" s="1"/>
  <c r="EA42" i="100" s="1"/>
  <c r="EB42" i="100" s="1"/>
  <c r="EC42" i="100" s="1"/>
  <c r="ED42" i="100" s="1"/>
  <c r="EE42" i="100" s="1"/>
  <c r="EF42" i="100" s="1"/>
  <c r="EG42" i="100" s="1"/>
  <c r="EH42" i="100" s="1"/>
  <c r="EI42" i="100" s="1"/>
  <c r="EJ42" i="100" s="1"/>
  <c r="EK42" i="100" s="1"/>
  <c r="EL42" i="100" s="1"/>
  <c r="EM42" i="100" s="1"/>
  <c r="EN42" i="100" s="1"/>
  <c r="EO42" i="100" s="1"/>
  <c r="EP42" i="100" s="1"/>
  <c r="EQ42" i="100" s="1"/>
  <c r="ER42" i="100" s="1"/>
  <c r="ES42" i="100" s="1"/>
  <c r="ET42" i="100" s="1"/>
  <c r="EU42" i="100" s="1"/>
  <c r="EV42" i="100" s="1"/>
  <c r="EW42" i="100" s="1"/>
  <c r="EX42" i="100" s="1"/>
  <c r="EY42" i="100" s="1"/>
  <c r="EZ42" i="100" s="1"/>
  <c r="FA42" i="100" s="1"/>
  <c r="FB42" i="100" s="1"/>
  <c r="FC42" i="100" s="1"/>
  <c r="FD42" i="100" s="1"/>
  <c r="FE42" i="100" s="1"/>
  <c r="FF42" i="100" s="1"/>
  <c r="FG42" i="100" s="1"/>
  <c r="FH42" i="100" s="1"/>
  <c r="FI42" i="100" s="1"/>
  <c r="FJ42" i="100" s="1"/>
  <c r="FK42" i="100" s="1"/>
  <c r="FL42" i="100" s="1"/>
  <c r="FM42" i="100" s="1"/>
  <c r="FN42" i="100" s="1"/>
  <c r="FO42" i="100" s="1"/>
  <c r="FP42" i="100" s="1"/>
  <c r="FQ42" i="100" s="1"/>
  <c r="FR42" i="100" s="1"/>
  <c r="FS42" i="100" s="1"/>
  <c r="FT42" i="100" s="1"/>
  <c r="FU42" i="100" s="1"/>
  <c r="FV42" i="100" s="1"/>
  <c r="FW42" i="100" s="1"/>
  <c r="FX42" i="100" s="1"/>
  <c r="FY42" i="100" s="1"/>
  <c r="FZ42" i="100" s="1"/>
  <c r="GA42" i="100" s="1"/>
  <c r="GB42" i="100" s="1"/>
  <c r="GC42" i="100" s="1"/>
  <c r="GD42" i="100" s="1"/>
  <c r="GE42" i="100" s="1"/>
  <c r="GF42" i="100" s="1"/>
  <c r="GG42" i="100" s="1"/>
  <c r="GH42" i="100" s="1"/>
  <c r="GI42" i="100" s="1"/>
  <c r="GJ42" i="100" s="1"/>
  <c r="GK42" i="100" s="1"/>
  <c r="GL42" i="100" s="1"/>
  <c r="GM42" i="100" s="1"/>
  <c r="GN42" i="100" s="1"/>
  <c r="GO42" i="100" s="1"/>
  <c r="GP42" i="100" s="1"/>
  <c r="GQ42" i="100" s="1"/>
  <c r="GR42" i="100" s="1"/>
  <c r="GS42" i="100" s="1"/>
  <c r="GT42" i="100" s="1"/>
  <c r="GU42" i="100" s="1"/>
  <c r="GV42" i="100" s="1"/>
  <c r="GW42" i="100" s="1"/>
  <c r="GX42" i="100" s="1"/>
  <c r="GY42" i="100" s="1"/>
  <c r="GZ42" i="100" s="1"/>
  <c r="HA42" i="100" s="1"/>
  <c r="HB42" i="100" s="1"/>
  <c r="HC42" i="100" s="1"/>
  <c r="HD42" i="100" s="1"/>
  <c r="HE42" i="100" s="1"/>
  <c r="HF42" i="100" s="1"/>
  <c r="F67" i="100"/>
  <c r="G67" i="100" s="1"/>
  <c r="H67" i="100" s="1"/>
  <c r="I67" i="100" s="1"/>
  <c r="J67" i="100" s="1"/>
  <c r="O67" i="100"/>
  <c r="F70" i="100"/>
  <c r="G70" i="100" s="1"/>
  <c r="H70" i="100" s="1"/>
  <c r="I70" i="100" s="1"/>
  <c r="J70" i="100" s="1"/>
  <c r="O70" i="100"/>
  <c r="L14" i="100"/>
  <c r="L12" i="100"/>
  <c r="L9" i="100"/>
  <c r="J41" i="87"/>
  <c r="P43" i="100"/>
  <c r="Q43" i="100" s="1"/>
  <c r="R43" i="100" s="1"/>
  <c r="S43" i="100" s="1"/>
  <c r="T43" i="100" s="1"/>
  <c r="U43" i="100" s="1"/>
  <c r="V43" i="100" s="1"/>
  <c r="W43" i="100" s="1"/>
  <c r="X43" i="100" s="1"/>
  <c r="Y43" i="100" s="1"/>
  <c r="Z43" i="100" s="1"/>
  <c r="AA43" i="100" s="1"/>
  <c r="AB43" i="100" s="1"/>
  <c r="AC43" i="100" s="1"/>
  <c r="AD43" i="100" s="1"/>
  <c r="AE43" i="100" s="1"/>
  <c r="AF43" i="100" s="1"/>
  <c r="AG43" i="100" s="1"/>
  <c r="AH43" i="100" s="1"/>
  <c r="AI43" i="100" s="1"/>
  <c r="AJ43" i="100" s="1"/>
  <c r="AK43" i="100" s="1"/>
  <c r="AL43" i="100" s="1"/>
  <c r="AM43" i="100" s="1"/>
  <c r="AN43" i="100" s="1"/>
  <c r="AO43" i="100" s="1"/>
  <c r="AP43" i="100" s="1"/>
  <c r="AQ43" i="100" s="1"/>
  <c r="AR43" i="100" s="1"/>
  <c r="AS43" i="100" s="1"/>
  <c r="AT43" i="100" s="1"/>
  <c r="AU43" i="100" s="1"/>
  <c r="AV43" i="100" s="1"/>
  <c r="AW43" i="100" s="1"/>
  <c r="AX43" i="100" s="1"/>
  <c r="AY43" i="100" s="1"/>
  <c r="AZ43" i="100" s="1"/>
  <c r="BA43" i="100" s="1"/>
  <c r="BB43" i="100" s="1"/>
  <c r="BC43" i="100" s="1"/>
  <c r="BD43" i="100" s="1"/>
  <c r="BE43" i="100" s="1"/>
  <c r="BF43" i="100" s="1"/>
  <c r="BG43" i="100" s="1"/>
  <c r="BH43" i="100" s="1"/>
  <c r="BI43" i="100" s="1"/>
  <c r="BJ43" i="100" s="1"/>
  <c r="BK43" i="100" s="1"/>
  <c r="BL43" i="100" s="1"/>
  <c r="BM43" i="100" s="1"/>
  <c r="BN43" i="100" s="1"/>
  <c r="BO43" i="100" s="1"/>
  <c r="BP43" i="100" s="1"/>
  <c r="BQ43" i="100" s="1"/>
  <c r="BR43" i="100" s="1"/>
  <c r="BS43" i="100" s="1"/>
  <c r="BT43" i="100" s="1"/>
  <c r="BU43" i="100" s="1"/>
  <c r="BV43" i="100" s="1"/>
  <c r="BW43" i="100" s="1"/>
  <c r="BX43" i="100" s="1"/>
  <c r="BY43" i="100" s="1"/>
  <c r="BZ43" i="100" s="1"/>
  <c r="CA43" i="100" s="1"/>
  <c r="CB43" i="100" s="1"/>
  <c r="CC43" i="100" s="1"/>
  <c r="CD43" i="100" s="1"/>
  <c r="CE43" i="100" s="1"/>
  <c r="CF43" i="100" s="1"/>
  <c r="CG43" i="100" s="1"/>
  <c r="CH43" i="100" s="1"/>
  <c r="CI43" i="100" s="1"/>
  <c r="CJ43" i="100" s="1"/>
  <c r="CK43" i="100" s="1"/>
  <c r="CL43" i="100" s="1"/>
  <c r="CM43" i="100" s="1"/>
  <c r="CN43" i="100" s="1"/>
  <c r="CO43" i="100" s="1"/>
  <c r="CP43" i="100" s="1"/>
  <c r="CQ43" i="100" s="1"/>
  <c r="CR43" i="100" s="1"/>
  <c r="CS43" i="100" s="1"/>
  <c r="CT43" i="100" s="1"/>
  <c r="CU43" i="100" s="1"/>
  <c r="CV43" i="100" s="1"/>
  <c r="CW43" i="100" s="1"/>
  <c r="CX43" i="100" s="1"/>
  <c r="CY43" i="100" s="1"/>
  <c r="CZ43" i="100" s="1"/>
  <c r="DA43" i="100" s="1"/>
  <c r="DB43" i="100" s="1"/>
  <c r="DC43" i="100" s="1"/>
  <c r="DD43" i="100" s="1"/>
  <c r="DE43" i="100" s="1"/>
  <c r="DF43" i="100" s="1"/>
  <c r="DG43" i="100" s="1"/>
  <c r="DH43" i="100" s="1"/>
  <c r="DI43" i="100" s="1"/>
  <c r="DJ43" i="100" s="1"/>
  <c r="DK43" i="100" s="1"/>
  <c r="DL43" i="100" s="1"/>
  <c r="DM43" i="100" s="1"/>
  <c r="DN43" i="100" s="1"/>
  <c r="DO43" i="100" s="1"/>
  <c r="DP43" i="100" s="1"/>
  <c r="DQ43" i="100" s="1"/>
  <c r="DR43" i="100" s="1"/>
  <c r="DS43" i="100" s="1"/>
  <c r="DT43" i="100" s="1"/>
  <c r="DU43" i="100" s="1"/>
  <c r="DV43" i="100" s="1"/>
  <c r="DW43" i="100" s="1"/>
  <c r="DX43" i="100" s="1"/>
  <c r="DY43" i="100" s="1"/>
  <c r="DZ43" i="100" s="1"/>
  <c r="EA43" i="100" s="1"/>
  <c r="EB43" i="100" s="1"/>
  <c r="EC43" i="100" s="1"/>
  <c r="ED43" i="100" s="1"/>
  <c r="EE43" i="100" s="1"/>
  <c r="EF43" i="100" s="1"/>
  <c r="EG43" i="100" s="1"/>
  <c r="EH43" i="100" s="1"/>
  <c r="EI43" i="100" s="1"/>
  <c r="EJ43" i="100" s="1"/>
  <c r="EK43" i="100" s="1"/>
  <c r="EL43" i="100" s="1"/>
  <c r="EM43" i="100" s="1"/>
  <c r="EN43" i="100" s="1"/>
  <c r="EO43" i="100" s="1"/>
  <c r="EP43" i="100" s="1"/>
  <c r="EQ43" i="100" s="1"/>
  <c r="ER43" i="100" s="1"/>
  <c r="ES43" i="100" s="1"/>
  <c r="ET43" i="100" s="1"/>
  <c r="EU43" i="100" s="1"/>
  <c r="EV43" i="100" s="1"/>
  <c r="EW43" i="100" s="1"/>
  <c r="EX43" i="100" s="1"/>
  <c r="EY43" i="100" s="1"/>
  <c r="EZ43" i="100" s="1"/>
  <c r="FA43" i="100" s="1"/>
  <c r="FB43" i="100" s="1"/>
  <c r="FC43" i="100" s="1"/>
  <c r="FD43" i="100" s="1"/>
  <c r="FE43" i="100" s="1"/>
  <c r="FF43" i="100" s="1"/>
  <c r="FG43" i="100" s="1"/>
  <c r="FH43" i="100" s="1"/>
  <c r="FI43" i="100" s="1"/>
  <c r="FJ43" i="100" s="1"/>
  <c r="FK43" i="100" s="1"/>
  <c r="FL43" i="100" s="1"/>
  <c r="FM43" i="100" s="1"/>
  <c r="FN43" i="100" s="1"/>
  <c r="FO43" i="100" s="1"/>
  <c r="FP43" i="100" s="1"/>
  <c r="FQ43" i="100" s="1"/>
  <c r="FR43" i="100" s="1"/>
  <c r="FS43" i="100" s="1"/>
  <c r="FT43" i="100" s="1"/>
  <c r="FU43" i="100" s="1"/>
  <c r="FV43" i="100" s="1"/>
  <c r="FW43" i="100" s="1"/>
  <c r="FX43" i="100" s="1"/>
  <c r="FY43" i="100" s="1"/>
  <c r="FZ43" i="100" s="1"/>
  <c r="GA43" i="100" s="1"/>
  <c r="GB43" i="100" s="1"/>
  <c r="GC43" i="100" s="1"/>
  <c r="GD43" i="100" s="1"/>
  <c r="GE43" i="100" s="1"/>
  <c r="GF43" i="100" s="1"/>
  <c r="GG43" i="100" s="1"/>
  <c r="GH43" i="100" s="1"/>
  <c r="GI43" i="100" s="1"/>
  <c r="GJ43" i="100" s="1"/>
  <c r="GK43" i="100" s="1"/>
  <c r="GL43" i="100" s="1"/>
  <c r="GM43" i="100" s="1"/>
  <c r="GN43" i="100" s="1"/>
  <c r="GO43" i="100" s="1"/>
  <c r="GP43" i="100" s="1"/>
  <c r="GQ43" i="100" s="1"/>
  <c r="GR43" i="100" s="1"/>
  <c r="GS43" i="100" s="1"/>
  <c r="GT43" i="100" s="1"/>
  <c r="GU43" i="100" s="1"/>
  <c r="GV43" i="100" s="1"/>
  <c r="GW43" i="100" s="1"/>
  <c r="GX43" i="100" s="1"/>
  <c r="GY43" i="100" s="1"/>
  <c r="GZ43" i="100" s="1"/>
  <c r="HA43" i="100" s="1"/>
  <c r="HB43" i="100" s="1"/>
  <c r="HC43" i="100" s="1"/>
  <c r="HD43" i="100" s="1"/>
  <c r="HE43" i="100" s="1"/>
  <c r="HF43" i="100" s="1"/>
  <c r="P11" i="100"/>
  <c r="Q11" i="100" s="1"/>
  <c r="R11" i="100" s="1"/>
  <c r="S11" i="100" s="1"/>
  <c r="T11" i="100" s="1"/>
  <c r="U11" i="100" s="1"/>
  <c r="V11" i="100" s="1"/>
  <c r="W11" i="100" s="1"/>
  <c r="X11" i="100" s="1"/>
  <c r="Y11" i="100" s="1"/>
  <c r="Z11" i="100" s="1"/>
  <c r="AA11" i="100" s="1"/>
  <c r="AB11" i="100" s="1"/>
  <c r="AC11" i="100" s="1"/>
  <c r="AD11" i="100" s="1"/>
  <c r="AE11" i="100" s="1"/>
  <c r="AF11" i="100" s="1"/>
  <c r="AG11" i="100" s="1"/>
  <c r="AH11" i="100" s="1"/>
  <c r="AI11" i="100" s="1"/>
  <c r="AJ11" i="100" s="1"/>
  <c r="AK11" i="100" s="1"/>
  <c r="AL11" i="100" s="1"/>
  <c r="AM11" i="100" s="1"/>
  <c r="AN11" i="100" s="1"/>
  <c r="AO11" i="100" s="1"/>
  <c r="AP11" i="100" s="1"/>
  <c r="AQ11" i="100" s="1"/>
  <c r="AR11" i="100" s="1"/>
  <c r="AS11" i="100" s="1"/>
  <c r="AT11" i="100" s="1"/>
  <c r="AU11" i="100" s="1"/>
  <c r="AV11" i="100" s="1"/>
  <c r="AW11" i="100" s="1"/>
  <c r="AX11" i="100" s="1"/>
  <c r="AY11" i="100" s="1"/>
  <c r="AZ11" i="100" s="1"/>
  <c r="BA11" i="100" s="1"/>
  <c r="BB11" i="100" s="1"/>
  <c r="BC11" i="100" s="1"/>
  <c r="BD11" i="100" s="1"/>
  <c r="BE11" i="100" s="1"/>
  <c r="BF11" i="100" s="1"/>
  <c r="BG11" i="100" s="1"/>
  <c r="BH11" i="100" s="1"/>
  <c r="BI11" i="100" s="1"/>
  <c r="BJ11" i="100" s="1"/>
  <c r="BK11" i="100" s="1"/>
  <c r="BL11" i="100" s="1"/>
  <c r="BM11" i="100" s="1"/>
  <c r="BN11" i="100" s="1"/>
  <c r="BO11" i="100" s="1"/>
  <c r="BP11" i="100" s="1"/>
  <c r="BQ11" i="100" s="1"/>
  <c r="BR11" i="100" s="1"/>
  <c r="BS11" i="100" s="1"/>
  <c r="BT11" i="100" s="1"/>
  <c r="BU11" i="100" s="1"/>
  <c r="BV11" i="100" s="1"/>
  <c r="BW11" i="100" s="1"/>
  <c r="BX11" i="100" s="1"/>
  <c r="BY11" i="100" s="1"/>
  <c r="BZ11" i="100" s="1"/>
  <c r="CA11" i="100" s="1"/>
  <c r="CB11" i="100" s="1"/>
  <c r="CC11" i="100" s="1"/>
  <c r="CD11" i="100" s="1"/>
  <c r="CE11" i="100" s="1"/>
  <c r="CF11" i="100" s="1"/>
  <c r="CG11" i="100" s="1"/>
  <c r="CH11" i="100" s="1"/>
  <c r="CI11" i="100" s="1"/>
  <c r="CJ11" i="100" s="1"/>
  <c r="CK11" i="100" s="1"/>
  <c r="CL11" i="100" s="1"/>
  <c r="CM11" i="100" s="1"/>
  <c r="CN11" i="100" s="1"/>
  <c r="CO11" i="100" s="1"/>
  <c r="CP11" i="100" s="1"/>
  <c r="CQ11" i="100" s="1"/>
  <c r="CR11" i="100" s="1"/>
  <c r="CS11" i="100" s="1"/>
  <c r="CT11" i="100" s="1"/>
  <c r="CU11" i="100" s="1"/>
  <c r="CV11" i="100" s="1"/>
  <c r="CW11" i="100" s="1"/>
  <c r="CX11" i="100" s="1"/>
  <c r="CY11" i="100" s="1"/>
  <c r="CZ11" i="100" s="1"/>
  <c r="DA11" i="100" s="1"/>
  <c r="DB11" i="100" s="1"/>
  <c r="DC11" i="100" s="1"/>
  <c r="DD11" i="100" s="1"/>
  <c r="DE11" i="100" s="1"/>
  <c r="DF11" i="100" s="1"/>
  <c r="DG11" i="100" s="1"/>
  <c r="DH11" i="100" s="1"/>
  <c r="DI11" i="100" s="1"/>
  <c r="DJ11" i="100" s="1"/>
  <c r="DK11" i="100" s="1"/>
  <c r="DL11" i="100" s="1"/>
  <c r="DM11" i="100" s="1"/>
  <c r="DN11" i="100" s="1"/>
  <c r="DO11" i="100" s="1"/>
  <c r="DP11" i="100" s="1"/>
  <c r="DQ11" i="100" s="1"/>
  <c r="DR11" i="100" s="1"/>
  <c r="DS11" i="100" s="1"/>
  <c r="DT11" i="100" s="1"/>
  <c r="DU11" i="100" s="1"/>
  <c r="DV11" i="100" s="1"/>
  <c r="DW11" i="100" s="1"/>
  <c r="DX11" i="100" s="1"/>
  <c r="DY11" i="100" s="1"/>
  <c r="DZ11" i="100" s="1"/>
  <c r="EA11" i="100" s="1"/>
  <c r="EB11" i="100" s="1"/>
  <c r="EC11" i="100" s="1"/>
  <c r="ED11" i="100" s="1"/>
  <c r="EE11" i="100" s="1"/>
  <c r="EF11" i="100" s="1"/>
  <c r="EG11" i="100" s="1"/>
  <c r="EH11" i="100" s="1"/>
  <c r="EI11" i="100" s="1"/>
  <c r="EJ11" i="100" s="1"/>
  <c r="EK11" i="100" s="1"/>
  <c r="EL11" i="100" s="1"/>
  <c r="EM11" i="100" s="1"/>
  <c r="EN11" i="100" s="1"/>
  <c r="EO11" i="100" s="1"/>
  <c r="EP11" i="100" s="1"/>
  <c r="EQ11" i="100" s="1"/>
  <c r="ER11" i="100" s="1"/>
  <c r="ES11" i="100" s="1"/>
  <c r="ET11" i="100" s="1"/>
  <c r="EU11" i="100" s="1"/>
  <c r="EV11" i="100" s="1"/>
  <c r="EW11" i="100" s="1"/>
  <c r="EX11" i="100" s="1"/>
  <c r="EY11" i="100" s="1"/>
  <c r="EZ11" i="100" s="1"/>
  <c r="FA11" i="100" s="1"/>
  <c r="FB11" i="100" s="1"/>
  <c r="FC11" i="100" s="1"/>
  <c r="FD11" i="100" s="1"/>
  <c r="FE11" i="100" s="1"/>
  <c r="FF11" i="100" s="1"/>
  <c r="FG11" i="100" s="1"/>
  <c r="FH11" i="100" s="1"/>
  <c r="FI11" i="100" s="1"/>
  <c r="FJ11" i="100" s="1"/>
  <c r="FK11" i="100" s="1"/>
  <c r="FL11" i="100" s="1"/>
  <c r="FM11" i="100" s="1"/>
  <c r="FN11" i="100" s="1"/>
  <c r="FO11" i="100" s="1"/>
  <c r="FP11" i="100" s="1"/>
  <c r="FQ11" i="100" s="1"/>
  <c r="FR11" i="100" s="1"/>
  <c r="FS11" i="100" s="1"/>
  <c r="FT11" i="100" s="1"/>
  <c r="FU11" i="100" s="1"/>
  <c r="FV11" i="100" s="1"/>
  <c r="FW11" i="100" s="1"/>
  <c r="FX11" i="100" s="1"/>
  <c r="FY11" i="100" s="1"/>
  <c r="FZ11" i="100" s="1"/>
  <c r="GA11" i="100" s="1"/>
  <c r="GB11" i="100" s="1"/>
  <c r="GC11" i="100" s="1"/>
  <c r="GD11" i="100" s="1"/>
  <c r="GE11" i="100" s="1"/>
  <c r="GF11" i="100" s="1"/>
  <c r="GG11" i="100" s="1"/>
  <c r="GH11" i="100" s="1"/>
  <c r="GI11" i="100" s="1"/>
  <c r="GJ11" i="100" s="1"/>
  <c r="GK11" i="100" s="1"/>
  <c r="GL11" i="100" s="1"/>
  <c r="GM11" i="100" s="1"/>
  <c r="GN11" i="100" s="1"/>
  <c r="GO11" i="100" s="1"/>
  <c r="GP11" i="100" s="1"/>
  <c r="GQ11" i="100" s="1"/>
  <c r="GR11" i="100" s="1"/>
  <c r="GS11" i="100" s="1"/>
  <c r="GT11" i="100" s="1"/>
  <c r="GU11" i="100" s="1"/>
  <c r="GV11" i="100" s="1"/>
  <c r="GW11" i="100" s="1"/>
  <c r="GX11" i="100" s="1"/>
  <c r="GY11" i="100" s="1"/>
  <c r="GZ11" i="100" s="1"/>
  <c r="HA11" i="100" s="1"/>
  <c r="HB11" i="100" s="1"/>
  <c r="HC11" i="100" s="1"/>
  <c r="HD11" i="100" s="1"/>
  <c r="HE11" i="100" s="1"/>
  <c r="HF11" i="100" s="1"/>
  <c r="P44" i="100"/>
  <c r="Q44" i="100" s="1"/>
  <c r="R44" i="100" s="1"/>
  <c r="S44" i="100" s="1"/>
  <c r="T44" i="100" s="1"/>
  <c r="U44" i="100" s="1"/>
  <c r="V44" i="100" s="1"/>
  <c r="W44" i="100" s="1"/>
  <c r="X44" i="100" s="1"/>
  <c r="Y44" i="100" s="1"/>
  <c r="Z44" i="100" s="1"/>
  <c r="AA44" i="100" s="1"/>
  <c r="AB44" i="100" s="1"/>
  <c r="AC44" i="100" s="1"/>
  <c r="AD44" i="100" s="1"/>
  <c r="AE44" i="100" s="1"/>
  <c r="AF44" i="100" s="1"/>
  <c r="AG44" i="100" s="1"/>
  <c r="AH44" i="100" s="1"/>
  <c r="AI44" i="100" s="1"/>
  <c r="AJ44" i="100" s="1"/>
  <c r="AK44" i="100" s="1"/>
  <c r="AL44" i="100" s="1"/>
  <c r="AM44" i="100" s="1"/>
  <c r="AN44" i="100" s="1"/>
  <c r="AO44" i="100" s="1"/>
  <c r="AP44" i="100" s="1"/>
  <c r="AQ44" i="100" s="1"/>
  <c r="AR44" i="100" s="1"/>
  <c r="AS44" i="100" s="1"/>
  <c r="AT44" i="100" s="1"/>
  <c r="AU44" i="100" s="1"/>
  <c r="AV44" i="100" s="1"/>
  <c r="AW44" i="100" s="1"/>
  <c r="AX44" i="100" s="1"/>
  <c r="AY44" i="100" s="1"/>
  <c r="AZ44" i="100" s="1"/>
  <c r="BA44" i="100" s="1"/>
  <c r="BB44" i="100" s="1"/>
  <c r="BC44" i="100" s="1"/>
  <c r="BD44" i="100" s="1"/>
  <c r="BE44" i="100" s="1"/>
  <c r="BF44" i="100" s="1"/>
  <c r="BG44" i="100" s="1"/>
  <c r="BH44" i="100" s="1"/>
  <c r="BI44" i="100" s="1"/>
  <c r="BJ44" i="100" s="1"/>
  <c r="BK44" i="100" s="1"/>
  <c r="BL44" i="100" s="1"/>
  <c r="BM44" i="100" s="1"/>
  <c r="BN44" i="100" s="1"/>
  <c r="BO44" i="100" s="1"/>
  <c r="BP44" i="100" s="1"/>
  <c r="BQ44" i="100" s="1"/>
  <c r="BR44" i="100" s="1"/>
  <c r="BS44" i="100" s="1"/>
  <c r="BT44" i="100" s="1"/>
  <c r="BU44" i="100" s="1"/>
  <c r="BV44" i="100" s="1"/>
  <c r="BW44" i="100" s="1"/>
  <c r="BX44" i="100" s="1"/>
  <c r="BY44" i="100" s="1"/>
  <c r="BZ44" i="100" s="1"/>
  <c r="CA44" i="100" s="1"/>
  <c r="CB44" i="100" s="1"/>
  <c r="CC44" i="100" s="1"/>
  <c r="CD44" i="100" s="1"/>
  <c r="CE44" i="100" s="1"/>
  <c r="CF44" i="100" s="1"/>
  <c r="CG44" i="100" s="1"/>
  <c r="CH44" i="100" s="1"/>
  <c r="CI44" i="100" s="1"/>
  <c r="CJ44" i="100" s="1"/>
  <c r="CK44" i="100" s="1"/>
  <c r="CL44" i="100" s="1"/>
  <c r="CM44" i="100" s="1"/>
  <c r="CN44" i="100" s="1"/>
  <c r="CO44" i="100" s="1"/>
  <c r="CP44" i="100" s="1"/>
  <c r="CQ44" i="100" s="1"/>
  <c r="CR44" i="100" s="1"/>
  <c r="CS44" i="100" s="1"/>
  <c r="CT44" i="100" s="1"/>
  <c r="CU44" i="100" s="1"/>
  <c r="CV44" i="100" s="1"/>
  <c r="CW44" i="100" s="1"/>
  <c r="CX44" i="100" s="1"/>
  <c r="CY44" i="100" s="1"/>
  <c r="CZ44" i="100" s="1"/>
  <c r="DA44" i="100" s="1"/>
  <c r="DB44" i="100" s="1"/>
  <c r="DC44" i="100" s="1"/>
  <c r="DD44" i="100" s="1"/>
  <c r="DE44" i="100" s="1"/>
  <c r="DF44" i="100" s="1"/>
  <c r="DG44" i="100" s="1"/>
  <c r="DH44" i="100" s="1"/>
  <c r="DI44" i="100" s="1"/>
  <c r="DJ44" i="100" s="1"/>
  <c r="DK44" i="100" s="1"/>
  <c r="DL44" i="100" s="1"/>
  <c r="DM44" i="100" s="1"/>
  <c r="DN44" i="100" s="1"/>
  <c r="DO44" i="100" s="1"/>
  <c r="DP44" i="100" s="1"/>
  <c r="DQ44" i="100" s="1"/>
  <c r="DR44" i="100" s="1"/>
  <c r="DS44" i="100" s="1"/>
  <c r="DT44" i="100" s="1"/>
  <c r="DU44" i="100" s="1"/>
  <c r="DV44" i="100" s="1"/>
  <c r="DW44" i="100" s="1"/>
  <c r="DX44" i="100" s="1"/>
  <c r="DY44" i="100" s="1"/>
  <c r="DZ44" i="100" s="1"/>
  <c r="EA44" i="100" s="1"/>
  <c r="EB44" i="100" s="1"/>
  <c r="EC44" i="100" s="1"/>
  <c r="ED44" i="100" s="1"/>
  <c r="EE44" i="100" s="1"/>
  <c r="EF44" i="100" s="1"/>
  <c r="EG44" i="100" s="1"/>
  <c r="EH44" i="100" s="1"/>
  <c r="EI44" i="100" s="1"/>
  <c r="EJ44" i="100" s="1"/>
  <c r="EK44" i="100" s="1"/>
  <c r="EL44" i="100" s="1"/>
  <c r="EM44" i="100" s="1"/>
  <c r="EN44" i="100" s="1"/>
  <c r="EO44" i="100" s="1"/>
  <c r="EP44" i="100" s="1"/>
  <c r="EQ44" i="100" s="1"/>
  <c r="ER44" i="100" s="1"/>
  <c r="ES44" i="100" s="1"/>
  <c r="ET44" i="100" s="1"/>
  <c r="EU44" i="100" s="1"/>
  <c r="EV44" i="100" s="1"/>
  <c r="EW44" i="100" s="1"/>
  <c r="EX44" i="100" s="1"/>
  <c r="EY44" i="100" s="1"/>
  <c r="EZ44" i="100" s="1"/>
  <c r="FA44" i="100" s="1"/>
  <c r="FB44" i="100" s="1"/>
  <c r="FC44" i="100" s="1"/>
  <c r="FD44" i="100" s="1"/>
  <c r="FE44" i="100" s="1"/>
  <c r="FF44" i="100" s="1"/>
  <c r="FG44" i="100" s="1"/>
  <c r="FH44" i="100" s="1"/>
  <c r="FI44" i="100" s="1"/>
  <c r="FJ44" i="100" s="1"/>
  <c r="FK44" i="100" s="1"/>
  <c r="FL44" i="100" s="1"/>
  <c r="FM44" i="100" s="1"/>
  <c r="FN44" i="100" s="1"/>
  <c r="FO44" i="100" s="1"/>
  <c r="FP44" i="100" s="1"/>
  <c r="FQ44" i="100" s="1"/>
  <c r="FR44" i="100" s="1"/>
  <c r="FS44" i="100" s="1"/>
  <c r="FT44" i="100" s="1"/>
  <c r="FU44" i="100" s="1"/>
  <c r="FV44" i="100" s="1"/>
  <c r="FW44" i="100" s="1"/>
  <c r="FX44" i="100" s="1"/>
  <c r="FY44" i="100" s="1"/>
  <c r="FZ44" i="100" s="1"/>
  <c r="GA44" i="100" s="1"/>
  <c r="GB44" i="100" s="1"/>
  <c r="GC44" i="100" s="1"/>
  <c r="GD44" i="100" s="1"/>
  <c r="GE44" i="100" s="1"/>
  <c r="GF44" i="100" s="1"/>
  <c r="GG44" i="100" s="1"/>
  <c r="GH44" i="100" s="1"/>
  <c r="GI44" i="100" s="1"/>
  <c r="GJ44" i="100" s="1"/>
  <c r="GK44" i="100" s="1"/>
  <c r="GL44" i="100" s="1"/>
  <c r="GM44" i="100" s="1"/>
  <c r="GN44" i="100" s="1"/>
  <c r="GO44" i="100" s="1"/>
  <c r="GP44" i="100" s="1"/>
  <c r="GQ44" i="100" s="1"/>
  <c r="GR44" i="100" s="1"/>
  <c r="GS44" i="100" s="1"/>
  <c r="GT44" i="100" s="1"/>
  <c r="GU44" i="100" s="1"/>
  <c r="GV44" i="100" s="1"/>
  <c r="GW44" i="100" s="1"/>
  <c r="GX44" i="100" s="1"/>
  <c r="GY44" i="100" s="1"/>
  <c r="GZ44" i="100" s="1"/>
  <c r="HA44" i="100" s="1"/>
  <c r="HB44" i="100" s="1"/>
  <c r="HC44" i="100" s="1"/>
  <c r="HD44" i="100" s="1"/>
  <c r="HE44" i="100" s="1"/>
  <c r="HF44" i="100" s="1"/>
  <c r="L15" i="100"/>
  <c r="L10" i="100"/>
  <c r="P39" i="100"/>
  <c r="Q39" i="100" s="1"/>
  <c r="R39" i="100" s="1"/>
  <c r="S39" i="100" s="1"/>
  <c r="T39" i="100" s="1"/>
  <c r="U39" i="100" s="1"/>
  <c r="V39" i="100" s="1"/>
  <c r="W39" i="100" s="1"/>
  <c r="X39" i="100" s="1"/>
  <c r="Y39" i="100" s="1"/>
  <c r="Z39" i="100" s="1"/>
  <c r="AA39" i="100" s="1"/>
  <c r="AB39" i="100" s="1"/>
  <c r="AC39" i="100" s="1"/>
  <c r="AD39" i="100" s="1"/>
  <c r="AE39" i="100" s="1"/>
  <c r="AF39" i="100" s="1"/>
  <c r="AG39" i="100" s="1"/>
  <c r="AH39" i="100" s="1"/>
  <c r="AI39" i="100" s="1"/>
  <c r="AJ39" i="100" s="1"/>
  <c r="AK39" i="100" s="1"/>
  <c r="AL39" i="100" s="1"/>
  <c r="AM39" i="100" s="1"/>
  <c r="AN39" i="100" s="1"/>
  <c r="AO39" i="100" s="1"/>
  <c r="AP39" i="100" s="1"/>
  <c r="AQ39" i="100" s="1"/>
  <c r="AR39" i="100" s="1"/>
  <c r="AS39" i="100" s="1"/>
  <c r="AT39" i="100" s="1"/>
  <c r="AU39" i="100" s="1"/>
  <c r="AV39" i="100" s="1"/>
  <c r="AW39" i="100" s="1"/>
  <c r="AX39" i="100" s="1"/>
  <c r="AY39" i="100" s="1"/>
  <c r="AZ39" i="100" s="1"/>
  <c r="BA39" i="100" s="1"/>
  <c r="BB39" i="100" s="1"/>
  <c r="BC39" i="100" s="1"/>
  <c r="BD39" i="100" s="1"/>
  <c r="BE39" i="100" s="1"/>
  <c r="BF39" i="100" s="1"/>
  <c r="BG39" i="100" s="1"/>
  <c r="BH39" i="100" s="1"/>
  <c r="BI39" i="100" s="1"/>
  <c r="BJ39" i="100" s="1"/>
  <c r="BK39" i="100" s="1"/>
  <c r="BL39" i="100" s="1"/>
  <c r="BM39" i="100" s="1"/>
  <c r="BN39" i="100" s="1"/>
  <c r="BO39" i="100" s="1"/>
  <c r="BP39" i="100" s="1"/>
  <c r="BQ39" i="100" s="1"/>
  <c r="BR39" i="100" s="1"/>
  <c r="BS39" i="100" s="1"/>
  <c r="BT39" i="100" s="1"/>
  <c r="BU39" i="100" s="1"/>
  <c r="BV39" i="100" s="1"/>
  <c r="BW39" i="100" s="1"/>
  <c r="BX39" i="100" s="1"/>
  <c r="BY39" i="100" s="1"/>
  <c r="BZ39" i="100" s="1"/>
  <c r="CA39" i="100" s="1"/>
  <c r="CB39" i="100" s="1"/>
  <c r="CC39" i="100" s="1"/>
  <c r="CD39" i="100" s="1"/>
  <c r="CE39" i="100" s="1"/>
  <c r="CF39" i="100" s="1"/>
  <c r="CG39" i="100" s="1"/>
  <c r="CH39" i="100" s="1"/>
  <c r="CI39" i="100" s="1"/>
  <c r="CJ39" i="100" s="1"/>
  <c r="CK39" i="100" s="1"/>
  <c r="CL39" i="100" s="1"/>
  <c r="CM39" i="100" s="1"/>
  <c r="CN39" i="100" s="1"/>
  <c r="CO39" i="100" s="1"/>
  <c r="CP39" i="100" s="1"/>
  <c r="CQ39" i="100" s="1"/>
  <c r="CR39" i="100" s="1"/>
  <c r="CS39" i="100" s="1"/>
  <c r="CT39" i="100" s="1"/>
  <c r="CU39" i="100" s="1"/>
  <c r="CV39" i="100" s="1"/>
  <c r="CW39" i="100" s="1"/>
  <c r="CX39" i="100" s="1"/>
  <c r="CY39" i="100" s="1"/>
  <c r="CZ39" i="100" s="1"/>
  <c r="DA39" i="100" s="1"/>
  <c r="DB39" i="100" s="1"/>
  <c r="DC39" i="100" s="1"/>
  <c r="DD39" i="100" s="1"/>
  <c r="DE39" i="100" s="1"/>
  <c r="DF39" i="100" s="1"/>
  <c r="DG39" i="100" s="1"/>
  <c r="DH39" i="100" s="1"/>
  <c r="DI39" i="100" s="1"/>
  <c r="DJ39" i="100" s="1"/>
  <c r="DK39" i="100" s="1"/>
  <c r="DL39" i="100" s="1"/>
  <c r="DM39" i="100" s="1"/>
  <c r="DN39" i="100" s="1"/>
  <c r="DO39" i="100" s="1"/>
  <c r="DP39" i="100" s="1"/>
  <c r="DQ39" i="100" s="1"/>
  <c r="DR39" i="100" s="1"/>
  <c r="DS39" i="100" s="1"/>
  <c r="DT39" i="100" s="1"/>
  <c r="DU39" i="100" s="1"/>
  <c r="DV39" i="100" s="1"/>
  <c r="DW39" i="100" s="1"/>
  <c r="DX39" i="100" s="1"/>
  <c r="DY39" i="100" s="1"/>
  <c r="DZ39" i="100" s="1"/>
  <c r="EA39" i="100" s="1"/>
  <c r="EB39" i="100" s="1"/>
  <c r="EC39" i="100" s="1"/>
  <c r="ED39" i="100" s="1"/>
  <c r="EE39" i="100" s="1"/>
  <c r="EF39" i="100" s="1"/>
  <c r="EG39" i="100" s="1"/>
  <c r="EH39" i="100" s="1"/>
  <c r="EI39" i="100" s="1"/>
  <c r="EJ39" i="100" s="1"/>
  <c r="EK39" i="100" s="1"/>
  <c r="EL39" i="100" s="1"/>
  <c r="EM39" i="100" s="1"/>
  <c r="EN39" i="100" s="1"/>
  <c r="EO39" i="100" s="1"/>
  <c r="EP39" i="100" s="1"/>
  <c r="EQ39" i="100" s="1"/>
  <c r="ER39" i="100" s="1"/>
  <c r="ES39" i="100" s="1"/>
  <c r="ET39" i="100" s="1"/>
  <c r="EU39" i="100" s="1"/>
  <c r="EV39" i="100" s="1"/>
  <c r="EW39" i="100" s="1"/>
  <c r="EX39" i="100" s="1"/>
  <c r="EY39" i="100" s="1"/>
  <c r="EZ39" i="100" s="1"/>
  <c r="FA39" i="100" s="1"/>
  <c r="FB39" i="100" s="1"/>
  <c r="FC39" i="100" s="1"/>
  <c r="FD39" i="100" s="1"/>
  <c r="FE39" i="100" s="1"/>
  <c r="FF39" i="100" s="1"/>
  <c r="FG39" i="100" s="1"/>
  <c r="FH39" i="100" s="1"/>
  <c r="FI39" i="100" s="1"/>
  <c r="FJ39" i="100" s="1"/>
  <c r="FK39" i="100" s="1"/>
  <c r="FL39" i="100" s="1"/>
  <c r="FM39" i="100" s="1"/>
  <c r="FN39" i="100" s="1"/>
  <c r="FO39" i="100" s="1"/>
  <c r="FP39" i="100" s="1"/>
  <c r="FQ39" i="100" s="1"/>
  <c r="FR39" i="100" s="1"/>
  <c r="FS39" i="100" s="1"/>
  <c r="FT39" i="100" s="1"/>
  <c r="FU39" i="100" s="1"/>
  <c r="FV39" i="100" s="1"/>
  <c r="FW39" i="100" s="1"/>
  <c r="FX39" i="100" s="1"/>
  <c r="FY39" i="100" s="1"/>
  <c r="FZ39" i="100" s="1"/>
  <c r="GA39" i="100" s="1"/>
  <c r="GB39" i="100" s="1"/>
  <c r="GC39" i="100" s="1"/>
  <c r="GD39" i="100" s="1"/>
  <c r="GE39" i="100" s="1"/>
  <c r="GF39" i="100" s="1"/>
  <c r="GG39" i="100" s="1"/>
  <c r="GH39" i="100" s="1"/>
  <c r="GI39" i="100" s="1"/>
  <c r="GJ39" i="100" s="1"/>
  <c r="GK39" i="100" s="1"/>
  <c r="GL39" i="100" s="1"/>
  <c r="GM39" i="100" s="1"/>
  <c r="GN39" i="100" s="1"/>
  <c r="GO39" i="100" s="1"/>
  <c r="GP39" i="100" s="1"/>
  <c r="GQ39" i="100" s="1"/>
  <c r="GR39" i="100" s="1"/>
  <c r="GS39" i="100" s="1"/>
  <c r="GT39" i="100" s="1"/>
  <c r="GU39" i="100" s="1"/>
  <c r="GV39" i="100" s="1"/>
  <c r="GW39" i="100" s="1"/>
  <c r="GX39" i="100" s="1"/>
  <c r="GY39" i="100" s="1"/>
  <c r="GZ39" i="100" s="1"/>
  <c r="HA39" i="100" s="1"/>
  <c r="HB39" i="100" s="1"/>
  <c r="HC39" i="100" s="1"/>
  <c r="HD39" i="100" s="1"/>
  <c r="HE39" i="100" s="1"/>
  <c r="HF39" i="100" s="1"/>
  <c r="O68" i="100"/>
  <c r="F68" i="100"/>
  <c r="G68" i="100" s="1"/>
  <c r="H68" i="100" s="1"/>
  <c r="I68" i="100" s="1"/>
  <c r="J68" i="100" s="1"/>
  <c r="K7" i="87"/>
  <c r="E15" i="87"/>
  <c r="G45" i="87"/>
  <c r="E41" i="87"/>
  <c r="M41" i="87" s="1"/>
  <c r="E75" i="87"/>
  <c r="H67" i="87"/>
  <c r="H45" i="87"/>
  <c r="I45" i="87"/>
  <c r="J39" i="87"/>
  <c r="K9" i="87"/>
  <c r="G67" i="87"/>
  <c r="J37" i="87"/>
  <c r="G68" i="87"/>
  <c r="J68" i="87" s="1"/>
  <c r="F68" i="87" s="1"/>
  <c r="L68" i="87" s="1"/>
  <c r="J38" i="87"/>
  <c r="G70" i="87"/>
  <c r="J70" i="87" s="1"/>
  <c r="F70" i="87" s="1"/>
  <c r="L70" i="87" s="1"/>
  <c r="J40" i="87"/>
  <c r="G72" i="87"/>
  <c r="J72" i="87" s="1"/>
  <c r="J42" i="87"/>
  <c r="E43" i="87"/>
  <c r="K43" i="87" s="1"/>
  <c r="G73" i="87"/>
  <c r="J73" i="87" s="1"/>
  <c r="F73" i="87" s="1"/>
  <c r="L73" i="87" s="1"/>
  <c r="J43" i="87"/>
  <c r="E37" i="87"/>
  <c r="K37" i="87" s="1"/>
  <c r="F12" i="87"/>
  <c r="L12" i="87" s="1"/>
  <c r="J11" i="94" s="1"/>
  <c r="K12" i="87"/>
  <c r="M10" i="87"/>
  <c r="F11" i="87"/>
  <c r="L11" i="87" s="1"/>
  <c r="J10" i="94" s="1"/>
  <c r="E39" i="87"/>
  <c r="M39" i="87" s="1"/>
  <c r="K13" i="87"/>
  <c r="M13" i="87"/>
  <c r="F72" i="87"/>
  <c r="L72" i="87" s="1"/>
  <c r="K72" i="87"/>
  <c r="F7" i="87"/>
  <c r="F8" i="87"/>
  <c r="L8" i="87" s="1"/>
  <c r="J7" i="94" s="1"/>
  <c r="M9" i="87"/>
  <c r="K11" i="87"/>
  <c r="E38" i="87"/>
  <c r="I67" i="87"/>
  <c r="G69" i="87"/>
  <c r="E40" i="87"/>
  <c r="F10" i="87"/>
  <c r="L10" i="87" s="1"/>
  <c r="J9" i="94" s="1"/>
  <c r="G71" i="87"/>
  <c r="F9" i="87"/>
  <c r="M7" i="87"/>
  <c r="E42" i="87"/>
  <c r="M72" i="87" l="1"/>
  <c r="K70" i="87"/>
  <c r="L44" i="100"/>
  <c r="F41" i="87"/>
  <c r="L41" i="87" s="1"/>
  <c r="K41" i="87"/>
  <c r="M37" i="87"/>
  <c r="L43" i="100"/>
  <c r="P67" i="100"/>
  <c r="Q67" i="100" s="1"/>
  <c r="R67" i="100" s="1"/>
  <c r="S67" i="100" s="1"/>
  <c r="T67" i="100" s="1"/>
  <c r="U67" i="100" s="1"/>
  <c r="V67" i="100" s="1"/>
  <c r="W67" i="100" s="1"/>
  <c r="X67" i="100" s="1"/>
  <c r="Y67" i="100" s="1"/>
  <c r="Z67" i="100" s="1"/>
  <c r="AA67" i="100" s="1"/>
  <c r="AB67" i="100" s="1"/>
  <c r="AC67" i="100" s="1"/>
  <c r="AD67" i="100" s="1"/>
  <c r="AE67" i="100" s="1"/>
  <c r="AF67" i="100" s="1"/>
  <c r="AG67" i="100" s="1"/>
  <c r="AH67" i="100" s="1"/>
  <c r="AI67" i="100" s="1"/>
  <c r="AJ67" i="100" s="1"/>
  <c r="AK67" i="100" s="1"/>
  <c r="AL67" i="100" s="1"/>
  <c r="AM67" i="100" s="1"/>
  <c r="AN67" i="100" s="1"/>
  <c r="AO67" i="100" s="1"/>
  <c r="AP67" i="100" s="1"/>
  <c r="AQ67" i="100" s="1"/>
  <c r="AR67" i="100" s="1"/>
  <c r="AS67" i="100" s="1"/>
  <c r="AT67" i="100" s="1"/>
  <c r="AU67" i="100" s="1"/>
  <c r="AV67" i="100" s="1"/>
  <c r="AW67" i="100" s="1"/>
  <c r="AX67" i="100" s="1"/>
  <c r="AY67" i="100" s="1"/>
  <c r="AZ67" i="100" s="1"/>
  <c r="BA67" i="100" s="1"/>
  <c r="BB67" i="100" s="1"/>
  <c r="BC67" i="100" s="1"/>
  <c r="BD67" i="100" s="1"/>
  <c r="BE67" i="100" s="1"/>
  <c r="BF67" i="100" s="1"/>
  <c r="BG67" i="100" s="1"/>
  <c r="BH67" i="100" s="1"/>
  <c r="BI67" i="100" s="1"/>
  <c r="BJ67" i="100" s="1"/>
  <c r="BK67" i="100" s="1"/>
  <c r="BL67" i="100" s="1"/>
  <c r="BM67" i="100" s="1"/>
  <c r="BN67" i="100" s="1"/>
  <c r="BO67" i="100" s="1"/>
  <c r="BP67" i="100" s="1"/>
  <c r="BQ67" i="100" s="1"/>
  <c r="BR67" i="100" s="1"/>
  <c r="BS67" i="100" s="1"/>
  <c r="BT67" i="100" s="1"/>
  <c r="BU67" i="100" s="1"/>
  <c r="BV67" i="100" s="1"/>
  <c r="BW67" i="100" s="1"/>
  <c r="BX67" i="100" s="1"/>
  <c r="BY67" i="100" s="1"/>
  <c r="BZ67" i="100" s="1"/>
  <c r="CA67" i="100" s="1"/>
  <c r="CB67" i="100" s="1"/>
  <c r="CC67" i="100" s="1"/>
  <c r="CD67" i="100" s="1"/>
  <c r="CE67" i="100" s="1"/>
  <c r="CF67" i="100" s="1"/>
  <c r="CG67" i="100" s="1"/>
  <c r="CH67" i="100" s="1"/>
  <c r="CI67" i="100" s="1"/>
  <c r="CJ67" i="100" s="1"/>
  <c r="CK67" i="100" s="1"/>
  <c r="CL67" i="100" s="1"/>
  <c r="CM67" i="100" s="1"/>
  <c r="CN67" i="100" s="1"/>
  <c r="CO67" i="100" s="1"/>
  <c r="CP67" i="100" s="1"/>
  <c r="CQ67" i="100" s="1"/>
  <c r="CR67" i="100" s="1"/>
  <c r="CS67" i="100" s="1"/>
  <c r="CT67" i="100" s="1"/>
  <c r="CU67" i="100" s="1"/>
  <c r="CV67" i="100" s="1"/>
  <c r="CW67" i="100" s="1"/>
  <c r="CX67" i="100" s="1"/>
  <c r="CY67" i="100" s="1"/>
  <c r="CZ67" i="100" s="1"/>
  <c r="DA67" i="100" s="1"/>
  <c r="DB67" i="100" s="1"/>
  <c r="DC67" i="100" s="1"/>
  <c r="DD67" i="100" s="1"/>
  <c r="DE67" i="100" s="1"/>
  <c r="DF67" i="100" s="1"/>
  <c r="DG67" i="100" s="1"/>
  <c r="DH67" i="100" s="1"/>
  <c r="DI67" i="100" s="1"/>
  <c r="DJ67" i="100" s="1"/>
  <c r="DK67" i="100" s="1"/>
  <c r="DL67" i="100" s="1"/>
  <c r="DM67" i="100" s="1"/>
  <c r="DN67" i="100" s="1"/>
  <c r="DO67" i="100" s="1"/>
  <c r="DP67" i="100" s="1"/>
  <c r="DQ67" i="100" s="1"/>
  <c r="DR67" i="100" s="1"/>
  <c r="DS67" i="100" s="1"/>
  <c r="DT67" i="100" s="1"/>
  <c r="DU67" i="100" s="1"/>
  <c r="DV67" i="100" s="1"/>
  <c r="DW67" i="100" s="1"/>
  <c r="DX67" i="100" s="1"/>
  <c r="DY67" i="100" s="1"/>
  <c r="DZ67" i="100" s="1"/>
  <c r="EA67" i="100" s="1"/>
  <c r="EB67" i="100" s="1"/>
  <c r="EC67" i="100" s="1"/>
  <c r="ED67" i="100" s="1"/>
  <c r="EE67" i="100" s="1"/>
  <c r="EF67" i="100" s="1"/>
  <c r="EG67" i="100" s="1"/>
  <c r="EH67" i="100" s="1"/>
  <c r="EI67" i="100" s="1"/>
  <c r="EJ67" i="100" s="1"/>
  <c r="EK67" i="100" s="1"/>
  <c r="EL67" i="100" s="1"/>
  <c r="EM67" i="100" s="1"/>
  <c r="EN67" i="100" s="1"/>
  <c r="EO67" i="100" s="1"/>
  <c r="EP67" i="100" s="1"/>
  <c r="EQ67" i="100" s="1"/>
  <c r="ER67" i="100" s="1"/>
  <c r="ES67" i="100" s="1"/>
  <c r="ET67" i="100" s="1"/>
  <c r="EU67" i="100" s="1"/>
  <c r="EV67" i="100" s="1"/>
  <c r="EW67" i="100" s="1"/>
  <c r="EX67" i="100" s="1"/>
  <c r="EY67" i="100" s="1"/>
  <c r="EZ67" i="100" s="1"/>
  <c r="FA67" i="100" s="1"/>
  <c r="FB67" i="100" s="1"/>
  <c r="FC67" i="100" s="1"/>
  <c r="FD67" i="100" s="1"/>
  <c r="FE67" i="100" s="1"/>
  <c r="FF67" i="100" s="1"/>
  <c r="FG67" i="100" s="1"/>
  <c r="FH67" i="100" s="1"/>
  <c r="FI67" i="100" s="1"/>
  <c r="FJ67" i="100" s="1"/>
  <c r="FK67" i="100" s="1"/>
  <c r="FL67" i="100" s="1"/>
  <c r="FM67" i="100" s="1"/>
  <c r="FN67" i="100" s="1"/>
  <c r="FO67" i="100" s="1"/>
  <c r="FP67" i="100" s="1"/>
  <c r="FQ67" i="100" s="1"/>
  <c r="FR67" i="100" s="1"/>
  <c r="FS67" i="100" s="1"/>
  <c r="FT67" i="100" s="1"/>
  <c r="FU67" i="100" s="1"/>
  <c r="FV67" i="100" s="1"/>
  <c r="FW67" i="100" s="1"/>
  <c r="FX67" i="100" s="1"/>
  <c r="FY67" i="100" s="1"/>
  <c r="FZ67" i="100" s="1"/>
  <c r="GA67" i="100" s="1"/>
  <c r="GB67" i="100" s="1"/>
  <c r="GC67" i="100" s="1"/>
  <c r="GD67" i="100" s="1"/>
  <c r="GE67" i="100" s="1"/>
  <c r="GF67" i="100" s="1"/>
  <c r="GG67" i="100" s="1"/>
  <c r="GH67" i="100" s="1"/>
  <c r="GI67" i="100" s="1"/>
  <c r="GJ67" i="100" s="1"/>
  <c r="GK67" i="100" s="1"/>
  <c r="GL67" i="100" s="1"/>
  <c r="GM67" i="100" s="1"/>
  <c r="GN67" i="100" s="1"/>
  <c r="GO67" i="100" s="1"/>
  <c r="GP67" i="100" s="1"/>
  <c r="GQ67" i="100" s="1"/>
  <c r="GR67" i="100" s="1"/>
  <c r="GS67" i="100" s="1"/>
  <c r="GT67" i="100" s="1"/>
  <c r="GU67" i="100" s="1"/>
  <c r="GV67" i="100" s="1"/>
  <c r="GW67" i="100" s="1"/>
  <c r="GX67" i="100" s="1"/>
  <c r="GY67" i="100" s="1"/>
  <c r="GZ67" i="100" s="1"/>
  <c r="HA67" i="100" s="1"/>
  <c r="HB67" i="100" s="1"/>
  <c r="HC67" i="100" s="1"/>
  <c r="HD67" i="100" s="1"/>
  <c r="HE67" i="100" s="1"/>
  <c r="HF67" i="100" s="1"/>
  <c r="F69" i="100"/>
  <c r="G69" i="100" s="1"/>
  <c r="H69" i="100" s="1"/>
  <c r="I69" i="100" s="1"/>
  <c r="J69" i="100" s="1"/>
  <c r="O69" i="100"/>
  <c r="L42" i="100"/>
  <c r="P73" i="100"/>
  <c r="Q73" i="100" s="1"/>
  <c r="R73" i="100" s="1"/>
  <c r="S73" i="100" s="1"/>
  <c r="T73" i="100" s="1"/>
  <c r="U73" i="100" s="1"/>
  <c r="V73" i="100" s="1"/>
  <c r="W73" i="100" s="1"/>
  <c r="X73" i="100" s="1"/>
  <c r="Y73" i="100" s="1"/>
  <c r="Z73" i="100" s="1"/>
  <c r="AA73" i="100" s="1"/>
  <c r="AB73" i="100" s="1"/>
  <c r="AC73" i="100" s="1"/>
  <c r="AD73" i="100" s="1"/>
  <c r="AE73" i="100" s="1"/>
  <c r="AF73" i="100" s="1"/>
  <c r="AG73" i="100" s="1"/>
  <c r="AH73" i="100" s="1"/>
  <c r="AI73" i="100" s="1"/>
  <c r="AJ73" i="100" s="1"/>
  <c r="AK73" i="100" s="1"/>
  <c r="AL73" i="100" s="1"/>
  <c r="AM73" i="100" s="1"/>
  <c r="AN73" i="100" s="1"/>
  <c r="AO73" i="100" s="1"/>
  <c r="AP73" i="100" s="1"/>
  <c r="AQ73" i="100" s="1"/>
  <c r="AR73" i="100" s="1"/>
  <c r="AS73" i="100" s="1"/>
  <c r="AT73" i="100" s="1"/>
  <c r="AU73" i="100" s="1"/>
  <c r="AV73" i="100" s="1"/>
  <c r="AW73" i="100" s="1"/>
  <c r="AX73" i="100" s="1"/>
  <c r="AY73" i="100" s="1"/>
  <c r="AZ73" i="100" s="1"/>
  <c r="BA73" i="100" s="1"/>
  <c r="BB73" i="100" s="1"/>
  <c r="BC73" i="100" s="1"/>
  <c r="BD73" i="100" s="1"/>
  <c r="BE73" i="100" s="1"/>
  <c r="BF73" i="100" s="1"/>
  <c r="BG73" i="100" s="1"/>
  <c r="BH73" i="100" s="1"/>
  <c r="BI73" i="100" s="1"/>
  <c r="BJ73" i="100" s="1"/>
  <c r="BK73" i="100" s="1"/>
  <c r="BL73" i="100" s="1"/>
  <c r="BM73" i="100" s="1"/>
  <c r="BN73" i="100" s="1"/>
  <c r="BO73" i="100" s="1"/>
  <c r="BP73" i="100" s="1"/>
  <c r="BQ73" i="100" s="1"/>
  <c r="BR73" i="100" s="1"/>
  <c r="BS73" i="100" s="1"/>
  <c r="BT73" i="100" s="1"/>
  <c r="BU73" i="100" s="1"/>
  <c r="BV73" i="100" s="1"/>
  <c r="BW73" i="100" s="1"/>
  <c r="BX73" i="100" s="1"/>
  <c r="BY73" i="100" s="1"/>
  <c r="BZ73" i="100" s="1"/>
  <c r="CA73" i="100" s="1"/>
  <c r="CB73" i="100" s="1"/>
  <c r="CC73" i="100" s="1"/>
  <c r="CD73" i="100" s="1"/>
  <c r="CE73" i="100" s="1"/>
  <c r="CF73" i="100" s="1"/>
  <c r="CG73" i="100" s="1"/>
  <c r="CH73" i="100" s="1"/>
  <c r="CI73" i="100" s="1"/>
  <c r="CJ73" i="100" s="1"/>
  <c r="CK73" i="100" s="1"/>
  <c r="CL73" i="100" s="1"/>
  <c r="CM73" i="100" s="1"/>
  <c r="CN73" i="100" s="1"/>
  <c r="CO73" i="100" s="1"/>
  <c r="CP73" i="100" s="1"/>
  <c r="CQ73" i="100" s="1"/>
  <c r="CR73" i="100" s="1"/>
  <c r="CS73" i="100" s="1"/>
  <c r="CT73" i="100" s="1"/>
  <c r="CU73" i="100" s="1"/>
  <c r="CV73" i="100" s="1"/>
  <c r="CW73" i="100" s="1"/>
  <c r="CX73" i="100" s="1"/>
  <c r="CY73" i="100" s="1"/>
  <c r="CZ73" i="100" s="1"/>
  <c r="DA73" i="100" s="1"/>
  <c r="DB73" i="100" s="1"/>
  <c r="DC73" i="100" s="1"/>
  <c r="DD73" i="100" s="1"/>
  <c r="DE73" i="100" s="1"/>
  <c r="DF73" i="100" s="1"/>
  <c r="DG73" i="100" s="1"/>
  <c r="DH73" i="100" s="1"/>
  <c r="DI73" i="100" s="1"/>
  <c r="DJ73" i="100" s="1"/>
  <c r="DK73" i="100" s="1"/>
  <c r="DL73" i="100" s="1"/>
  <c r="DM73" i="100" s="1"/>
  <c r="DN73" i="100" s="1"/>
  <c r="DO73" i="100" s="1"/>
  <c r="DP73" i="100" s="1"/>
  <c r="DQ73" i="100" s="1"/>
  <c r="DR73" i="100" s="1"/>
  <c r="DS73" i="100" s="1"/>
  <c r="DT73" i="100" s="1"/>
  <c r="DU73" i="100" s="1"/>
  <c r="DV73" i="100" s="1"/>
  <c r="DW73" i="100" s="1"/>
  <c r="DX73" i="100" s="1"/>
  <c r="DY73" i="100" s="1"/>
  <c r="DZ73" i="100" s="1"/>
  <c r="EA73" i="100" s="1"/>
  <c r="EB73" i="100" s="1"/>
  <c r="EC73" i="100" s="1"/>
  <c r="ED73" i="100" s="1"/>
  <c r="EE73" i="100" s="1"/>
  <c r="EF73" i="100" s="1"/>
  <c r="EG73" i="100" s="1"/>
  <c r="EH73" i="100" s="1"/>
  <c r="EI73" i="100" s="1"/>
  <c r="EJ73" i="100" s="1"/>
  <c r="EK73" i="100" s="1"/>
  <c r="EL73" i="100" s="1"/>
  <c r="EM73" i="100" s="1"/>
  <c r="EN73" i="100" s="1"/>
  <c r="EO73" i="100" s="1"/>
  <c r="EP73" i="100" s="1"/>
  <c r="EQ73" i="100" s="1"/>
  <c r="ER73" i="100" s="1"/>
  <c r="ES73" i="100" s="1"/>
  <c r="ET73" i="100" s="1"/>
  <c r="EU73" i="100" s="1"/>
  <c r="EV73" i="100" s="1"/>
  <c r="EW73" i="100" s="1"/>
  <c r="EX73" i="100" s="1"/>
  <c r="EY73" i="100" s="1"/>
  <c r="EZ73" i="100" s="1"/>
  <c r="FA73" i="100" s="1"/>
  <c r="FB73" i="100" s="1"/>
  <c r="FC73" i="100" s="1"/>
  <c r="FD73" i="100" s="1"/>
  <c r="FE73" i="100" s="1"/>
  <c r="FF73" i="100" s="1"/>
  <c r="FG73" i="100" s="1"/>
  <c r="FH73" i="100" s="1"/>
  <c r="FI73" i="100" s="1"/>
  <c r="FJ73" i="100" s="1"/>
  <c r="FK73" i="100" s="1"/>
  <c r="FL73" i="100" s="1"/>
  <c r="FM73" i="100" s="1"/>
  <c r="FN73" i="100" s="1"/>
  <c r="FO73" i="100" s="1"/>
  <c r="FP73" i="100" s="1"/>
  <c r="FQ73" i="100" s="1"/>
  <c r="FR73" i="100" s="1"/>
  <c r="FS73" i="100" s="1"/>
  <c r="FT73" i="100" s="1"/>
  <c r="FU73" i="100" s="1"/>
  <c r="FV73" i="100" s="1"/>
  <c r="FW73" i="100" s="1"/>
  <c r="FX73" i="100" s="1"/>
  <c r="FY73" i="100" s="1"/>
  <c r="FZ73" i="100" s="1"/>
  <c r="GA73" i="100" s="1"/>
  <c r="GB73" i="100" s="1"/>
  <c r="GC73" i="100" s="1"/>
  <c r="GD73" i="100" s="1"/>
  <c r="GE73" i="100" s="1"/>
  <c r="GF73" i="100" s="1"/>
  <c r="GG73" i="100" s="1"/>
  <c r="GH73" i="100" s="1"/>
  <c r="GI73" i="100" s="1"/>
  <c r="GJ73" i="100" s="1"/>
  <c r="GK73" i="100" s="1"/>
  <c r="GL73" i="100" s="1"/>
  <c r="GM73" i="100" s="1"/>
  <c r="GN73" i="100" s="1"/>
  <c r="GO73" i="100" s="1"/>
  <c r="GP73" i="100" s="1"/>
  <c r="GQ73" i="100" s="1"/>
  <c r="GR73" i="100" s="1"/>
  <c r="GS73" i="100" s="1"/>
  <c r="GT73" i="100" s="1"/>
  <c r="GU73" i="100" s="1"/>
  <c r="GV73" i="100" s="1"/>
  <c r="GW73" i="100" s="1"/>
  <c r="GX73" i="100" s="1"/>
  <c r="GY73" i="100" s="1"/>
  <c r="GZ73" i="100" s="1"/>
  <c r="HA73" i="100" s="1"/>
  <c r="HB73" i="100" s="1"/>
  <c r="HC73" i="100" s="1"/>
  <c r="HD73" i="100" s="1"/>
  <c r="HE73" i="100" s="1"/>
  <c r="HF73" i="100" s="1"/>
  <c r="L41" i="100"/>
  <c r="P72" i="100"/>
  <c r="Q72" i="100" s="1"/>
  <c r="R72" i="100" s="1"/>
  <c r="S72" i="100" s="1"/>
  <c r="T72" i="100" s="1"/>
  <c r="U72" i="100" s="1"/>
  <c r="V72" i="100" s="1"/>
  <c r="W72" i="100" s="1"/>
  <c r="X72" i="100" s="1"/>
  <c r="Y72" i="100" s="1"/>
  <c r="Z72" i="100" s="1"/>
  <c r="AA72" i="100" s="1"/>
  <c r="AB72" i="100" s="1"/>
  <c r="AC72" i="100" s="1"/>
  <c r="AD72" i="100" s="1"/>
  <c r="AE72" i="100" s="1"/>
  <c r="AF72" i="100" s="1"/>
  <c r="AG72" i="100" s="1"/>
  <c r="AH72" i="100" s="1"/>
  <c r="AI72" i="100" s="1"/>
  <c r="AJ72" i="100" s="1"/>
  <c r="AK72" i="100" s="1"/>
  <c r="AL72" i="100" s="1"/>
  <c r="AM72" i="100" s="1"/>
  <c r="AN72" i="100" s="1"/>
  <c r="AO72" i="100" s="1"/>
  <c r="AP72" i="100" s="1"/>
  <c r="AQ72" i="100" s="1"/>
  <c r="AR72" i="100" s="1"/>
  <c r="AS72" i="100" s="1"/>
  <c r="AT72" i="100" s="1"/>
  <c r="AU72" i="100" s="1"/>
  <c r="AV72" i="100" s="1"/>
  <c r="AW72" i="100" s="1"/>
  <c r="AX72" i="100" s="1"/>
  <c r="AY72" i="100" s="1"/>
  <c r="AZ72" i="100" s="1"/>
  <c r="BA72" i="100" s="1"/>
  <c r="BB72" i="100" s="1"/>
  <c r="BC72" i="100" s="1"/>
  <c r="BD72" i="100" s="1"/>
  <c r="BE72" i="100" s="1"/>
  <c r="BF72" i="100" s="1"/>
  <c r="BG72" i="100" s="1"/>
  <c r="BH72" i="100" s="1"/>
  <c r="BI72" i="100" s="1"/>
  <c r="BJ72" i="100" s="1"/>
  <c r="BK72" i="100" s="1"/>
  <c r="BL72" i="100" s="1"/>
  <c r="BM72" i="100" s="1"/>
  <c r="BN72" i="100" s="1"/>
  <c r="BO72" i="100" s="1"/>
  <c r="BP72" i="100" s="1"/>
  <c r="BQ72" i="100" s="1"/>
  <c r="BR72" i="100" s="1"/>
  <c r="BS72" i="100" s="1"/>
  <c r="BT72" i="100" s="1"/>
  <c r="BU72" i="100" s="1"/>
  <c r="BV72" i="100" s="1"/>
  <c r="BW72" i="100" s="1"/>
  <c r="BX72" i="100" s="1"/>
  <c r="BY72" i="100" s="1"/>
  <c r="BZ72" i="100" s="1"/>
  <c r="CA72" i="100" s="1"/>
  <c r="CB72" i="100" s="1"/>
  <c r="CC72" i="100" s="1"/>
  <c r="CD72" i="100" s="1"/>
  <c r="CE72" i="100" s="1"/>
  <c r="CF72" i="100" s="1"/>
  <c r="CG72" i="100" s="1"/>
  <c r="CH72" i="100" s="1"/>
  <c r="CI72" i="100" s="1"/>
  <c r="CJ72" i="100" s="1"/>
  <c r="CK72" i="100" s="1"/>
  <c r="CL72" i="100" s="1"/>
  <c r="CM72" i="100" s="1"/>
  <c r="CN72" i="100" s="1"/>
  <c r="CO72" i="100" s="1"/>
  <c r="CP72" i="100" s="1"/>
  <c r="CQ72" i="100" s="1"/>
  <c r="CR72" i="100" s="1"/>
  <c r="CS72" i="100" s="1"/>
  <c r="CT72" i="100" s="1"/>
  <c r="CU72" i="100" s="1"/>
  <c r="CV72" i="100" s="1"/>
  <c r="CW72" i="100" s="1"/>
  <c r="CX72" i="100" s="1"/>
  <c r="CY72" i="100" s="1"/>
  <c r="CZ72" i="100" s="1"/>
  <c r="DA72" i="100" s="1"/>
  <c r="DB72" i="100" s="1"/>
  <c r="DC72" i="100" s="1"/>
  <c r="DD72" i="100" s="1"/>
  <c r="DE72" i="100" s="1"/>
  <c r="DF72" i="100" s="1"/>
  <c r="DG72" i="100" s="1"/>
  <c r="DH72" i="100" s="1"/>
  <c r="DI72" i="100" s="1"/>
  <c r="DJ72" i="100" s="1"/>
  <c r="DK72" i="100" s="1"/>
  <c r="DL72" i="100" s="1"/>
  <c r="DM72" i="100" s="1"/>
  <c r="DN72" i="100" s="1"/>
  <c r="DO72" i="100" s="1"/>
  <c r="DP72" i="100" s="1"/>
  <c r="DQ72" i="100" s="1"/>
  <c r="DR72" i="100" s="1"/>
  <c r="DS72" i="100" s="1"/>
  <c r="DT72" i="100" s="1"/>
  <c r="DU72" i="100" s="1"/>
  <c r="DV72" i="100" s="1"/>
  <c r="DW72" i="100" s="1"/>
  <c r="DX72" i="100" s="1"/>
  <c r="DY72" i="100" s="1"/>
  <c r="DZ72" i="100" s="1"/>
  <c r="EA72" i="100" s="1"/>
  <c r="EB72" i="100" s="1"/>
  <c r="EC72" i="100" s="1"/>
  <c r="ED72" i="100" s="1"/>
  <c r="EE72" i="100" s="1"/>
  <c r="EF72" i="100" s="1"/>
  <c r="EG72" i="100" s="1"/>
  <c r="EH72" i="100" s="1"/>
  <c r="EI72" i="100" s="1"/>
  <c r="EJ72" i="100" s="1"/>
  <c r="EK72" i="100" s="1"/>
  <c r="EL72" i="100" s="1"/>
  <c r="EM72" i="100" s="1"/>
  <c r="EN72" i="100" s="1"/>
  <c r="EO72" i="100" s="1"/>
  <c r="EP72" i="100" s="1"/>
  <c r="EQ72" i="100" s="1"/>
  <c r="ER72" i="100" s="1"/>
  <c r="ES72" i="100" s="1"/>
  <c r="ET72" i="100" s="1"/>
  <c r="EU72" i="100" s="1"/>
  <c r="EV72" i="100" s="1"/>
  <c r="EW72" i="100" s="1"/>
  <c r="EX72" i="100" s="1"/>
  <c r="EY72" i="100" s="1"/>
  <c r="EZ72" i="100" s="1"/>
  <c r="FA72" i="100" s="1"/>
  <c r="FB72" i="100" s="1"/>
  <c r="FC72" i="100" s="1"/>
  <c r="FD72" i="100" s="1"/>
  <c r="FE72" i="100" s="1"/>
  <c r="FF72" i="100" s="1"/>
  <c r="FG72" i="100" s="1"/>
  <c r="FH72" i="100" s="1"/>
  <c r="FI72" i="100" s="1"/>
  <c r="FJ72" i="100" s="1"/>
  <c r="FK72" i="100" s="1"/>
  <c r="FL72" i="100" s="1"/>
  <c r="FM72" i="100" s="1"/>
  <c r="FN72" i="100" s="1"/>
  <c r="FO72" i="100" s="1"/>
  <c r="FP72" i="100" s="1"/>
  <c r="FQ72" i="100" s="1"/>
  <c r="FR72" i="100" s="1"/>
  <c r="FS72" i="100" s="1"/>
  <c r="FT72" i="100" s="1"/>
  <c r="FU72" i="100" s="1"/>
  <c r="FV72" i="100" s="1"/>
  <c r="FW72" i="100" s="1"/>
  <c r="FX72" i="100" s="1"/>
  <c r="FY72" i="100" s="1"/>
  <c r="FZ72" i="100" s="1"/>
  <c r="GA72" i="100" s="1"/>
  <c r="GB72" i="100" s="1"/>
  <c r="GC72" i="100" s="1"/>
  <c r="GD72" i="100" s="1"/>
  <c r="GE72" i="100" s="1"/>
  <c r="GF72" i="100" s="1"/>
  <c r="GG72" i="100" s="1"/>
  <c r="GH72" i="100" s="1"/>
  <c r="GI72" i="100" s="1"/>
  <c r="GJ72" i="100" s="1"/>
  <c r="GK72" i="100" s="1"/>
  <c r="GL72" i="100" s="1"/>
  <c r="GM72" i="100" s="1"/>
  <c r="GN72" i="100" s="1"/>
  <c r="GO72" i="100" s="1"/>
  <c r="GP72" i="100" s="1"/>
  <c r="GQ72" i="100" s="1"/>
  <c r="GR72" i="100" s="1"/>
  <c r="GS72" i="100" s="1"/>
  <c r="GT72" i="100" s="1"/>
  <c r="GU72" i="100" s="1"/>
  <c r="GV72" i="100" s="1"/>
  <c r="GW72" i="100" s="1"/>
  <c r="GX72" i="100" s="1"/>
  <c r="GY72" i="100" s="1"/>
  <c r="GZ72" i="100" s="1"/>
  <c r="HA72" i="100" s="1"/>
  <c r="HB72" i="100" s="1"/>
  <c r="HC72" i="100" s="1"/>
  <c r="HD72" i="100" s="1"/>
  <c r="HE72" i="100" s="1"/>
  <c r="HF72" i="100" s="1"/>
  <c r="F43" i="87"/>
  <c r="L43" i="87" s="1"/>
  <c r="L11" i="100"/>
  <c r="P70" i="100"/>
  <c r="Q70" i="100" s="1"/>
  <c r="R70" i="100" s="1"/>
  <c r="S70" i="100" s="1"/>
  <c r="T70" i="100" s="1"/>
  <c r="U70" i="100" s="1"/>
  <c r="V70" i="100" s="1"/>
  <c r="W70" i="100" s="1"/>
  <c r="X70" i="100" s="1"/>
  <c r="Y70" i="100" s="1"/>
  <c r="Z70" i="100" s="1"/>
  <c r="AA70" i="100" s="1"/>
  <c r="AB70" i="100" s="1"/>
  <c r="AC70" i="100" s="1"/>
  <c r="AD70" i="100" s="1"/>
  <c r="AE70" i="100" s="1"/>
  <c r="AF70" i="100" s="1"/>
  <c r="AG70" i="100" s="1"/>
  <c r="AH70" i="100" s="1"/>
  <c r="AI70" i="100" s="1"/>
  <c r="AJ70" i="100" s="1"/>
  <c r="AK70" i="100" s="1"/>
  <c r="AL70" i="100" s="1"/>
  <c r="AM70" i="100" s="1"/>
  <c r="AN70" i="100" s="1"/>
  <c r="AO70" i="100" s="1"/>
  <c r="AP70" i="100" s="1"/>
  <c r="AQ70" i="100" s="1"/>
  <c r="AR70" i="100" s="1"/>
  <c r="AS70" i="100" s="1"/>
  <c r="AT70" i="100" s="1"/>
  <c r="AU70" i="100" s="1"/>
  <c r="AV70" i="100" s="1"/>
  <c r="AW70" i="100" s="1"/>
  <c r="AX70" i="100" s="1"/>
  <c r="AY70" i="100" s="1"/>
  <c r="AZ70" i="100" s="1"/>
  <c r="BA70" i="100" s="1"/>
  <c r="BB70" i="100" s="1"/>
  <c r="BC70" i="100" s="1"/>
  <c r="BD70" i="100" s="1"/>
  <c r="BE70" i="100" s="1"/>
  <c r="BF70" i="100" s="1"/>
  <c r="BG70" i="100" s="1"/>
  <c r="BH70" i="100" s="1"/>
  <c r="BI70" i="100" s="1"/>
  <c r="BJ70" i="100" s="1"/>
  <c r="BK70" i="100" s="1"/>
  <c r="BL70" i="100" s="1"/>
  <c r="BM70" i="100" s="1"/>
  <c r="BN70" i="100" s="1"/>
  <c r="BO70" i="100" s="1"/>
  <c r="BP70" i="100" s="1"/>
  <c r="BQ70" i="100" s="1"/>
  <c r="BR70" i="100" s="1"/>
  <c r="BS70" i="100" s="1"/>
  <c r="BT70" i="100" s="1"/>
  <c r="BU70" i="100" s="1"/>
  <c r="BV70" i="100" s="1"/>
  <c r="BW70" i="100" s="1"/>
  <c r="BX70" i="100" s="1"/>
  <c r="BY70" i="100" s="1"/>
  <c r="BZ70" i="100" s="1"/>
  <c r="CA70" i="100" s="1"/>
  <c r="CB70" i="100" s="1"/>
  <c r="CC70" i="100" s="1"/>
  <c r="CD70" i="100" s="1"/>
  <c r="CE70" i="100" s="1"/>
  <c r="CF70" i="100" s="1"/>
  <c r="CG70" i="100" s="1"/>
  <c r="CH70" i="100" s="1"/>
  <c r="CI70" i="100" s="1"/>
  <c r="CJ70" i="100" s="1"/>
  <c r="CK70" i="100" s="1"/>
  <c r="CL70" i="100" s="1"/>
  <c r="CM70" i="100" s="1"/>
  <c r="CN70" i="100" s="1"/>
  <c r="CO70" i="100" s="1"/>
  <c r="CP70" i="100" s="1"/>
  <c r="CQ70" i="100" s="1"/>
  <c r="CR70" i="100" s="1"/>
  <c r="CS70" i="100" s="1"/>
  <c r="CT70" i="100" s="1"/>
  <c r="CU70" i="100" s="1"/>
  <c r="CV70" i="100" s="1"/>
  <c r="CW70" i="100" s="1"/>
  <c r="CX70" i="100" s="1"/>
  <c r="CY70" i="100" s="1"/>
  <c r="CZ70" i="100" s="1"/>
  <c r="DA70" i="100" s="1"/>
  <c r="DB70" i="100" s="1"/>
  <c r="DC70" i="100" s="1"/>
  <c r="DD70" i="100" s="1"/>
  <c r="DE70" i="100" s="1"/>
  <c r="DF70" i="100" s="1"/>
  <c r="DG70" i="100" s="1"/>
  <c r="DH70" i="100" s="1"/>
  <c r="DI70" i="100" s="1"/>
  <c r="DJ70" i="100" s="1"/>
  <c r="DK70" i="100" s="1"/>
  <c r="DL70" i="100" s="1"/>
  <c r="DM70" i="100" s="1"/>
  <c r="DN70" i="100" s="1"/>
  <c r="DO70" i="100" s="1"/>
  <c r="DP70" i="100" s="1"/>
  <c r="DQ70" i="100" s="1"/>
  <c r="DR70" i="100" s="1"/>
  <c r="DS70" i="100" s="1"/>
  <c r="DT70" i="100" s="1"/>
  <c r="DU70" i="100" s="1"/>
  <c r="DV70" i="100" s="1"/>
  <c r="DW70" i="100" s="1"/>
  <c r="DX70" i="100" s="1"/>
  <c r="DY70" i="100" s="1"/>
  <c r="DZ70" i="100" s="1"/>
  <c r="EA70" i="100" s="1"/>
  <c r="EB70" i="100" s="1"/>
  <c r="EC70" i="100" s="1"/>
  <c r="ED70" i="100" s="1"/>
  <c r="EE70" i="100" s="1"/>
  <c r="EF70" i="100" s="1"/>
  <c r="EG70" i="100" s="1"/>
  <c r="EH70" i="100" s="1"/>
  <c r="EI70" i="100" s="1"/>
  <c r="EJ70" i="100" s="1"/>
  <c r="EK70" i="100" s="1"/>
  <c r="EL70" i="100" s="1"/>
  <c r="EM70" i="100" s="1"/>
  <c r="EN70" i="100" s="1"/>
  <c r="EO70" i="100" s="1"/>
  <c r="EP70" i="100" s="1"/>
  <c r="EQ70" i="100" s="1"/>
  <c r="ER70" i="100" s="1"/>
  <c r="ES70" i="100" s="1"/>
  <c r="ET70" i="100" s="1"/>
  <c r="EU70" i="100" s="1"/>
  <c r="EV70" i="100" s="1"/>
  <c r="EW70" i="100" s="1"/>
  <c r="EX70" i="100" s="1"/>
  <c r="EY70" i="100" s="1"/>
  <c r="EZ70" i="100" s="1"/>
  <c r="FA70" i="100" s="1"/>
  <c r="FB70" i="100" s="1"/>
  <c r="FC70" i="100" s="1"/>
  <c r="FD70" i="100" s="1"/>
  <c r="FE70" i="100" s="1"/>
  <c r="FF70" i="100" s="1"/>
  <c r="FG70" i="100" s="1"/>
  <c r="FH70" i="100" s="1"/>
  <c r="FI70" i="100" s="1"/>
  <c r="FJ70" i="100" s="1"/>
  <c r="FK70" i="100" s="1"/>
  <c r="FL70" i="100" s="1"/>
  <c r="FM70" i="100" s="1"/>
  <c r="FN70" i="100" s="1"/>
  <c r="FO70" i="100" s="1"/>
  <c r="FP70" i="100" s="1"/>
  <c r="FQ70" i="100" s="1"/>
  <c r="FR70" i="100" s="1"/>
  <c r="FS70" i="100" s="1"/>
  <c r="FT70" i="100" s="1"/>
  <c r="FU70" i="100" s="1"/>
  <c r="FV70" i="100" s="1"/>
  <c r="FW70" i="100" s="1"/>
  <c r="FX70" i="100" s="1"/>
  <c r="FY70" i="100" s="1"/>
  <c r="FZ70" i="100" s="1"/>
  <c r="GA70" i="100" s="1"/>
  <c r="GB70" i="100" s="1"/>
  <c r="GC70" i="100" s="1"/>
  <c r="GD70" i="100" s="1"/>
  <c r="GE70" i="100" s="1"/>
  <c r="GF70" i="100" s="1"/>
  <c r="GG70" i="100" s="1"/>
  <c r="GH70" i="100" s="1"/>
  <c r="GI70" i="100" s="1"/>
  <c r="GJ70" i="100" s="1"/>
  <c r="GK70" i="100" s="1"/>
  <c r="GL70" i="100" s="1"/>
  <c r="GM70" i="100" s="1"/>
  <c r="GN70" i="100" s="1"/>
  <c r="GO70" i="100" s="1"/>
  <c r="GP70" i="100" s="1"/>
  <c r="GQ70" i="100" s="1"/>
  <c r="GR70" i="100" s="1"/>
  <c r="GS70" i="100" s="1"/>
  <c r="GT70" i="100" s="1"/>
  <c r="GU70" i="100" s="1"/>
  <c r="GV70" i="100" s="1"/>
  <c r="GW70" i="100" s="1"/>
  <c r="GX70" i="100" s="1"/>
  <c r="GY70" i="100" s="1"/>
  <c r="GZ70" i="100" s="1"/>
  <c r="HA70" i="100" s="1"/>
  <c r="HB70" i="100" s="1"/>
  <c r="HC70" i="100" s="1"/>
  <c r="HD70" i="100" s="1"/>
  <c r="HE70" i="100" s="1"/>
  <c r="HF70" i="100" s="1"/>
  <c r="L38" i="100"/>
  <c r="P40" i="100"/>
  <c r="Q40" i="100" s="1"/>
  <c r="R40" i="100" s="1"/>
  <c r="S40" i="100" s="1"/>
  <c r="T40" i="100" s="1"/>
  <c r="U40" i="100" s="1"/>
  <c r="V40" i="100" s="1"/>
  <c r="W40" i="100" s="1"/>
  <c r="X40" i="100" s="1"/>
  <c r="Y40" i="100" s="1"/>
  <c r="Z40" i="100" s="1"/>
  <c r="AA40" i="100" s="1"/>
  <c r="AB40" i="100" s="1"/>
  <c r="AC40" i="100" s="1"/>
  <c r="AD40" i="100" s="1"/>
  <c r="AE40" i="100" s="1"/>
  <c r="AF40" i="100" s="1"/>
  <c r="AG40" i="100" s="1"/>
  <c r="AH40" i="100" s="1"/>
  <c r="AI40" i="100" s="1"/>
  <c r="AJ40" i="100" s="1"/>
  <c r="AK40" i="100" s="1"/>
  <c r="AL40" i="100" s="1"/>
  <c r="AM40" i="100" s="1"/>
  <c r="AN40" i="100" s="1"/>
  <c r="AO40" i="100" s="1"/>
  <c r="AP40" i="100" s="1"/>
  <c r="AQ40" i="100" s="1"/>
  <c r="AR40" i="100" s="1"/>
  <c r="AS40" i="100" s="1"/>
  <c r="AT40" i="100" s="1"/>
  <c r="AU40" i="100" s="1"/>
  <c r="AV40" i="100" s="1"/>
  <c r="AW40" i="100" s="1"/>
  <c r="AX40" i="100" s="1"/>
  <c r="AY40" i="100" s="1"/>
  <c r="AZ40" i="100" s="1"/>
  <c r="BA40" i="100" s="1"/>
  <c r="BB40" i="100" s="1"/>
  <c r="BC40" i="100" s="1"/>
  <c r="BD40" i="100" s="1"/>
  <c r="BE40" i="100" s="1"/>
  <c r="BF40" i="100" s="1"/>
  <c r="BG40" i="100" s="1"/>
  <c r="BH40" i="100" s="1"/>
  <c r="BI40" i="100" s="1"/>
  <c r="BJ40" i="100" s="1"/>
  <c r="BK40" i="100" s="1"/>
  <c r="BL40" i="100" s="1"/>
  <c r="BM40" i="100" s="1"/>
  <c r="BN40" i="100" s="1"/>
  <c r="BO40" i="100" s="1"/>
  <c r="BP40" i="100" s="1"/>
  <c r="BQ40" i="100" s="1"/>
  <c r="BR40" i="100" s="1"/>
  <c r="BS40" i="100" s="1"/>
  <c r="BT40" i="100" s="1"/>
  <c r="BU40" i="100" s="1"/>
  <c r="BV40" i="100" s="1"/>
  <c r="BW40" i="100" s="1"/>
  <c r="BX40" i="100" s="1"/>
  <c r="BY40" i="100" s="1"/>
  <c r="BZ40" i="100" s="1"/>
  <c r="CA40" i="100" s="1"/>
  <c r="CB40" i="100" s="1"/>
  <c r="CC40" i="100" s="1"/>
  <c r="CD40" i="100" s="1"/>
  <c r="CE40" i="100" s="1"/>
  <c r="CF40" i="100" s="1"/>
  <c r="CG40" i="100" s="1"/>
  <c r="CH40" i="100" s="1"/>
  <c r="CI40" i="100" s="1"/>
  <c r="CJ40" i="100" s="1"/>
  <c r="CK40" i="100" s="1"/>
  <c r="CL40" i="100" s="1"/>
  <c r="CM40" i="100" s="1"/>
  <c r="CN40" i="100" s="1"/>
  <c r="CO40" i="100" s="1"/>
  <c r="CP40" i="100" s="1"/>
  <c r="CQ40" i="100" s="1"/>
  <c r="CR40" i="100" s="1"/>
  <c r="CS40" i="100" s="1"/>
  <c r="CT40" i="100" s="1"/>
  <c r="CU40" i="100" s="1"/>
  <c r="CV40" i="100" s="1"/>
  <c r="CW40" i="100" s="1"/>
  <c r="CX40" i="100" s="1"/>
  <c r="CY40" i="100" s="1"/>
  <c r="CZ40" i="100" s="1"/>
  <c r="DA40" i="100" s="1"/>
  <c r="DB40" i="100" s="1"/>
  <c r="DC40" i="100" s="1"/>
  <c r="DD40" i="100" s="1"/>
  <c r="DE40" i="100" s="1"/>
  <c r="DF40" i="100" s="1"/>
  <c r="DG40" i="100" s="1"/>
  <c r="DH40" i="100" s="1"/>
  <c r="DI40" i="100" s="1"/>
  <c r="DJ40" i="100" s="1"/>
  <c r="DK40" i="100" s="1"/>
  <c r="DL40" i="100" s="1"/>
  <c r="DM40" i="100" s="1"/>
  <c r="DN40" i="100" s="1"/>
  <c r="DO40" i="100" s="1"/>
  <c r="DP40" i="100" s="1"/>
  <c r="DQ40" i="100" s="1"/>
  <c r="DR40" i="100" s="1"/>
  <c r="DS40" i="100" s="1"/>
  <c r="DT40" i="100" s="1"/>
  <c r="DU40" i="100" s="1"/>
  <c r="DV40" i="100" s="1"/>
  <c r="DW40" i="100" s="1"/>
  <c r="DX40" i="100" s="1"/>
  <c r="DY40" i="100" s="1"/>
  <c r="DZ40" i="100" s="1"/>
  <c r="EA40" i="100" s="1"/>
  <c r="EB40" i="100" s="1"/>
  <c r="EC40" i="100" s="1"/>
  <c r="ED40" i="100" s="1"/>
  <c r="EE40" i="100" s="1"/>
  <c r="EF40" i="100" s="1"/>
  <c r="EG40" i="100" s="1"/>
  <c r="EH40" i="100" s="1"/>
  <c r="EI40" i="100" s="1"/>
  <c r="EJ40" i="100" s="1"/>
  <c r="EK40" i="100" s="1"/>
  <c r="EL40" i="100" s="1"/>
  <c r="EM40" i="100" s="1"/>
  <c r="EN40" i="100" s="1"/>
  <c r="EO40" i="100" s="1"/>
  <c r="EP40" i="100" s="1"/>
  <c r="EQ40" i="100" s="1"/>
  <c r="ER40" i="100" s="1"/>
  <c r="ES40" i="100" s="1"/>
  <c r="ET40" i="100" s="1"/>
  <c r="EU40" i="100" s="1"/>
  <c r="EV40" i="100" s="1"/>
  <c r="EW40" i="100" s="1"/>
  <c r="EX40" i="100" s="1"/>
  <c r="EY40" i="100" s="1"/>
  <c r="EZ40" i="100" s="1"/>
  <c r="FA40" i="100" s="1"/>
  <c r="FB40" i="100" s="1"/>
  <c r="FC40" i="100" s="1"/>
  <c r="FD40" i="100" s="1"/>
  <c r="FE40" i="100" s="1"/>
  <c r="FF40" i="100" s="1"/>
  <c r="FG40" i="100" s="1"/>
  <c r="FH40" i="100" s="1"/>
  <c r="FI40" i="100" s="1"/>
  <c r="FJ40" i="100" s="1"/>
  <c r="FK40" i="100" s="1"/>
  <c r="FL40" i="100" s="1"/>
  <c r="FM40" i="100" s="1"/>
  <c r="FN40" i="100" s="1"/>
  <c r="FO40" i="100" s="1"/>
  <c r="FP40" i="100" s="1"/>
  <c r="FQ40" i="100" s="1"/>
  <c r="FR40" i="100" s="1"/>
  <c r="FS40" i="100" s="1"/>
  <c r="FT40" i="100" s="1"/>
  <c r="FU40" i="100" s="1"/>
  <c r="FV40" i="100" s="1"/>
  <c r="FW40" i="100" s="1"/>
  <c r="FX40" i="100" s="1"/>
  <c r="FY40" i="100" s="1"/>
  <c r="FZ40" i="100" s="1"/>
  <c r="GA40" i="100" s="1"/>
  <c r="GB40" i="100" s="1"/>
  <c r="GC40" i="100" s="1"/>
  <c r="GD40" i="100" s="1"/>
  <c r="GE40" i="100" s="1"/>
  <c r="GF40" i="100" s="1"/>
  <c r="GG40" i="100" s="1"/>
  <c r="GH40" i="100" s="1"/>
  <c r="GI40" i="100" s="1"/>
  <c r="GJ40" i="100" s="1"/>
  <c r="GK40" i="100" s="1"/>
  <c r="GL40" i="100" s="1"/>
  <c r="GM40" i="100" s="1"/>
  <c r="GN40" i="100" s="1"/>
  <c r="GO40" i="100" s="1"/>
  <c r="GP40" i="100" s="1"/>
  <c r="GQ40" i="100" s="1"/>
  <c r="GR40" i="100" s="1"/>
  <c r="GS40" i="100" s="1"/>
  <c r="GT40" i="100" s="1"/>
  <c r="GU40" i="100" s="1"/>
  <c r="GV40" i="100" s="1"/>
  <c r="GW40" i="100" s="1"/>
  <c r="GX40" i="100" s="1"/>
  <c r="GY40" i="100" s="1"/>
  <c r="GZ40" i="100" s="1"/>
  <c r="HA40" i="100" s="1"/>
  <c r="HB40" i="100" s="1"/>
  <c r="HC40" i="100" s="1"/>
  <c r="HD40" i="100" s="1"/>
  <c r="HE40" i="100" s="1"/>
  <c r="HF40" i="100" s="1"/>
  <c r="P71" i="100"/>
  <c r="Q71" i="100" s="1"/>
  <c r="R71" i="100" s="1"/>
  <c r="S71" i="100" s="1"/>
  <c r="T71" i="100" s="1"/>
  <c r="U71" i="100" s="1"/>
  <c r="V71" i="100" s="1"/>
  <c r="W71" i="100" s="1"/>
  <c r="X71" i="100" s="1"/>
  <c r="Y71" i="100" s="1"/>
  <c r="Z71" i="100" s="1"/>
  <c r="AA71" i="100" s="1"/>
  <c r="AB71" i="100" s="1"/>
  <c r="AC71" i="100" s="1"/>
  <c r="AD71" i="100" s="1"/>
  <c r="AE71" i="100" s="1"/>
  <c r="AF71" i="100" s="1"/>
  <c r="AG71" i="100" s="1"/>
  <c r="AH71" i="100" s="1"/>
  <c r="AI71" i="100" s="1"/>
  <c r="AJ71" i="100" s="1"/>
  <c r="AK71" i="100" s="1"/>
  <c r="AL71" i="100" s="1"/>
  <c r="AM71" i="100" s="1"/>
  <c r="AN71" i="100" s="1"/>
  <c r="AO71" i="100" s="1"/>
  <c r="AP71" i="100" s="1"/>
  <c r="AQ71" i="100" s="1"/>
  <c r="AR71" i="100" s="1"/>
  <c r="AS71" i="100" s="1"/>
  <c r="AT71" i="100" s="1"/>
  <c r="AU71" i="100" s="1"/>
  <c r="AV71" i="100" s="1"/>
  <c r="AW71" i="100" s="1"/>
  <c r="AX71" i="100" s="1"/>
  <c r="AY71" i="100" s="1"/>
  <c r="AZ71" i="100" s="1"/>
  <c r="BA71" i="100" s="1"/>
  <c r="BB71" i="100" s="1"/>
  <c r="BC71" i="100" s="1"/>
  <c r="BD71" i="100" s="1"/>
  <c r="BE71" i="100" s="1"/>
  <c r="BF71" i="100" s="1"/>
  <c r="BG71" i="100" s="1"/>
  <c r="BH71" i="100" s="1"/>
  <c r="BI71" i="100" s="1"/>
  <c r="BJ71" i="100" s="1"/>
  <c r="BK71" i="100" s="1"/>
  <c r="BL71" i="100" s="1"/>
  <c r="BM71" i="100" s="1"/>
  <c r="BN71" i="100" s="1"/>
  <c r="BO71" i="100" s="1"/>
  <c r="BP71" i="100" s="1"/>
  <c r="BQ71" i="100" s="1"/>
  <c r="BR71" i="100" s="1"/>
  <c r="BS71" i="100" s="1"/>
  <c r="BT71" i="100" s="1"/>
  <c r="BU71" i="100" s="1"/>
  <c r="BV71" i="100" s="1"/>
  <c r="BW71" i="100" s="1"/>
  <c r="BX71" i="100" s="1"/>
  <c r="BY71" i="100" s="1"/>
  <c r="BZ71" i="100" s="1"/>
  <c r="CA71" i="100" s="1"/>
  <c r="CB71" i="100" s="1"/>
  <c r="CC71" i="100" s="1"/>
  <c r="CD71" i="100" s="1"/>
  <c r="CE71" i="100" s="1"/>
  <c r="CF71" i="100" s="1"/>
  <c r="CG71" i="100" s="1"/>
  <c r="CH71" i="100" s="1"/>
  <c r="CI71" i="100" s="1"/>
  <c r="CJ71" i="100" s="1"/>
  <c r="CK71" i="100" s="1"/>
  <c r="CL71" i="100" s="1"/>
  <c r="CM71" i="100" s="1"/>
  <c r="CN71" i="100" s="1"/>
  <c r="CO71" i="100" s="1"/>
  <c r="CP71" i="100" s="1"/>
  <c r="CQ71" i="100" s="1"/>
  <c r="CR71" i="100" s="1"/>
  <c r="CS71" i="100" s="1"/>
  <c r="CT71" i="100" s="1"/>
  <c r="CU71" i="100" s="1"/>
  <c r="CV71" i="100" s="1"/>
  <c r="CW71" i="100" s="1"/>
  <c r="CX71" i="100" s="1"/>
  <c r="CY71" i="100" s="1"/>
  <c r="CZ71" i="100" s="1"/>
  <c r="DA71" i="100" s="1"/>
  <c r="DB71" i="100" s="1"/>
  <c r="DC71" i="100" s="1"/>
  <c r="DD71" i="100" s="1"/>
  <c r="DE71" i="100" s="1"/>
  <c r="DF71" i="100" s="1"/>
  <c r="DG71" i="100" s="1"/>
  <c r="DH71" i="100" s="1"/>
  <c r="DI71" i="100" s="1"/>
  <c r="DJ71" i="100" s="1"/>
  <c r="DK71" i="100" s="1"/>
  <c r="DL71" i="100" s="1"/>
  <c r="DM71" i="100" s="1"/>
  <c r="DN71" i="100" s="1"/>
  <c r="DO71" i="100" s="1"/>
  <c r="DP71" i="100" s="1"/>
  <c r="DQ71" i="100" s="1"/>
  <c r="DR71" i="100" s="1"/>
  <c r="DS71" i="100" s="1"/>
  <c r="DT71" i="100" s="1"/>
  <c r="DU71" i="100" s="1"/>
  <c r="DV71" i="100" s="1"/>
  <c r="DW71" i="100" s="1"/>
  <c r="DX71" i="100" s="1"/>
  <c r="DY71" i="100" s="1"/>
  <c r="DZ71" i="100" s="1"/>
  <c r="EA71" i="100" s="1"/>
  <c r="EB71" i="100" s="1"/>
  <c r="EC71" i="100" s="1"/>
  <c r="ED71" i="100" s="1"/>
  <c r="EE71" i="100" s="1"/>
  <c r="EF71" i="100" s="1"/>
  <c r="EG71" i="100" s="1"/>
  <c r="EH71" i="100" s="1"/>
  <c r="EI71" i="100" s="1"/>
  <c r="EJ71" i="100" s="1"/>
  <c r="EK71" i="100" s="1"/>
  <c r="EL71" i="100" s="1"/>
  <c r="EM71" i="100" s="1"/>
  <c r="EN71" i="100" s="1"/>
  <c r="EO71" i="100" s="1"/>
  <c r="EP71" i="100" s="1"/>
  <c r="EQ71" i="100" s="1"/>
  <c r="ER71" i="100" s="1"/>
  <c r="ES71" i="100" s="1"/>
  <c r="ET71" i="100" s="1"/>
  <c r="EU71" i="100" s="1"/>
  <c r="EV71" i="100" s="1"/>
  <c r="EW71" i="100" s="1"/>
  <c r="EX71" i="100" s="1"/>
  <c r="EY71" i="100" s="1"/>
  <c r="EZ71" i="100" s="1"/>
  <c r="FA71" i="100" s="1"/>
  <c r="FB71" i="100" s="1"/>
  <c r="FC71" i="100" s="1"/>
  <c r="FD71" i="100" s="1"/>
  <c r="FE71" i="100" s="1"/>
  <c r="FF71" i="100" s="1"/>
  <c r="FG71" i="100" s="1"/>
  <c r="FH71" i="100" s="1"/>
  <c r="FI71" i="100" s="1"/>
  <c r="FJ71" i="100" s="1"/>
  <c r="FK71" i="100" s="1"/>
  <c r="FL71" i="100" s="1"/>
  <c r="FM71" i="100" s="1"/>
  <c r="FN71" i="100" s="1"/>
  <c r="FO71" i="100" s="1"/>
  <c r="FP71" i="100" s="1"/>
  <c r="FQ71" i="100" s="1"/>
  <c r="FR71" i="100" s="1"/>
  <c r="FS71" i="100" s="1"/>
  <c r="FT71" i="100" s="1"/>
  <c r="FU71" i="100" s="1"/>
  <c r="FV71" i="100" s="1"/>
  <c r="FW71" i="100" s="1"/>
  <c r="FX71" i="100" s="1"/>
  <c r="FY71" i="100" s="1"/>
  <c r="FZ71" i="100" s="1"/>
  <c r="GA71" i="100" s="1"/>
  <c r="GB71" i="100" s="1"/>
  <c r="GC71" i="100" s="1"/>
  <c r="GD71" i="100" s="1"/>
  <c r="GE71" i="100" s="1"/>
  <c r="GF71" i="100" s="1"/>
  <c r="GG71" i="100" s="1"/>
  <c r="GH71" i="100" s="1"/>
  <c r="GI71" i="100" s="1"/>
  <c r="GJ71" i="100" s="1"/>
  <c r="GK71" i="100" s="1"/>
  <c r="GL71" i="100" s="1"/>
  <c r="GM71" i="100" s="1"/>
  <c r="GN71" i="100" s="1"/>
  <c r="GO71" i="100" s="1"/>
  <c r="GP71" i="100" s="1"/>
  <c r="GQ71" i="100" s="1"/>
  <c r="GR71" i="100" s="1"/>
  <c r="GS71" i="100" s="1"/>
  <c r="GT71" i="100" s="1"/>
  <c r="GU71" i="100" s="1"/>
  <c r="GV71" i="100" s="1"/>
  <c r="GW71" i="100" s="1"/>
  <c r="GX71" i="100" s="1"/>
  <c r="GY71" i="100" s="1"/>
  <c r="GZ71" i="100" s="1"/>
  <c r="HA71" i="100" s="1"/>
  <c r="HB71" i="100" s="1"/>
  <c r="HC71" i="100" s="1"/>
  <c r="HD71" i="100" s="1"/>
  <c r="HE71" i="100" s="1"/>
  <c r="HF71" i="100" s="1"/>
  <c r="M68" i="87"/>
  <c r="L39" i="100"/>
  <c r="K68" i="87"/>
  <c r="P68" i="100"/>
  <c r="Q68" i="100" s="1"/>
  <c r="R68" i="100" s="1"/>
  <c r="S68" i="100" s="1"/>
  <c r="T68" i="100" s="1"/>
  <c r="U68" i="100" s="1"/>
  <c r="V68" i="100" s="1"/>
  <c r="W68" i="100" s="1"/>
  <c r="X68" i="100" s="1"/>
  <c r="Y68" i="100" s="1"/>
  <c r="Z68" i="100" s="1"/>
  <c r="AA68" i="100" s="1"/>
  <c r="AB68" i="100" s="1"/>
  <c r="AC68" i="100" s="1"/>
  <c r="AD68" i="100" s="1"/>
  <c r="AE68" i="100" s="1"/>
  <c r="AF68" i="100" s="1"/>
  <c r="AG68" i="100" s="1"/>
  <c r="AH68" i="100" s="1"/>
  <c r="AI68" i="100" s="1"/>
  <c r="AJ68" i="100" s="1"/>
  <c r="AK68" i="100" s="1"/>
  <c r="AL68" i="100" s="1"/>
  <c r="AM68" i="100" s="1"/>
  <c r="AN68" i="100" s="1"/>
  <c r="AO68" i="100" s="1"/>
  <c r="AP68" i="100" s="1"/>
  <c r="AQ68" i="100" s="1"/>
  <c r="AR68" i="100" s="1"/>
  <c r="AS68" i="100" s="1"/>
  <c r="AT68" i="100" s="1"/>
  <c r="AU68" i="100" s="1"/>
  <c r="AV68" i="100" s="1"/>
  <c r="AW68" i="100" s="1"/>
  <c r="AX68" i="100" s="1"/>
  <c r="AY68" i="100" s="1"/>
  <c r="AZ68" i="100" s="1"/>
  <c r="BA68" i="100" s="1"/>
  <c r="BB68" i="100" s="1"/>
  <c r="BC68" i="100" s="1"/>
  <c r="BD68" i="100" s="1"/>
  <c r="BE68" i="100" s="1"/>
  <c r="BF68" i="100" s="1"/>
  <c r="BG68" i="100" s="1"/>
  <c r="BH68" i="100" s="1"/>
  <c r="BI68" i="100" s="1"/>
  <c r="BJ68" i="100" s="1"/>
  <c r="BK68" i="100" s="1"/>
  <c r="BL68" i="100" s="1"/>
  <c r="BM68" i="100" s="1"/>
  <c r="BN68" i="100" s="1"/>
  <c r="BO68" i="100" s="1"/>
  <c r="BP68" i="100" s="1"/>
  <c r="BQ68" i="100" s="1"/>
  <c r="BR68" i="100" s="1"/>
  <c r="BS68" i="100" s="1"/>
  <c r="BT68" i="100" s="1"/>
  <c r="BU68" i="100" s="1"/>
  <c r="BV68" i="100" s="1"/>
  <c r="BW68" i="100" s="1"/>
  <c r="BX68" i="100" s="1"/>
  <c r="BY68" i="100" s="1"/>
  <c r="BZ68" i="100" s="1"/>
  <c r="CA68" i="100" s="1"/>
  <c r="CB68" i="100" s="1"/>
  <c r="CC68" i="100" s="1"/>
  <c r="CD68" i="100" s="1"/>
  <c r="CE68" i="100" s="1"/>
  <c r="CF68" i="100" s="1"/>
  <c r="CG68" i="100" s="1"/>
  <c r="CH68" i="100" s="1"/>
  <c r="CI68" i="100" s="1"/>
  <c r="CJ68" i="100" s="1"/>
  <c r="CK68" i="100" s="1"/>
  <c r="CL68" i="100" s="1"/>
  <c r="CM68" i="100" s="1"/>
  <c r="CN68" i="100" s="1"/>
  <c r="CO68" i="100" s="1"/>
  <c r="CP68" i="100" s="1"/>
  <c r="CQ68" i="100" s="1"/>
  <c r="CR68" i="100" s="1"/>
  <c r="CS68" i="100" s="1"/>
  <c r="CT68" i="100" s="1"/>
  <c r="CU68" i="100" s="1"/>
  <c r="CV68" i="100" s="1"/>
  <c r="CW68" i="100" s="1"/>
  <c r="CX68" i="100" s="1"/>
  <c r="CY68" i="100" s="1"/>
  <c r="CZ68" i="100" s="1"/>
  <c r="DA68" i="100" s="1"/>
  <c r="DB68" i="100" s="1"/>
  <c r="DC68" i="100" s="1"/>
  <c r="DD68" i="100" s="1"/>
  <c r="DE68" i="100" s="1"/>
  <c r="DF68" i="100" s="1"/>
  <c r="DG68" i="100" s="1"/>
  <c r="DH68" i="100" s="1"/>
  <c r="DI68" i="100" s="1"/>
  <c r="DJ68" i="100" s="1"/>
  <c r="DK68" i="100" s="1"/>
  <c r="DL68" i="100" s="1"/>
  <c r="DM68" i="100" s="1"/>
  <c r="DN68" i="100" s="1"/>
  <c r="DO68" i="100" s="1"/>
  <c r="DP68" i="100" s="1"/>
  <c r="DQ68" i="100" s="1"/>
  <c r="DR68" i="100" s="1"/>
  <c r="DS68" i="100" s="1"/>
  <c r="DT68" i="100" s="1"/>
  <c r="DU68" i="100" s="1"/>
  <c r="DV68" i="100" s="1"/>
  <c r="DW68" i="100" s="1"/>
  <c r="DX68" i="100" s="1"/>
  <c r="DY68" i="100" s="1"/>
  <c r="DZ68" i="100" s="1"/>
  <c r="EA68" i="100" s="1"/>
  <c r="EB68" i="100" s="1"/>
  <c r="EC68" i="100" s="1"/>
  <c r="ED68" i="100" s="1"/>
  <c r="EE68" i="100" s="1"/>
  <c r="EF68" i="100" s="1"/>
  <c r="EG68" i="100" s="1"/>
  <c r="EH68" i="100" s="1"/>
  <c r="EI68" i="100" s="1"/>
  <c r="EJ68" i="100" s="1"/>
  <c r="EK68" i="100" s="1"/>
  <c r="EL68" i="100" s="1"/>
  <c r="EM68" i="100" s="1"/>
  <c r="EN68" i="100" s="1"/>
  <c r="EO68" i="100" s="1"/>
  <c r="EP68" i="100" s="1"/>
  <c r="EQ68" i="100" s="1"/>
  <c r="ER68" i="100" s="1"/>
  <c r="ES68" i="100" s="1"/>
  <c r="ET68" i="100" s="1"/>
  <c r="EU68" i="100" s="1"/>
  <c r="EV68" i="100" s="1"/>
  <c r="EW68" i="100" s="1"/>
  <c r="EX68" i="100" s="1"/>
  <c r="EY68" i="100" s="1"/>
  <c r="EZ68" i="100" s="1"/>
  <c r="FA68" i="100" s="1"/>
  <c r="FB68" i="100" s="1"/>
  <c r="FC68" i="100" s="1"/>
  <c r="FD68" i="100" s="1"/>
  <c r="FE68" i="100" s="1"/>
  <c r="FF68" i="100" s="1"/>
  <c r="FG68" i="100" s="1"/>
  <c r="FH68" i="100" s="1"/>
  <c r="FI68" i="100" s="1"/>
  <c r="FJ68" i="100" s="1"/>
  <c r="FK68" i="100" s="1"/>
  <c r="FL68" i="100" s="1"/>
  <c r="FM68" i="100" s="1"/>
  <c r="FN68" i="100" s="1"/>
  <c r="FO68" i="100" s="1"/>
  <c r="FP68" i="100" s="1"/>
  <c r="FQ68" i="100" s="1"/>
  <c r="FR68" i="100" s="1"/>
  <c r="FS68" i="100" s="1"/>
  <c r="FT68" i="100" s="1"/>
  <c r="FU68" i="100" s="1"/>
  <c r="FV68" i="100" s="1"/>
  <c r="FW68" i="100" s="1"/>
  <c r="FX68" i="100" s="1"/>
  <c r="FY68" i="100" s="1"/>
  <c r="FZ68" i="100" s="1"/>
  <c r="GA68" i="100" s="1"/>
  <c r="GB68" i="100" s="1"/>
  <c r="GC68" i="100" s="1"/>
  <c r="GD68" i="100" s="1"/>
  <c r="GE68" i="100" s="1"/>
  <c r="GF68" i="100" s="1"/>
  <c r="GG68" i="100" s="1"/>
  <c r="GH68" i="100" s="1"/>
  <c r="GI68" i="100" s="1"/>
  <c r="GJ68" i="100" s="1"/>
  <c r="GK68" i="100" s="1"/>
  <c r="GL68" i="100" s="1"/>
  <c r="GM68" i="100" s="1"/>
  <c r="GN68" i="100" s="1"/>
  <c r="GO68" i="100" s="1"/>
  <c r="GP68" i="100" s="1"/>
  <c r="GQ68" i="100" s="1"/>
  <c r="GR68" i="100" s="1"/>
  <c r="GS68" i="100" s="1"/>
  <c r="GT68" i="100" s="1"/>
  <c r="GU68" i="100" s="1"/>
  <c r="GV68" i="100" s="1"/>
  <c r="GW68" i="100" s="1"/>
  <c r="GX68" i="100" s="1"/>
  <c r="GY68" i="100" s="1"/>
  <c r="GZ68" i="100" s="1"/>
  <c r="HA68" i="100" s="1"/>
  <c r="HB68" i="100" s="1"/>
  <c r="HC68" i="100" s="1"/>
  <c r="HD68" i="100" s="1"/>
  <c r="HE68" i="100" s="1"/>
  <c r="HF68" i="100" s="1"/>
  <c r="G75" i="87"/>
  <c r="F15" i="87"/>
  <c r="I75" i="87"/>
  <c r="E45" i="87"/>
  <c r="M15" i="87"/>
  <c r="J45" i="87"/>
  <c r="H75" i="87"/>
  <c r="K15" i="87"/>
  <c r="L9" i="87"/>
  <c r="J8" i="94" s="1"/>
  <c r="M43" i="87"/>
  <c r="J67" i="87"/>
  <c r="F39" i="87"/>
  <c r="M70" i="87"/>
  <c r="K73" i="87"/>
  <c r="J69" i="87"/>
  <c r="F69" i="87" s="1"/>
  <c r="M73" i="87"/>
  <c r="J71" i="87"/>
  <c r="F71" i="87" s="1"/>
  <c r="L71" i="87" s="1"/>
  <c r="K39" i="87"/>
  <c r="F38" i="87"/>
  <c r="L38" i="87" s="1"/>
  <c r="M38" i="87"/>
  <c r="K38" i="87"/>
  <c r="L7" i="87"/>
  <c r="J6" i="94" s="1"/>
  <c r="F42" i="87"/>
  <c r="L42" i="87" s="1"/>
  <c r="M42" i="87"/>
  <c r="K42" i="87"/>
  <c r="M69" i="87"/>
  <c r="K67" i="87"/>
  <c r="M71" i="87"/>
  <c r="F40" i="87"/>
  <c r="L40" i="87" s="1"/>
  <c r="M40" i="87"/>
  <c r="K40" i="87"/>
  <c r="K69" i="87"/>
  <c r="M67" i="87"/>
  <c r="F37" i="87"/>
  <c r="K71" i="87"/>
  <c r="L73" i="100" l="1"/>
  <c r="L16" i="100"/>
  <c r="D11" i="86" s="1"/>
  <c r="L70" i="100"/>
  <c r="L72" i="100"/>
  <c r="P69" i="100"/>
  <c r="Q69" i="100" s="1"/>
  <c r="R69" i="100" s="1"/>
  <c r="S69" i="100" s="1"/>
  <c r="T69" i="100" s="1"/>
  <c r="U69" i="100" s="1"/>
  <c r="V69" i="100" s="1"/>
  <c r="W69" i="100" s="1"/>
  <c r="X69" i="100" s="1"/>
  <c r="Y69" i="100" s="1"/>
  <c r="Z69" i="100" s="1"/>
  <c r="AA69" i="100" s="1"/>
  <c r="AB69" i="100" s="1"/>
  <c r="AC69" i="100" s="1"/>
  <c r="AD69" i="100" s="1"/>
  <c r="AE69" i="100" s="1"/>
  <c r="AF69" i="100" s="1"/>
  <c r="AG69" i="100" s="1"/>
  <c r="AH69" i="100" s="1"/>
  <c r="AI69" i="100" s="1"/>
  <c r="AJ69" i="100" s="1"/>
  <c r="AK69" i="100" s="1"/>
  <c r="AL69" i="100" s="1"/>
  <c r="AM69" i="100" s="1"/>
  <c r="AN69" i="100" s="1"/>
  <c r="AO69" i="100" s="1"/>
  <c r="AP69" i="100" s="1"/>
  <c r="AQ69" i="100" s="1"/>
  <c r="AR69" i="100" s="1"/>
  <c r="AS69" i="100" s="1"/>
  <c r="AT69" i="100" s="1"/>
  <c r="AU69" i="100" s="1"/>
  <c r="AV69" i="100" s="1"/>
  <c r="AW69" i="100" s="1"/>
  <c r="AX69" i="100" s="1"/>
  <c r="AY69" i="100" s="1"/>
  <c r="AZ69" i="100" s="1"/>
  <c r="BA69" i="100" s="1"/>
  <c r="BB69" i="100" s="1"/>
  <c r="BC69" i="100" s="1"/>
  <c r="BD69" i="100" s="1"/>
  <c r="BE69" i="100" s="1"/>
  <c r="BF69" i="100" s="1"/>
  <c r="BG69" i="100" s="1"/>
  <c r="BH69" i="100" s="1"/>
  <c r="BI69" i="100" s="1"/>
  <c r="BJ69" i="100" s="1"/>
  <c r="BK69" i="100" s="1"/>
  <c r="BL69" i="100" s="1"/>
  <c r="BM69" i="100" s="1"/>
  <c r="BN69" i="100" s="1"/>
  <c r="BO69" i="100" s="1"/>
  <c r="BP69" i="100" s="1"/>
  <c r="BQ69" i="100" s="1"/>
  <c r="BR69" i="100" s="1"/>
  <c r="BS69" i="100" s="1"/>
  <c r="BT69" i="100" s="1"/>
  <c r="BU69" i="100" s="1"/>
  <c r="BV69" i="100" s="1"/>
  <c r="BW69" i="100" s="1"/>
  <c r="BX69" i="100" s="1"/>
  <c r="BY69" i="100" s="1"/>
  <c r="BZ69" i="100" s="1"/>
  <c r="CA69" i="100" s="1"/>
  <c r="CB69" i="100" s="1"/>
  <c r="CC69" i="100" s="1"/>
  <c r="CD69" i="100" s="1"/>
  <c r="CE69" i="100" s="1"/>
  <c r="CF69" i="100" s="1"/>
  <c r="CG69" i="100" s="1"/>
  <c r="CH69" i="100" s="1"/>
  <c r="CI69" i="100" s="1"/>
  <c r="CJ69" i="100" s="1"/>
  <c r="CK69" i="100" s="1"/>
  <c r="CL69" i="100" s="1"/>
  <c r="CM69" i="100" s="1"/>
  <c r="CN69" i="100" s="1"/>
  <c r="CO69" i="100" s="1"/>
  <c r="CP69" i="100" s="1"/>
  <c r="CQ69" i="100" s="1"/>
  <c r="CR69" i="100" s="1"/>
  <c r="CS69" i="100" s="1"/>
  <c r="CT69" i="100" s="1"/>
  <c r="CU69" i="100" s="1"/>
  <c r="CV69" i="100" s="1"/>
  <c r="CW69" i="100" s="1"/>
  <c r="CX69" i="100" s="1"/>
  <c r="CY69" i="100" s="1"/>
  <c r="CZ69" i="100" s="1"/>
  <c r="DA69" i="100" s="1"/>
  <c r="DB69" i="100" s="1"/>
  <c r="DC69" i="100" s="1"/>
  <c r="DD69" i="100" s="1"/>
  <c r="DE69" i="100" s="1"/>
  <c r="DF69" i="100" s="1"/>
  <c r="DG69" i="100" s="1"/>
  <c r="DH69" i="100" s="1"/>
  <c r="DI69" i="100" s="1"/>
  <c r="DJ69" i="100" s="1"/>
  <c r="DK69" i="100" s="1"/>
  <c r="DL69" i="100" s="1"/>
  <c r="DM69" i="100" s="1"/>
  <c r="DN69" i="100" s="1"/>
  <c r="DO69" i="100" s="1"/>
  <c r="DP69" i="100" s="1"/>
  <c r="DQ69" i="100" s="1"/>
  <c r="DR69" i="100" s="1"/>
  <c r="DS69" i="100" s="1"/>
  <c r="DT69" i="100" s="1"/>
  <c r="DU69" i="100" s="1"/>
  <c r="DV69" i="100" s="1"/>
  <c r="DW69" i="100" s="1"/>
  <c r="DX69" i="100" s="1"/>
  <c r="DY69" i="100" s="1"/>
  <c r="DZ69" i="100" s="1"/>
  <c r="EA69" i="100" s="1"/>
  <c r="EB69" i="100" s="1"/>
  <c r="EC69" i="100" s="1"/>
  <c r="ED69" i="100" s="1"/>
  <c r="EE69" i="100" s="1"/>
  <c r="EF69" i="100" s="1"/>
  <c r="EG69" i="100" s="1"/>
  <c r="EH69" i="100" s="1"/>
  <c r="EI69" i="100" s="1"/>
  <c r="EJ69" i="100" s="1"/>
  <c r="EK69" i="100" s="1"/>
  <c r="EL69" i="100" s="1"/>
  <c r="EM69" i="100" s="1"/>
  <c r="EN69" i="100" s="1"/>
  <c r="EO69" i="100" s="1"/>
  <c r="EP69" i="100" s="1"/>
  <c r="EQ69" i="100" s="1"/>
  <c r="ER69" i="100" s="1"/>
  <c r="ES69" i="100" s="1"/>
  <c r="ET69" i="100" s="1"/>
  <c r="EU69" i="100" s="1"/>
  <c r="EV69" i="100" s="1"/>
  <c r="EW69" i="100" s="1"/>
  <c r="EX69" i="100" s="1"/>
  <c r="EY69" i="100" s="1"/>
  <c r="EZ69" i="100" s="1"/>
  <c r="FA69" i="100" s="1"/>
  <c r="FB69" i="100" s="1"/>
  <c r="FC69" i="100" s="1"/>
  <c r="FD69" i="100" s="1"/>
  <c r="FE69" i="100" s="1"/>
  <c r="FF69" i="100" s="1"/>
  <c r="FG69" i="100" s="1"/>
  <c r="FH69" i="100" s="1"/>
  <c r="FI69" i="100" s="1"/>
  <c r="FJ69" i="100" s="1"/>
  <c r="FK69" i="100" s="1"/>
  <c r="FL69" i="100" s="1"/>
  <c r="FM69" i="100" s="1"/>
  <c r="FN69" i="100" s="1"/>
  <c r="FO69" i="100" s="1"/>
  <c r="FP69" i="100" s="1"/>
  <c r="FQ69" i="100" s="1"/>
  <c r="FR69" i="100" s="1"/>
  <c r="FS69" i="100" s="1"/>
  <c r="FT69" i="100" s="1"/>
  <c r="FU69" i="100" s="1"/>
  <c r="FV69" i="100" s="1"/>
  <c r="FW69" i="100" s="1"/>
  <c r="FX69" i="100" s="1"/>
  <c r="FY69" i="100" s="1"/>
  <c r="FZ69" i="100" s="1"/>
  <c r="GA69" i="100" s="1"/>
  <c r="GB69" i="100" s="1"/>
  <c r="GC69" i="100" s="1"/>
  <c r="GD69" i="100" s="1"/>
  <c r="GE69" i="100" s="1"/>
  <c r="GF69" i="100" s="1"/>
  <c r="GG69" i="100" s="1"/>
  <c r="GH69" i="100" s="1"/>
  <c r="GI69" i="100" s="1"/>
  <c r="GJ69" i="100" s="1"/>
  <c r="GK69" i="100" s="1"/>
  <c r="GL69" i="100" s="1"/>
  <c r="GM69" i="100" s="1"/>
  <c r="GN69" i="100" s="1"/>
  <c r="GO69" i="100" s="1"/>
  <c r="GP69" i="100" s="1"/>
  <c r="GQ69" i="100" s="1"/>
  <c r="GR69" i="100" s="1"/>
  <c r="GS69" i="100" s="1"/>
  <c r="GT69" i="100" s="1"/>
  <c r="GU69" i="100" s="1"/>
  <c r="GV69" i="100" s="1"/>
  <c r="GW69" i="100" s="1"/>
  <c r="GX69" i="100" s="1"/>
  <c r="GY69" i="100" s="1"/>
  <c r="GZ69" i="100" s="1"/>
  <c r="HA69" i="100" s="1"/>
  <c r="HB69" i="100" s="1"/>
  <c r="HC69" i="100" s="1"/>
  <c r="HD69" i="100" s="1"/>
  <c r="HE69" i="100" s="1"/>
  <c r="HF69" i="100" s="1"/>
  <c r="L67" i="100"/>
  <c r="L40" i="100"/>
  <c r="L45" i="100" s="1"/>
  <c r="D12" i="86" s="1"/>
  <c r="L71" i="100"/>
  <c r="L68" i="100"/>
  <c r="L15" i="87"/>
  <c r="F45" i="87"/>
  <c r="M45" i="87"/>
  <c r="K75" i="87"/>
  <c r="M75" i="87"/>
  <c r="F67" i="87"/>
  <c r="L67" i="87" s="1"/>
  <c r="J75" i="87"/>
  <c r="K45" i="87"/>
  <c r="L39" i="87"/>
  <c r="L69" i="87"/>
  <c r="L37" i="87"/>
  <c r="L69" i="100" l="1"/>
  <c r="L74" i="100" s="1"/>
  <c r="D13" i="86" s="1"/>
  <c r="M9" i="86" s="1"/>
  <c r="L45" i="87"/>
  <c r="L75" i="87"/>
  <c r="F75" i="87"/>
  <c r="E114" i="74"/>
  <c r="E115" i="74"/>
  <c r="E116" i="74"/>
  <c r="E117" i="74"/>
  <c r="M10" i="86" l="1"/>
  <c r="M8" i="86"/>
  <c r="D60" i="76"/>
  <c r="D61" i="76" s="1"/>
  <c r="D62" i="76" s="1"/>
  <c r="D63" i="76" s="1"/>
  <c r="D64" i="76" s="1"/>
  <c r="D65" i="76" s="1"/>
  <c r="D35" i="76"/>
  <c r="D36" i="76" s="1"/>
  <c r="D37" i="76" s="1"/>
  <c r="D38" i="76" s="1"/>
  <c r="D39" i="76" s="1"/>
  <c r="D40" i="76" s="1"/>
  <c r="D10" i="76"/>
  <c r="D11" i="76" s="1"/>
  <c r="D12" i="76" s="1"/>
  <c r="D13" i="76" s="1"/>
  <c r="D14" i="76" s="1"/>
  <c r="D15" i="76" s="1"/>
  <c r="M7" i="86" l="1"/>
  <c r="C36" i="76"/>
  <c r="C61" i="76" s="1"/>
  <c r="C86" i="76" s="1"/>
  <c r="C111" i="76" s="1"/>
  <c r="C136" i="76" s="1"/>
  <c r="C38" i="76"/>
  <c r="C63" i="76" s="1"/>
  <c r="C88" i="76" s="1"/>
  <c r="C113" i="76" s="1"/>
  <c r="C138" i="76" s="1"/>
  <c r="C40" i="76"/>
  <c r="C65" i="76" s="1"/>
  <c r="C90" i="76" s="1"/>
  <c r="C115" i="76" s="1"/>
  <c r="C140" i="76" s="1"/>
  <c r="B35" i="76"/>
  <c r="B60" i="76" s="1"/>
  <c r="B85" i="76" s="1"/>
  <c r="B110" i="76" s="1"/>
  <c r="B135" i="76" s="1"/>
  <c r="C35" i="76"/>
  <c r="C60" i="76" s="1"/>
  <c r="C85" i="76" s="1"/>
  <c r="C110" i="76" s="1"/>
  <c r="C135" i="76" s="1"/>
  <c r="B36" i="76"/>
  <c r="B61" i="76" s="1"/>
  <c r="B86" i="76" s="1"/>
  <c r="B111" i="76" s="1"/>
  <c r="B136" i="76" s="1"/>
  <c r="B37" i="76"/>
  <c r="B62" i="76" s="1"/>
  <c r="B87" i="76" s="1"/>
  <c r="B112" i="76" s="1"/>
  <c r="B137" i="76" s="1"/>
  <c r="C37" i="76"/>
  <c r="C62" i="76" s="1"/>
  <c r="C87" i="76" s="1"/>
  <c r="C112" i="76" s="1"/>
  <c r="C137" i="76" s="1"/>
  <c r="B38" i="76"/>
  <c r="B63" i="76" s="1"/>
  <c r="B88" i="76" s="1"/>
  <c r="B113" i="76" s="1"/>
  <c r="B138" i="76" s="1"/>
  <c r="B39" i="76"/>
  <c r="B64" i="76" s="1"/>
  <c r="B89" i="76" s="1"/>
  <c r="B114" i="76" s="1"/>
  <c r="B139" i="76" s="1"/>
  <c r="C39" i="76"/>
  <c r="C64" i="76" s="1"/>
  <c r="C89" i="76" s="1"/>
  <c r="C114" i="76" s="1"/>
  <c r="C139" i="76" s="1"/>
  <c r="B40" i="76"/>
  <c r="B65" i="76" s="1"/>
  <c r="B90" i="76" s="1"/>
  <c r="B115" i="76" s="1"/>
  <c r="B140" i="76" s="1"/>
  <c r="C34" i="76"/>
  <c r="C59" i="76" s="1"/>
  <c r="C84" i="76" s="1"/>
  <c r="C109" i="76" s="1"/>
  <c r="C134" i="76" s="1"/>
  <c r="B34" i="76"/>
  <c r="B59" i="76" s="1"/>
  <c r="B84" i="76" s="1"/>
  <c r="B109" i="76" s="1"/>
  <c r="B134" i="76" s="1"/>
  <c r="C121" i="74" l="1"/>
  <c r="C120" i="74"/>
  <c r="E113" i="74" l="1"/>
  <c r="E135" i="76" l="1"/>
  <c r="B46" i="76"/>
  <c r="D135" i="76" l="1"/>
  <c r="D120" i="74" l="1"/>
  <c r="D121" i="74"/>
  <c r="B71" i="76" l="1"/>
  <c r="B96" i="76" s="1"/>
  <c r="B121" i="76" s="1"/>
  <c r="B146" i="76" s="1"/>
  <c r="J51" i="74" l="1"/>
  <c r="K51" i="74" s="1"/>
  <c r="J50" i="74"/>
  <c r="K50" i="74" s="1"/>
  <c r="E6" i="74" l="1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L50" i="74"/>
  <c r="E51" i="74"/>
  <c r="E52" i="74"/>
  <c r="E25" i="86"/>
  <c r="M16" i="86" s="1"/>
  <c r="E53" i="74"/>
  <c r="E54" i="74"/>
  <c r="E55" i="74"/>
  <c r="E56" i="74"/>
  <c r="E57" i="74"/>
  <c r="E58" i="74"/>
  <c r="E59" i="74"/>
  <c r="E60" i="74"/>
  <c r="E61" i="74"/>
  <c r="E62" i="74"/>
  <c r="E63" i="74"/>
  <c r="E64" i="74"/>
  <c r="E65" i="74"/>
  <c r="E66" i="74"/>
  <c r="E67" i="74"/>
  <c r="E68" i="74"/>
  <c r="E69" i="74"/>
  <c r="E70" i="74"/>
  <c r="E71" i="74"/>
  <c r="E72" i="74"/>
  <c r="E73" i="74"/>
  <c r="E74" i="74"/>
  <c r="E75" i="74"/>
  <c r="E76" i="74"/>
  <c r="E77" i="74"/>
  <c r="E78" i="74"/>
  <c r="E79" i="74"/>
  <c r="E80" i="74"/>
  <c r="E81" i="74"/>
  <c r="E82" i="74"/>
  <c r="E83" i="74"/>
  <c r="E84" i="74"/>
  <c r="E85" i="74"/>
  <c r="E86" i="74"/>
  <c r="E87" i="74"/>
  <c r="E88" i="74"/>
  <c r="E89" i="74"/>
  <c r="E90" i="74"/>
  <c r="E91" i="74"/>
  <c r="E92" i="74"/>
  <c r="E93" i="74"/>
  <c r="E94" i="74"/>
  <c r="E95" i="74"/>
  <c r="E96" i="74"/>
  <c r="E97" i="74"/>
  <c r="E98" i="74"/>
  <c r="E99" i="74"/>
  <c r="E100" i="74"/>
  <c r="E101" i="74"/>
  <c r="E102" i="74"/>
  <c r="E103" i="74"/>
  <c r="E104" i="74"/>
  <c r="E105" i="74"/>
  <c r="E106" i="74"/>
  <c r="E107" i="74"/>
  <c r="E108" i="74"/>
  <c r="E109" i="74"/>
  <c r="E110" i="74"/>
  <c r="E111" i="74"/>
  <c r="E112" i="74"/>
  <c r="E34" i="76"/>
  <c r="E35" i="76"/>
  <c r="E36" i="76"/>
  <c r="E37" i="76"/>
  <c r="E38" i="76"/>
  <c r="E39" i="76"/>
  <c r="E40" i="76"/>
  <c r="B45" i="76"/>
  <c r="E59" i="76"/>
  <c r="E60" i="76"/>
  <c r="E61" i="76"/>
  <c r="E62" i="76"/>
  <c r="E63" i="76"/>
  <c r="E64" i="76"/>
  <c r="E65" i="76"/>
  <c r="B70" i="76"/>
  <c r="D83" i="76"/>
  <c r="D84" i="76"/>
  <c r="D85" i="76"/>
  <c r="D86" i="76"/>
  <c r="D87" i="76"/>
  <c r="D88" i="76"/>
  <c r="D89" i="76"/>
  <c r="D90" i="76"/>
  <c r="D108" i="76"/>
  <c r="D109" i="76"/>
  <c r="E109" i="76"/>
  <c r="E110" i="76"/>
  <c r="E111" i="76"/>
  <c r="E112" i="76"/>
  <c r="E113" i="76"/>
  <c r="E114" i="76"/>
  <c r="E115" i="76"/>
  <c r="B119" i="76"/>
  <c r="D133" i="76"/>
  <c r="D134" i="76"/>
  <c r="E134" i="76"/>
  <c r="D136" i="76"/>
  <c r="E136" i="76"/>
  <c r="D137" i="76"/>
  <c r="E137" i="76"/>
  <c r="D138" i="76"/>
  <c r="E138" i="76"/>
  <c r="D139" i="76"/>
  <c r="E139" i="76"/>
  <c r="D140" i="76"/>
  <c r="E140" i="76"/>
  <c r="B144" i="76"/>
  <c r="C25" i="86" l="1"/>
  <c r="M15" i="86" s="1"/>
  <c r="L53" i="74"/>
  <c r="D110" i="76"/>
  <c r="E121" i="74"/>
  <c r="E120" i="74"/>
  <c r="D111" i="76"/>
  <c r="L51" i="74"/>
  <c r="D25" i="86" s="1"/>
  <c r="C26" i="86" s="1"/>
  <c r="D112" i="76" l="1"/>
  <c r="D113" i="76" l="1"/>
  <c r="D114" i="76" l="1"/>
  <c r="D115" i="76" l="1"/>
  <c r="C4" i="4" l="1"/>
  <c r="C6" i="4"/>
  <c r="C8" i="4" s="1"/>
  <c r="F10" i="76" l="1"/>
  <c r="G10" i="76" s="1"/>
  <c r="F12" i="76"/>
  <c r="G12" i="76" s="1"/>
  <c r="F14" i="76"/>
  <c r="G14" i="76" s="1"/>
  <c r="F59" i="76"/>
  <c r="G59" i="76" s="1"/>
  <c r="F61" i="76"/>
  <c r="G61" i="76" s="1"/>
  <c r="F63" i="76"/>
  <c r="G63" i="76" s="1"/>
  <c r="F65" i="76"/>
  <c r="G65" i="76" s="1"/>
  <c r="F110" i="76"/>
  <c r="G110" i="76" s="1"/>
  <c r="F112" i="76"/>
  <c r="G112" i="76" s="1"/>
  <c r="F114" i="76"/>
  <c r="G114" i="76" s="1"/>
  <c r="F12" i="107"/>
  <c r="F34" i="76"/>
  <c r="G34" i="76" s="1"/>
  <c r="F36" i="76"/>
  <c r="G36" i="76" s="1"/>
  <c r="F38" i="76"/>
  <c r="G38" i="76" s="1"/>
  <c r="F40" i="76"/>
  <c r="G40" i="76" s="1"/>
  <c r="F85" i="76"/>
  <c r="G85" i="76" s="1"/>
  <c r="F87" i="76"/>
  <c r="G87" i="76" s="1"/>
  <c r="F89" i="76"/>
  <c r="G89" i="76" s="1"/>
  <c r="F134" i="76"/>
  <c r="G134" i="76" s="1"/>
  <c r="F136" i="76"/>
  <c r="G136" i="76" s="1"/>
  <c r="F138" i="76"/>
  <c r="G138" i="76" s="1"/>
  <c r="F140" i="76"/>
  <c r="G140" i="76" s="1"/>
  <c r="F137" i="76"/>
  <c r="G137" i="76" s="1"/>
  <c r="F9" i="76"/>
  <c r="G9" i="76" s="1"/>
  <c r="F11" i="76"/>
  <c r="G11" i="76" s="1"/>
  <c r="F13" i="76"/>
  <c r="G13" i="76" s="1"/>
  <c r="F15" i="76"/>
  <c r="G15" i="76" s="1"/>
  <c r="F60" i="76"/>
  <c r="G60" i="76" s="1"/>
  <c r="F62" i="76"/>
  <c r="G62" i="76" s="1"/>
  <c r="F64" i="76"/>
  <c r="G64" i="76" s="1"/>
  <c r="F109" i="76"/>
  <c r="G109" i="76" s="1"/>
  <c r="F111" i="76"/>
  <c r="G111" i="76" s="1"/>
  <c r="F113" i="76"/>
  <c r="G113" i="76" s="1"/>
  <c r="F115" i="76"/>
  <c r="G115" i="76" s="1"/>
  <c r="F35" i="76"/>
  <c r="G35" i="76" s="1"/>
  <c r="F37" i="76"/>
  <c r="G37" i="76" s="1"/>
  <c r="F39" i="76"/>
  <c r="G39" i="76" s="1"/>
  <c r="F84" i="76"/>
  <c r="G84" i="76" s="1"/>
  <c r="F86" i="76"/>
  <c r="G86" i="76" s="1"/>
  <c r="F88" i="76"/>
  <c r="G88" i="76" s="1"/>
  <c r="F90" i="76"/>
  <c r="G90" i="76" s="1"/>
  <c r="F135" i="76"/>
  <c r="G135" i="76" s="1"/>
  <c r="F139" i="76"/>
  <c r="G139" i="76" s="1"/>
  <c r="H110" i="76" l="1"/>
  <c r="I110" i="76"/>
  <c r="H65" i="76"/>
  <c r="I65" i="76"/>
  <c r="I111" i="76"/>
  <c r="H111" i="76"/>
  <c r="H137" i="76"/>
  <c r="I137" i="76"/>
  <c r="H140" i="76"/>
  <c r="I140" i="76"/>
  <c r="H38" i="76"/>
  <c r="I38" i="76"/>
  <c r="H63" i="76"/>
  <c r="I63" i="76"/>
  <c r="H86" i="76"/>
  <c r="I86" i="76"/>
  <c r="H39" i="76"/>
  <c r="I39" i="76"/>
  <c r="I62" i="76"/>
  <c r="H62" i="76"/>
  <c r="H138" i="76"/>
  <c r="I138" i="76"/>
  <c r="H36" i="76"/>
  <c r="I36" i="76"/>
  <c r="H61" i="76"/>
  <c r="I61" i="76"/>
  <c r="I9" i="76"/>
  <c r="H9" i="76"/>
  <c r="H84" i="76"/>
  <c r="I84" i="76"/>
  <c r="H136" i="76"/>
  <c r="I136" i="76"/>
  <c r="H34" i="76"/>
  <c r="I34" i="76"/>
  <c r="H59" i="76"/>
  <c r="I59" i="76"/>
  <c r="H85" i="76"/>
  <c r="I85" i="76"/>
  <c r="I64" i="76"/>
  <c r="H64" i="76"/>
  <c r="I15" i="76"/>
  <c r="H15" i="76"/>
  <c r="G12" i="107"/>
  <c r="F13" i="107"/>
  <c r="H14" i="76"/>
  <c r="I14" i="76"/>
  <c r="I109" i="76"/>
  <c r="I116" i="76" s="1"/>
  <c r="D21" i="86" s="1"/>
  <c r="H109" i="76"/>
  <c r="H116" i="76" s="1"/>
  <c r="D17" i="86" s="1"/>
  <c r="I60" i="76"/>
  <c r="H60" i="76"/>
  <c r="H139" i="76"/>
  <c r="I139" i="76"/>
  <c r="H135" i="76"/>
  <c r="I135" i="76"/>
  <c r="I115" i="76"/>
  <c r="H115" i="76"/>
  <c r="I13" i="76"/>
  <c r="H13" i="76"/>
  <c r="H89" i="76"/>
  <c r="I89" i="76"/>
  <c r="H114" i="76"/>
  <c r="I114" i="76"/>
  <c r="H12" i="76"/>
  <c r="I12" i="76"/>
  <c r="H88" i="76"/>
  <c r="I88" i="76"/>
  <c r="H40" i="76"/>
  <c r="I40" i="76"/>
  <c r="H37" i="76"/>
  <c r="I37" i="76"/>
  <c r="H35" i="76"/>
  <c r="I35" i="76"/>
  <c r="H134" i="76"/>
  <c r="I134" i="76"/>
  <c r="H90" i="76"/>
  <c r="I90" i="76"/>
  <c r="I113" i="76"/>
  <c r="H113" i="76"/>
  <c r="I11" i="76"/>
  <c r="H11" i="76"/>
  <c r="H87" i="76"/>
  <c r="I87" i="76"/>
  <c r="H112" i="76"/>
  <c r="I112" i="76"/>
  <c r="H10" i="76"/>
  <c r="I10" i="76"/>
  <c r="I91" i="76" l="1"/>
  <c r="C21" i="86" s="1"/>
  <c r="H91" i="76"/>
  <c r="C17" i="86" s="1"/>
  <c r="I66" i="76"/>
  <c r="E20" i="86" s="1"/>
  <c r="H16" i="76"/>
  <c r="C16" i="86" s="1"/>
  <c r="H12" i="107"/>
  <c r="I12" i="107"/>
  <c r="H66" i="76"/>
  <c r="E16" i="86" s="1"/>
  <c r="I16" i="76"/>
  <c r="C20" i="86" s="1"/>
  <c r="F14" i="107"/>
  <c r="G14" i="107" s="1"/>
  <c r="G13" i="107"/>
  <c r="I141" i="76"/>
  <c r="E21" i="86" s="1"/>
  <c r="I41" i="76"/>
  <c r="D20" i="86" s="1"/>
  <c r="H141" i="76"/>
  <c r="E17" i="86" s="1"/>
  <c r="H41" i="76"/>
  <c r="D16" i="86" s="1"/>
  <c r="C22" i="86" l="1"/>
  <c r="C18" i="86"/>
  <c r="I13" i="107"/>
  <c r="D22" i="86" s="1"/>
  <c r="H13" i="107"/>
  <c r="D18" i="86" s="1"/>
  <c r="H14" i="107"/>
  <c r="E18" i="86" s="1"/>
  <c r="I14" i="107"/>
  <c r="E22" i="86" s="1"/>
  <c r="M12" i="86" l="1"/>
  <c r="M11" i="86"/>
  <c r="H15" i="107"/>
  <c r="I15" i="107"/>
  <c r="M13" i="86"/>
  <c r="M14" i="86"/>
</calcChain>
</file>

<file path=xl/sharedStrings.xml><?xml version="1.0" encoding="utf-8"?>
<sst xmlns="http://schemas.openxmlformats.org/spreadsheetml/2006/main" count="4438" uniqueCount="1746">
  <si>
    <r>
      <t>SUMMARY OF ROE ANALYSES RESULTS</t>
    </r>
    <r>
      <rPr>
        <vertAlign val="superscript"/>
        <sz val="11"/>
        <rFont val="Arial"/>
        <family val="2"/>
      </rPr>
      <t>1</t>
    </r>
  </si>
  <si>
    <t>Constant Growth DCF</t>
  </si>
  <si>
    <t>X</t>
  </si>
  <si>
    <t>Y</t>
  </si>
  <si>
    <t>Median Low</t>
  </si>
  <si>
    <t>Median</t>
  </si>
  <si>
    <t>Median High</t>
  </si>
  <si>
    <t>30-Day Average</t>
  </si>
  <si>
    <t>90-Day Average</t>
  </si>
  <si>
    <t>180-Day Average</t>
  </si>
  <si>
    <t xml:space="preserve">CAPM </t>
  </si>
  <si>
    <t>Current 30-day Average Treasury Bond Yield</t>
  </si>
  <si>
    <t>Near-Term Blue Chip Forecast Yield</t>
  </si>
  <si>
    <t>Long-Term Blue Chip Forecast Yield</t>
  </si>
  <si>
    <t>Risk Premium</t>
  </si>
  <si>
    <t>Value Line Beta</t>
  </si>
  <si>
    <t>Bloomberg Beta</t>
  </si>
  <si>
    <t xml:space="preserve">ECAPM </t>
  </si>
  <si>
    <t>Lower End ROE Recommendation</t>
  </si>
  <si>
    <t>Treasury Yield Plus Risk Premium</t>
  </si>
  <si>
    <t>Higher End ROE Recommendation</t>
  </si>
  <si>
    <t>Risk Premium Analysis</t>
  </si>
  <si>
    <t>Risk Premium Mean Result</t>
  </si>
  <si>
    <t>Notes:</t>
  </si>
  <si>
    <t>[1]</t>
  </si>
  <si>
    <t>[2]</t>
  </si>
  <si>
    <t>[3]</t>
  </si>
  <si>
    <t>[4]</t>
  </si>
  <si>
    <t>[5]</t>
  </si>
  <si>
    <t>[6]</t>
  </si>
  <si>
    <t>Company</t>
  </si>
  <si>
    <t>Ticker</t>
  </si>
  <si>
    <t>Atmos Energy Corporation</t>
  </si>
  <si>
    <t>ATO</t>
  </si>
  <si>
    <t>Northwest Natural Gas Company</t>
  </si>
  <si>
    <t>NWN</t>
  </si>
  <si>
    <t>ONE Gas Inc.</t>
  </si>
  <si>
    <t>OGS</t>
  </si>
  <si>
    <t>South Jersey Industries, Inc.</t>
  </si>
  <si>
    <t>SJI</t>
  </si>
  <si>
    <t>Southwest Gas Corporation</t>
  </si>
  <si>
    <t>SWX</t>
  </si>
  <si>
    <t>Spire, Inc.</t>
  </si>
  <si>
    <t>SR</t>
  </si>
  <si>
    <t>[1] Source: Bloomberg Professional</t>
  </si>
  <si>
    <t>[2] Source: Bloomberg Professional</t>
  </si>
  <si>
    <t>Annualized Dividend</t>
  </si>
  <si>
    <t>Stock
Price</t>
  </si>
  <si>
    <t>Dividend Yield</t>
  </si>
  <si>
    <t>Expected Dividend Yield</t>
  </si>
  <si>
    <t>Value Line Earnings Growth</t>
  </si>
  <si>
    <t>Yahoo! Finance Earnings Growth</t>
  </si>
  <si>
    <t>Zacks Earnings Growth</t>
  </si>
  <si>
    <t>Average Growth Rate</t>
  </si>
  <si>
    <t>Low ROE</t>
  </si>
  <si>
    <t>Mean ROE</t>
  </si>
  <si>
    <t>High ROE</t>
  </si>
  <si>
    <t>[3] Equals [1] / [2]</t>
  </si>
  <si>
    <t>[4] Equals [3] x (1 + 0.50 x [8])</t>
  </si>
  <si>
    <t>[5] Source: Value Line</t>
  </si>
  <si>
    <t>[6] Source: Yahoo! Finance</t>
  </si>
  <si>
    <t>[7] Source: Zacks</t>
  </si>
  <si>
    <t>[8] Equals Average ([5], [6], [7])</t>
  </si>
  <si>
    <t>[9] Equals [3] x (1 + 0.50 x Minimum ([5], [6], [7]) + Minimum ([5], [6], [7])</t>
  </si>
  <si>
    <t>[10] Equals [4] + [8]</t>
  </si>
  <si>
    <t>[11] Equals [3] x (1 + 0.50 x Maximum ([5], [6], [7]) + Maximum ([5], [6], [7])</t>
  </si>
  <si>
    <t/>
  </si>
  <si>
    <t>CAPITAL ASSET PRICING MODEL -- CURRENT RISK-FREE RATE &amp; VL BETA</t>
  </si>
  <si>
    <t>Current 30-day average of 30-year U.S. Treasury bond yield</t>
  </si>
  <si>
    <t>Beta</t>
  </si>
  <si>
    <t xml:space="preserve">Market Return </t>
  </si>
  <si>
    <t xml:space="preserve">Market Risk Premium </t>
  </si>
  <si>
    <t xml:space="preserve">CAPM ROE </t>
  </si>
  <si>
    <t xml:space="preserve">ECAPM ROE </t>
  </si>
  <si>
    <t>[4] Equals [3] - [1]</t>
  </si>
  <si>
    <t>[5] Equals [1] + [2] x [4]</t>
  </si>
  <si>
    <t>[6] Equals [1] + 0.25 x ([4]) + 0.75 x ([2] x [4])</t>
  </si>
  <si>
    <t>CAPITAL ASSET PRICING MODEL -- NEAR-TERM PROJECTED RISK-FREE RATE &amp; VL BETA</t>
  </si>
  <si>
    <t>CAPITAL ASSET PRICING MODEL -- LONG-TERM PROJECTED RISK-FREE RATE &amp; VL BETA</t>
  </si>
  <si>
    <t>CAPITAL ASSET PRICING MODEL -- CURRENT RISK-FREE RATE &amp; BLOOMBERG BETA</t>
  </si>
  <si>
    <t>CAPITAL ASSET PRICING MODEL -- NEAR-TERM PROJECTED RISK-FREE RATE &amp; BLOOMBERG BETA</t>
  </si>
  <si>
    <t>CAPITAL ASSET PRICING MODEL -- LONG-TERM PROJECTED RISK-FREE RATE &amp; BLOOMBERG BETA</t>
  </si>
  <si>
    <t>BOND YIELD PLUS RISK PREMIUM</t>
  </si>
  <si>
    <t>Average Authorized Gas ROE</t>
  </si>
  <si>
    <t>U.S. Govt. 30-year Treasury</t>
  </si>
  <si>
    <t>1992.1</t>
  </si>
  <si>
    <t>1992.2</t>
  </si>
  <si>
    <t>1992.3</t>
  </si>
  <si>
    <t>1992.4</t>
  </si>
  <si>
    <t>1993.1</t>
  </si>
  <si>
    <t>1993.2</t>
  </si>
  <si>
    <t>1993.3</t>
  </si>
  <si>
    <t>1993.4</t>
  </si>
  <si>
    <t>1994.1</t>
  </si>
  <si>
    <t>1994.2</t>
  </si>
  <si>
    <t>1994.3</t>
  </si>
  <si>
    <t>1994.4</t>
  </si>
  <si>
    <t>1995.2</t>
  </si>
  <si>
    <t>1995.3</t>
  </si>
  <si>
    <t>1995.4</t>
  </si>
  <si>
    <t>1996.1</t>
  </si>
  <si>
    <t>1996.2</t>
  </si>
  <si>
    <t>1996.3</t>
  </si>
  <si>
    <t>1996.4</t>
  </si>
  <si>
    <t>SUMMARY OUTPUT</t>
  </si>
  <si>
    <t>1997.1</t>
  </si>
  <si>
    <t>1997.2</t>
  </si>
  <si>
    <t>Regression Statistics</t>
  </si>
  <si>
    <t>1997.3</t>
  </si>
  <si>
    <t>Multiple R</t>
  </si>
  <si>
    <t>1997.4</t>
  </si>
  <si>
    <t>R Square</t>
  </si>
  <si>
    <t>1998.2</t>
  </si>
  <si>
    <t>Adjusted R Square</t>
  </si>
  <si>
    <t>1998.3</t>
  </si>
  <si>
    <t>Standard Error</t>
  </si>
  <si>
    <t>1998.4</t>
  </si>
  <si>
    <t>Observations</t>
  </si>
  <si>
    <t>1999.1</t>
  </si>
  <si>
    <t>1999.2</t>
  </si>
  <si>
    <t>ANOVA</t>
  </si>
  <si>
    <t>1999.4</t>
  </si>
  <si>
    <t>df</t>
  </si>
  <si>
    <t>SS</t>
  </si>
  <si>
    <t>MS</t>
  </si>
  <si>
    <t>F</t>
  </si>
  <si>
    <t>Significance F</t>
  </si>
  <si>
    <t>2000.1</t>
  </si>
  <si>
    <t>Regression</t>
  </si>
  <si>
    <t>2000.2</t>
  </si>
  <si>
    <t>Residual</t>
  </si>
  <si>
    <t>2000.3</t>
  </si>
  <si>
    <t>Total</t>
  </si>
  <si>
    <t>2000.4</t>
  </si>
  <si>
    <t>2001.1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</si>
  <si>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</si>
  <si>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</si>
  <si>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</si>
  <si>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</si>
  <si>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</si>
  <si>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</si>
  <si>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</si>
  <si>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2001.2</t>
  </si>
  <si>
    <t>Intercept</t>
  </si>
  <si>
    <t>2001.4</t>
  </si>
  <si>
    <t>2002.1</t>
  </si>
  <si>
    <t>2002.2</t>
  </si>
  <si>
    <t>2002.3</t>
  </si>
  <si>
    <t>2002.4</t>
  </si>
  <si>
    <t>[7]</t>
  </si>
  <si>
    <t>[8]</t>
  </si>
  <si>
    <t>[9]</t>
  </si>
  <si>
    <t>2003.1</t>
  </si>
  <si>
    <t>U.S. Govt.</t>
  </si>
  <si>
    <t>2003.2</t>
  </si>
  <si>
    <t>30-year</t>
  </si>
  <si>
    <t>Risk</t>
  </si>
  <si>
    <t>2003.3</t>
  </si>
  <si>
    <t>Treasury</t>
  </si>
  <si>
    <t>Premium</t>
  </si>
  <si>
    <t>ROE</t>
  </si>
  <si>
    <t>2003.4</t>
  </si>
  <si>
    <t>2004.1</t>
  </si>
  <si>
    <t>Current 30-day average of 30-year U.S. Treasury bond yield [4]</t>
  </si>
  <si>
    <t>2004.2</t>
  </si>
  <si>
    <t>2004.3</t>
  </si>
  <si>
    <t>2004.4</t>
  </si>
  <si>
    <t>AVERAGE</t>
  </si>
  <si>
    <t>2005.1</t>
  </si>
  <si>
    <t>2005.2</t>
  </si>
  <si>
    <t>2005.3</t>
  </si>
  <si>
    <t>2005.4</t>
  </si>
  <si>
    <t>[2] Source: Bloomberg Professional, quarterly bond yields are the average of each trading day in the quarter</t>
  </si>
  <si>
    <t>2006.1</t>
  </si>
  <si>
    <t>[3] Equals Column [1] − Column [2]</t>
  </si>
  <si>
    <t>2006.2</t>
  </si>
  <si>
    <t>2006.3</t>
  </si>
  <si>
    <t>2006.4</t>
  </si>
  <si>
    <t>2007.1</t>
  </si>
  <si>
    <t>[7] See notes [4], [5] &amp; [6]</t>
  </si>
  <si>
    <t>2007.2</t>
  </si>
  <si>
    <t>[8] Equals 0.084369 + (-0.562291 x Column [7])</t>
  </si>
  <si>
    <t>2007.3</t>
  </si>
  <si>
    <t>[9] Equals Column [7] + Column [8]</t>
  </si>
  <si>
    <t>2007.4</t>
  </si>
  <si>
    <t>2008.1</t>
  </si>
  <si>
    <t>2008.2</t>
  </si>
  <si>
    <t>2008.3</t>
  </si>
  <si>
    <t>2008.4</t>
  </si>
  <si>
    <t>2009.1</t>
  </si>
  <si>
    <t>2009.2</t>
  </si>
  <si>
    <t>2009.3</t>
  </si>
  <si>
    <t>2009.4</t>
  </si>
  <si>
    <t>2010.1</t>
  </si>
  <si>
    <t>2010.2</t>
  </si>
  <si>
    <t>2010.3</t>
  </si>
  <si>
    <t>2010.4</t>
  </si>
  <si>
    <t>2011.1</t>
  </si>
  <si>
    <t>2011.2</t>
  </si>
  <si>
    <t>2011.3</t>
  </si>
  <si>
    <t>2011.4</t>
  </si>
  <si>
    <t>2012.1</t>
  </si>
  <si>
    <t>2012.2</t>
  </si>
  <si>
    <t>2012.3</t>
  </si>
  <si>
    <t>2012.4</t>
  </si>
  <si>
    <t>2013.1</t>
  </si>
  <si>
    <t>2013.2</t>
  </si>
  <si>
    <t>2013.3</t>
  </si>
  <si>
    <t>2013.4</t>
  </si>
  <si>
    <t>2014.1</t>
  </si>
  <si>
    <t>2014.2</t>
  </si>
  <si>
    <t>2014.3</t>
  </si>
  <si>
    <t>2014.4</t>
  </si>
  <si>
    <t>2015.1</t>
  </si>
  <si>
    <t>2015.2</t>
  </si>
  <si>
    <t>2015.3</t>
  </si>
  <si>
    <t>2015.4</t>
  </si>
  <si>
    <t>2016.1</t>
  </si>
  <si>
    <t>2016.2</t>
  </si>
  <si>
    <t>2016.3</t>
  </si>
  <si>
    <t>2016.4</t>
  </si>
  <si>
    <t>2017.1</t>
  </si>
  <si>
    <t>2017.2</t>
  </si>
  <si>
    <t>2017.3</t>
  </si>
  <si>
    <t>2017.4</t>
  </si>
  <si>
    <t>2018.1</t>
  </si>
  <si>
    <t>2018.2</t>
  </si>
  <si>
    <t>2018.3</t>
  </si>
  <si>
    <t>2018.4</t>
  </si>
  <si>
    <t>2019.1</t>
  </si>
  <si>
    <t>2019.2</t>
  </si>
  <si>
    <t>2019.3</t>
  </si>
  <si>
    <t>2019.4</t>
  </si>
  <si>
    <t>2020.1</t>
  </si>
  <si>
    <t>MEDIAN</t>
  </si>
  <si>
    <t>[10]</t>
  </si>
  <si>
    <t>Compound Annual Growth Rate</t>
  </si>
  <si>
    <t>Projected 30-year U.S. Treasury bond yield (2022 - 2026)</t>
  </si>
  <si>
    <t>[1] Source: Blue Chip Financial Forecasts, Vol. 39, No. 12, December 1, 2020, at 14</t>
  </si>
  <si>
    <t>[2] Source: Value Line; dated November 27, 2020</t>
  </si>
  <si>
    <t>2020.2</t>
  </si>
  <si>
    <t>Blue Chip Consensus Forecast (2022-2026) [6]</t>
  </si>
  <si>
    <t>[6] Source: Blue Chip Financial Forecasts, Vol. 39, No. 12, December 1, 2020, at 14</t>
  </si>
  <si>
    <t>[1] Source: Value Line, November 27, 2020</t>
  </si>
  <si>
    <t>[2] Source: Value Line, November 27, 2020</t>
  </si>
  <si>
    <t xml:space="preserve">Actual Earnings Per Share </t>
  </si>
  <si>
    <t>Projected Earnings Per Share 
(2023-2025)</t>
  </si>
  <si>
    <t xml:space="preserve">Projected Earnings Growth Rate </t>
  </si>
  <si>
    <t>Mean (2017-2019)</t>
  </si>
  <si>
    <t>Mean (2018-2019)</t>
  </si>
  <si>
    <t>[3] Equals ([2] / [1]) ^ (1/6) - 1</t>
  </si>
  <si>
    <t>Actual and Adjusted Calculation of Northwest Natural’s Projected Earnings Growth Rate from Value Line</t>
  </si>
  <si>
    <t>RISK ASSESSMENT</t>
  </si>
  <si>
    <t>Jurisdiction/Service</t>
  </si>
  <si>
    <t>Test Year</t>
  </si>
  <si>
    <t>Rate Base</t>
  </si>
  <si>
    <t>Revenue Decoupling</t>
  </si>
  <si>
    <t>Kansas - Gas</t>
  </si>
  <si>
    <t>Historical</t>
  </si>
  <si>
    <t>Year End</t>
  </si>
  <si>
    <t>Partial</t>
  </si>
  <si>
    <t>Yes</t>
  </si>
  <si>
    <t>Kentucky - Gas</t>
  </si>
  <si>
    <t>Fully Forecast</t>
  </si>
  <si>
    <t>Average</t>
  </si>
  <si>
    <t>Louisiana - Gas</t>
  </si>
  <si>
    <t>Mississippi - Gas</t>
  </si>
  <si>
    <t>Partially Forecast</t>
  </si>
  <si>
    <t>Tennessee - Gas</t>
  </si>
  <si>
    <t>No</t>
  </si>
  <si>
    <t>Texas - Gas</t>
  </si>
  <si>
    <t>Oregon - Gas</t>
  </si>
  <si>
    <t>Washington - Gas</t>
  </si>
  <si>
    <t>ONE Gas, Inc.</t>
  </si>
  <si>
    <t>Oklahoma - Gas</t>
  </si>
  <si>
    <t>New Jersey - Gas</t>
  </si>
  <si>
    <t>Full</t>
  </si>
  <si>
    <t>Arizona - Gas</t>
  </si>
  <si>
    <t>California - Gas</t>
  </si>
  <si>
    <t>Nevada - Gas</t>
  </si>
  <si>
    <t>Alabama - Gas</t>
  </si>
  <si>
    <t>Missouri East - Gas</t>
  </si>
  <si>
    <t>Missouri West - Gas</t>
  </si>
  <si>
    <t xml:space="preserve"> </t>
  </si>
  <si>
    <t>Forecast</t>
  </si>
  <si>
    <t>RDM</t>
  </si>
  <si>
    <t>CCRM</t>
  </si>
  <si>
    <t>Notes</t>
  </si>
  <si>
    <t xml:space="preserve">COMPARISON OF AMEREN MISSOURI AND PROXY GROUP COMPANIES  </t>
  </si>
  <si>
    <t>Missouri</t>
  </si>
  <si>
    <t>30-DAY CONSTANT GROWTH DCF -- AMEREN MISSOURI NATURAL GAS PROXY GROUP</t>
  </si>
  <si>
    <t>90-DAY CONSTANT GROWTH DCF -- AMEREN MISSOURI NATURAL GAS PROXY GROUP</t>
  </si>
  <si>
    <t>180-DAY CONSTANT GROWTH DCF -- AMEREN MISSOURI NATURAL GAS PROXY GROUP</t>
  </si>
  <si>
    <t>K = Rf + β (Rm − Rf)</t>
  </si>
  <si>
    <t>K = Rf + 0.25 x (Rm) + 0.75 x β x (Rm − Rf)</t>
  </si>
  <si>
    <t>PROXY GROUP SCREENING DATA AND RESULTS - FINAL PROXY GROUP</t>
  </si>
  <si>
    <t>Dividends</t>
  </si>
  <si>
    <t>S&amp;P or Moody's Investment Grade Credit Rating</t>
  </si>
  <si>
    <t>Positive Growth Rates from at least two sources (Value Line, Yahoo! First Call, and Zacks)</t>
  </si>
  <si>
    <t>% Regulated Operating Income &gt; 70%</t>
  </si>
  <si>
    <t>% Regulated Natural Gas Operating Income &gt; 60%</t>
  </si>
  <si>
    <t>Announced Merger</t>
  </si>
  <si>
    <t>A</t>
  </si>
  <si>
    <t>A+</t>
  </si>
  <si>
    <t>BBB</t>
  </si>
  <si>
    <t>BBB+</t>
  </si>
  <si>
    <t>A-</t>
  </si>
  <si>
    <t>[3] Source: Yahoo! Finance, Value Line Investment Survey, and Zacks</t>
  </si>
  <si>
    <t>[4] Source: Form 10-K's for 2019, 2018, and 2017</t>
  </si>
  <si>
    <t>[5] Source: Form 10-K's for 2019, 2018, and 2017</t>
  </si>
  <si>
    <t>[6] Source: SNL Financial News Releases</t>
  </si>
  <si>
    <t>SIZE PREMIUM CALCULATION</t>
  </si>
  <si>
    <t>Proxy Group Market Capitalization and Market-to-Book Ratio</t>
  </si>
  <si>
    <t>Market</t>
  </si>
  <si>
    <t>Capitalization</t>
  </si>
  <si>
    <t>Market-to-</t>
  </si>
  <si>
    <t>($ billions)</t>
  </si>
  <si>
    <t>Book Ratio</t>
  </si>
  <si>
    <t>Ameren Missouri - Natural Gas</t>
  </si>
  <si>
    <t>Rate Base ($ millions) [3]</t>
  </si>
  <si>
    <t>Common Equity Ratio [3]</t>
  </si>
  <si>
    <t>Implied Common Equity ($ millions) [4]</t>
  </si>
  <si>
    <t>Implied Market Capitalization ($ millions) [5]</t>
  </si>
  <si>
    <t>As a percent of Proxy Group Median Market Capitalization</t>
  </si>
  <si>
    <t>Duff &amp; Phelps Cost of Capital Navigator -- Size Premium</t>
  </si>
  <si>
    <t>of Largest</t>
  </si>
  <si>
    <t>Size</t>
  </si>
  <si>
    <t>Breakdown of Deciles 1-10</t>
  </si>
  <si>
    <t>($ millions)</t>
  </si>
  <si>
    <t>1-Largest</t>
  </si>
  <si>
    <t>10-Smallest</t>
  </si>
  <si>
    <t>Ameren Missouri Natural Gas - Implied Market Capitalization</t>
  </si>
  <si>
    <t>Size Premium [8]</t>
  </si>
  <si>
    <t>[3] Data provided by Ameren Missouri.</t>
  </si>
  <si>
    <t>[4] Equals net utility plant in service x projected common equity ratio</t>
  </si>
  <si>
    <t>[5] Equals [4] x proxy group median market-to-book ratio</t>
  </si>
  <si>
    <t>[6] Duff &amp; Phelps Cost of Capital Navigator - Size Premium: Annual Data as of 12/31/2019</t>
  </si>
  <si>
    <t>[7] Duff &amp; Phelps Cost of Capital Navigator - Size Premium: Annual Data as of 12/31/2019</t>
  </si>
  <si>
    <t>Ameren Missouri</t>
  </si>
  <si>
    <t>RRA JURISDICTIONAL RANKINGS</t>
  </si>
  <si>
    <t>RRA</t>
  </si>
  <si>
    <t>Operation State</t>
  </si>
  <si>
    <t>Rank</t>
  </si>
  <si>
    <t>Numeric Rank</t>
  </si>
  <si>
    <t>RRA Commission Ranking Legend</t>
  </si>
  <si>
    <t>Description</t>
  </si>
  <si>
    <t>Value</t>
  </si>
  <si>
    <t>Colorado</t>
  </si>
  <si>
    <t>Average / 2</t>
  </si>
  <si>
    <t>Below Average / 3</t>
  </si>
  <si>
    <t>Kansas</t>
  </si>
  <si>
    <t>Below Average / 1</t>
  </si>
  <si>
    <t>Below Average / 2</t>
  </si>
  <si>
    <t>Kentucky</t>
  </si>
  <si>
    <t>Average / 1</t>
  </si>
  <si>
    <t>Louisiana (PSC)</t>
  </si>
  <si>
    <t>Average / 3</t>
  </si>
  <si>
    <t>Mississippi</t>
  </si>
  <si>
    <t>Tennessee</t>
  </si>
  <si>
    <t>Above Average / 3</t>
  </si>
  <si>
    <t>Texas (RRC)</t>
  </si>
  <si>
    <t>Above Average / 2</t>
  </si>
  <si>
    <t>New Jersey</t>
  </si>
  <si>
    <t>Above Average / 1</t>
  </si>
  <si>
    <t>Oregon</t>
  </si>
  <si>
    <t>Washington</t>
  </si>
  <si>
    <t>Oklahoma</t>
  </si>
  <si>
    <t>Arizona</t>
  </si>
  <si>
    <t>California</t>
  </si>
  <si>
    <t>Nevada</t>
  </si>
  <si>
    <t>Alabama</t>
  </si>
  <si>
    <t xml:space="preserve">[2] AA/1= 1, AA/2= 2, AA/3= 3, A/1= 4, A/2= 5, A/3=6, BA/1= 7, BA/2= 8, BA/3= 9 </t>
  </si>
  <si>
    <t>S&amp;P JURISDICTIONAL RANKINGS</t>
  </si>
  <si>
    <t>S&amp;P</t>
  </si>
  <si>
    <t>Credit Support Ranking Legend</t>
  </si>
  <si>
    <t>Most credit supportive</t>
  </si>
  <si>
    <t>Credit Supportive</t>
  </si>
  <si>
    <t>Highly credit supportive</t>
  </si>
  <si>
    <t>More Credit Supportive</t>
  </si>
  <si>
    <t>Very Credit Supportive</t>
  </si>
  <si>
    <t>Louisiana</t>
  </si>
  <si>
    <t>Highly Credit Supportive</t>
  </si>
  <si>
    <t>Most Credit Supportive</t>
  </si>
  <si>
    <t>More credit supportive</t>
  </si>
  <si>
    <t>Highly credit supportive /
Very credit supportive</t>
  </si>
  <si>
    <t>[2] Most= 1, Highly= 2, Very= 3, More= 4, Credit Supportive= 5</t>
  </si>
  <si>
    <t>[1] Source: State Regulatory Evaluations, Regulatory Research Associates, as of December 3, 2020.</t>
  </si>
  <si>
    <t xml:space="preserve">Average / 2 </t>
  </si>
  <si>
    <t>[1] Source: U.S. And Canadian Regulatory Jurisdiction Updates And Insights, Standard and Poor's Ratings Services, November 9, 2020</t>
  </si>
  <si>
    <t>More Credit supportive</t>
  </si>
  <si>
    <t>Very credit supportive</t>
  </si>
  <si>
    <t>[2] Source: Bloomberg Professional, equals 30-day average as of January 31, 2021.</t>
  </si>
  <si>
    <t>[2] Source: Bloomberg Professional, equals 90-day average as of January 31, 2021.</t>
  </si>
  <si>
    <t>[2] Source: Bloomberg Professional, equals 180-day average as of January 31, 2021.</t>
  </si>
  <si>
    <t>Near-term projected 30-year U.S. Treasury bond yield 
(Q2 2021 - Q2 2022)</t>
  </si>
  <si>
    <t>[1] Source: Blue Chip Financial Forecasts, Vol. 40, No. 2, February 1, 2021, at 2</t>
  </si>
  <si>
    <t>[1] Source: Regulatory Research Associates, rate cases through January 31, 2021</t>
  </si>
  <si>
    <t>[4] Source: Bloomberg Professional, 30-day average as of January 31, 2021</t>
  </si>
  <si>
    <t>[5] Source: Blue Chip Financial Forecasts, Vol. 40, No. 2, February 1, 2021, at 2</t>
  </si>
  <si>
    <t>30-DAY MULTI-STAGE DCF -- MEAN GROWTH RATE -- AMEREN GAS PROXY GROUP</t>
  </si>
  <si>
    <t>First Stage</t>
  </si>
  <si>
    <t>Second Stage</t>
  </si>
  <si>
    <t>Second Stage Growth</t>
  </si>
  <si>
    <t>Stock</t>
  </si>
  <si>
    <t>Annualized</t>
  </si>
  <si>
    <t>Third Stage</t>
  </si>
  <si>
    <t>Price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</si>
  <si>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</si>
  <si>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</si>
  <si>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</si>
  <si>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</si>
  <si>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</si>
  <si>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</si>
  <si>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</si>
  <si>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</si>
  <si>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</si>
  <si>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</si>
  <si>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</si>
  <si>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</si>
  <si>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</si>
  <si>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</si>
  <si>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</si>
  <si>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</si>
  <si>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</si>
  <si>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</si>
  <si>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</si>
  <si>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</si>
  <si>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</si>
  <si>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</si>
  <si>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</si>
  <si>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</si>
  <si>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</si>
  <si>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</si>
  <si>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</si>
  <si>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</si>
  <si>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</si>
  <si>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</si>
  <si>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</si>
  <si>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</si>
  <si>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</si>
  <si>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</si>
  <si>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</si>
  <si>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</si>
  <si>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</si>
  <si>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</si>
  <si>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</si>
  <si>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</si>
  <si>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Year 41</t>
  </si>
  <si>
    <t>Year 42</t>
  </si>
  <si>
    <t>Year 43</t>
  </si>
  <si>
    <t>Year 44</t>
  </si>
  <si>
    <t>Year 45</t>
  </si>
  <si>
    <t>Year 46</t>
  </si>
  <si>
    <t>Year 47</t>
  </si>
  <si>
    <t>Year 48</t>
  </si>
  <si>
    <t>Year 49</t>
  </si>
  <si>
    <t>Year 50</t>
  </si>
  <si>
    <t>Year 51</t>
  </si>
  <si>
    <t>Year 52</t>
  </si>
  <si>
    <t>Year 53</t>
  </si>
  <si>
    <t>Year 54</t>
  </si>
  <si>
    <t>Year 55</t>
  </si>
  <si>
    <t>Year 56</t>
  </si>
  <si>
    <t>Year 57</t>
  </si>
  <si>
    <t>Year 58</t>
  </si>
  <si>
    <t>Year 59</t>
  </si>
  <si>
    <t>Year 60</t>
  </si>
  <si>
    <t>Year 61</t>
  </si>
  <si>
    <t>Year 62</t>
  </si>
  <si>
    <t>Year 63</t>
  </si>
  <si>
    <t>Year 64</t>
  </si>
  <si>
    <t>Year 65</t>
  </si>
  <si>
    <t>Year 66</t>
  </si>
  <si>
    <t>Year 67</t>
  </si>
  <si>
    <t>Year 68</t>
  </si>
  <si>
    <t>Year 69</t>
  </si>
  <si>
    <t>Year 70</t>
  </si>
  <si>
    <t>Year 71</t>
  </si>
  <si>
    <t>Year 72</t>
  </si>
  <si>
    <t>Year 73</t>
  </si>
  <si>
    <t>Year 74</t>
  </si>
  <si>
    <t>Year 75</t>
  </si>
  <si>
    <t>Year 76</t>
  </si>
  <si>
    <t>Year 77</t>
  </si>
  <si>
    <t>Year 78</t>
  </si>
  <si>
    <t>Year 79</t>
  </si>
  <si>
    <t>Year 80</t>
  </si>
  <si>
    <t>Year 81</t>
  </si>
  <si>
    <t>Year 82</t>
  </si>
  <si>
    <t>Year 83</t>
  </si>
  <si>
    <t>Year 84</t>
  </si>
  <si>
    <t>Year 85</t>
  </si>
  <si>
    <t>Year 86</t>
  </si>
  <si>
    <t>Year 87</t>
  </si>
  <si>
    <t>Year 88</t>
  </si>
  <si>
    <t>Year 89</t>
  </si>
  <si>
    <t>Year 90</t>
  </si>
  <si>
    <t>Year 91</t>
  </si>
  <si>
    <t>Year 92</t>
  </si>
  <si>
    <t>Year 93</t>
  </si>
  <si>
    <t>Year 94</t>
  </si>
  <si>
    <t>Year 95</t>
  </si>
  <si>
    <t>Year 96</t>
  </si>
  <si>
    <t>Year 97</t>
  </si>
  <si>
    <t>Year 98</t>
  </si>
  <si>
    <t>Year 99</t>
  </si>
  <si>
    <t>Year 100</t>
  </si>
  <si>
    <t>Year 101</t>
  </si>
  <si>
    <t>Year 102</t>
  </si>
  <si>
    <t>Year 103</t>
  </si>
  <si>
    <t>Year 104</t>
  </si>
  <si>
    <t>Year 105</t>
  </si>
  <si>
    <t>Year 106</t>
  </si>
  <si>
    <t>Year 107</t>
  </si>
  <si>
    <t>Year 108</t>
  </si>
  <si>
    <t>Year 109</t>
  </si>
  <si>
    <t>Year 110</t>
  </si>
  <si>
    <t>Year 111</t>
  </si>
  <si>
    <t>Year 112</t>
  </si>
  <si>
    <t>Year 113</t>
  </si>
  <si>
    <t>Year 114</t>
  </si>
  <si>
    <t>Year 115</t>
  </si>
  <si>
    <t>Year 116</t>
  </si>
  <si>
    <t>Year 117</t>
  </si>
  <si>
    <t>Year 118</t>
  </si>
  <si>
    <t>Year 119</t>
  </si>
  <si>
    <t>Year 120</t>
  </si>
  <si>
    <t>Year 121</t>
  </si>
  <si>
    <t>Year 122</t>
  </si>
  <si>
    <t>Year 123</t>
  </si>
  <si>
    <t>Year 124</t>
  </si>
  <si>
    <t>Year 125</t>
  </si>
  <si>
    <t>Year 126</t>
  </si>
  <si>
    <t>Year 127</t>
  </si>
  <si>
    <t>Year 128</t>
  </si>
  <si>
    <t>Year 129</t>
  </si>
  <si>
    <t>Year 130</t>
  </si>
  <si>
    <t>Year 131</t>
  </si>
  <si>
    <t>Year 132</t>
  </si>
  <si>
    <t>Year 133</t>
  </si>
  <si>
    <t>Year 134</t>
  </si>
  <si>
    <t>Year 135</t>
  </si>
  <si>
    <t>Year 136</t>
  </si>
  <si>
    <t>Year 137</t>
  </si>
  <si>
    <t>Year 138</t>
  </si>
  <si>
    <t>Year 139</t>
  </si>
  <si>
    <t>Year 140</t>
  </si>
  <si>
    <t>Year 141</t>
  </si>
  <si>
    <t>Year 142</t>
  </si>
  <si>
    <t>Year 143</t>
  </si>
  <si>
    <t>Year 144</t>
  </si>
  <si>
    <t>Year 145</t>
  </si>
  <si>
    <t>Year 146</t>
  </si>
  <si>
    <t>Year 147</t>
  </si>
  <si>
    <t>Year 148</t>
  </si>
  <si>
    <t>Year 149</t>
  </si>
  <si>
    <t>Year 150</t>
  </si>
  <si>
    <t>Year 151</t>
  </si>
  <si>
    <t>Year 152</t>
  </si>
  <si>
    <t>Year 153</t>
  </si>
  <si>
    <t>Year 154</t>
  </si>
  <si>
    <t>Year 155</t>
  </si>
  <si>
    <t>Year 156</t>
  </si>
  <si>
    <t>Year 157</t>
  </si>
  <si>
    <t>Year 158</t>
  </si>
  <si>
    <t>Year 159</t>
  </si>
  <si>
    <t>Year 160</t>
  </si>
  <si>
    <t>Year 161</t>
  </si>
  <si>
    <t>Year 162</t>
  </si>
  <si>
    <t>Year 163</t>
  </si>
  <si>
    <t>Year 164</t>
  </si>
  <si>
    <t>Year 165</t>
  </si>
  <si>
    <t>Year 166</t>
  </si>
  <si>
    <t>Year 167</t>
  </si>
  <si>
    <t>Year 168</t>
  </si>
  <si>
    <t>Year 169</t>
  </si>
  <si>
    <t>Year 170</t>
  </si>
  <si>
    <t>Year 171</t>
  </si>
  <si>
    <t>Year 172</t>
  </si>
  <si>
    <t>Year 173</t>
  </si>
  <si>
    <t>Year 174</t>
  </si>
  <si>
    <t>Year 175</t>
  </si>
  <si>
    <t>Year 176</t>
  </si>
  <si>
    <t>Year 177</t>
  </si>
  <si>
    <t>Year 178</t>
  </si>
  <si>
    <t>Year 179</t>
  </si>
  <si>
    <t>Year 180</t>
  </si>
  <si>
    <t>Year 181</t>
  </si>
  <si>
    <t>Year 182</t>
  </si>
  <si>
    <t>Year 183</t>
  </si>
  <si>
    <t>Year 184</t>
  </si>
  <si>
    <t>Year 185</t>
  </si>
  <si>
    <t>Year 186</t>
  </si>
  <si>
    <t>Year 187</t>
  </si>
  <si>
    <t>Year 188</t>
  </si>
  <si>
    <t>Year 189</t>
  </si>
  <si>
    <t>Year 190</t>
  </si>
  <si>
    <t>Year 191</t>
  </si>
  <si>
    <t>Year 192</t>
  </si>
  <si>
    <t>Year 193</t>
  </si>
  <si>
    <t>Year 194</t>
  </si>
  <si>
    <t>Year 195</t>
  </si>
  <si>
    <t>Year 196</t>
  </si>
  <si>
    <t>Year 197</t>
  </si>
  <si>
    <t>Year 198</t>
  </si>
  <si>
    <t>Year 199</t>
  </si>
  <si>
    <t>Year 200</t>
  </si>
  <si>
    <t>Dividend</t>
  </si>
  <si>
    <t>Growth</t>
  </si>
  <si>
    <t>CALCULATION OF LONG-TERM GDP GROWTH RATE</t>
  </si>
  <si>
    <t>Real GDP ($ Billions) [1]</t>
  </si>
  <si>
    <t>Consumer Price Index (YoY % Change) [2]</t>
  </si>
  <si>
    <t>2027-2031</t>
  </si>
  <si>
    <t>Consumer Price Index (All-Urban) [3]</t>
  </si>
  <si>
    <t>GDP Chain-type Price Index (2012=1.000) [3]</t>
  </si>
  <si>
    <t>Average Inflation Forecast</t>
  </si>
  <si>
    <t>Long-Term GDP Growth Rate</t>
  </si>
  <si>
    <t>[1] Bureau of Economic Analysis, December 22, 2020</t>
  </si>
  <si>
    <t>[2] Blue Chip Financial Forecasts, Vol. 39, No. 12, December 1, 2020, at 14</t>
  </si>
  <si>
    <t>[3] Energy Information Administration, Annual Energy Outlook 2020 at Table 20, January 29, 2020</t>
  </si>
  <si>
    <t>90-DAY MULTI-STAGE DCF -- MEAN GROWTH RATE -- AMEREN GAS PROXY GROUP</t>
  </si>
  <si>
    <t>180-DAY MULTI-STAGE DCF -- MEAN GROWTH RATE -- AMEREN GAS PROXY GROUP</t>
  </si>
  <si>
    <t>30-DAY MULTI-STAGE DCF -- LOW GROWTH RATE -- AMEREN GAS PROXY GROUP</t>
  </si>
  <si>
    <t>90-DAY MULTI-STAGE DCF -- LOW GROWTH RATE -- AMEREN GAS PROXY GROUP</t>
  </si>
  <si>
    <t>180-DAY MULTI-STAGE DCF -- LOW GROWTH RATE -- AMEREN GAS PROXY GROUP</t>
  </si>
  <si>
    <t>30-DAY MULTI-STAGE DCF -- HIGH GROWTH RATE -- AMEREN GAS PROXY GROUP</t>
  </si>
  <si>
    <t>90-DAY MULTI-STAGE DCF -- HIGH GROWTH RATE -- AMEREN GAS PROXY GROUP</t>
  </si>
  <si>
    <t>180-DAY MULTI-STAGE DCF -- HIGH GROWTH RATE -- AMEREN GAS PROXY GROUP</t>
  </si>
  <si>
    <t>Multi-Stage Growth DCF</t>
  </si>
  <si>
    <t>NiSource Inc.</t>
  </si>
  <si>
    <t>NI</t>
  </si>
  <si>
    <t>[4] Equals [3] + ([9] − [3]) / 6</t>
  </si>
  <si>
    <t>[5] Equals [4] + ([9] − [3]) / 6</t>
  </si>
  <si>
    <t>[6] Equals [5] + ([9] − [3]) / 6</t>
  </si>
  <si>
    <t>[7] Equals [6] + ([9] − [3]) / 6</t>
  </si>
  <si>
    <t>[8] Equals [7] + ([9] − [3]) / 6</t>
  </si>
  <si>
    <t>[10] Equals internal rate of return of cash flows for Year 0 through Year 200</t>
  </si>
  <si>
    <t>[1] Source: Bloomberg Professional, equals 30-day average as of Januar 31, 2021.</t>
  </si>
  <si>
    <t>[1] Source: Bloomberg Professional, equals 90-day average as of Januar 31, 2021.</t>
  </si>
  <si>
    <t>[1] Source: Bloomberg Professional, equals 180-day average as of Januar 31, 2021.</t>
  </si>
  <si>
    <t>Mean</t>
  </si>
  <si>
    <t>CAPM</t>
  </si>
  <si>
    <t>Multi-Stage DCF</t>
  </si>
  <si>
    <t>ECAPM</t>
  </si>
  <si>
    <t>Recommended ROE</t>
  </si>
  <si>
    <t>Mean CGDCF Result &gt; 7%</t>
  </si>
  <si>
    <t>[12] The Value Line Growth Rate for NWN was adjusted to exclude the negative EPS data for 2017 which resulted in an adjusted projected EPS growth rate of 5.97% (Source: Schedule AEB-D3, page 4). The growth rate for SJI published by Zacks and Yahoo! is a consensus estimate and therefore, can not be adjusted.  As a result, the median was used as the measure of central tendency to account for the Zacks and Yahoo! earnings growth rate for SJI.</t>
  </si>
  <si>
    <r>
      <t>CAPM: K = R</t>
    </r>
    <r>
      <rPr>
        <i/>
        <vertAlign val="subscript"/>
        <sz val="10"/>
        <rFont val="Arial"/>
        <family val="2"/>
      </rPr>
      <t>f</t>
    </r>
    <r>
      <rPr>
        <i/>
        <sz val="10"/>
        <rFont val="Arial"/>
        <family val="2"/>
      </rPr>
      <t xml:space="preserve"> + β (R</t>
    </r>
    <r>
      <rPr>
        <i/>
        <vertAlign val="subscript"/>
        <sz val="10"/>
        <rFont val="Arial"/>
        <family val="2"/>
      </rPr>
      <t>m</t>
    </r>
    <r>
      <rPr>
        <i/>
        <sz val="10"/>
        <rFont val="Arial"/>
        <family val="2"/>
      </rPr>
      <t xml:space="preserve"> − R</t>
    </r>
    <r>
      <rPr>
        <i/>
        <vertAlign val="subscript"/>
        <sz val="10"/>
        <rFont val="Arial"/>
        <family val="2"/>
      </rPr>
      <t>f</t>
    </r>
    <r>
      <rPr>
        <i/>
        <sz val="10"/>
        <rFont val="Arial"/>
        <family val="2"/>
      </rPr>
      <t>) / ECAPM: K = Rf + 0.25(Rm − Rf) + 0.75β (Rm − Rf)</t>
    </r>
  </si>
  <si>
    <t>Risk-Free</t>
  </si>
  <si>
    <t>Rate</t>
  </si>
  <si>
    <t>Return</t>
  </si>
  <si>
    <r>
      <t>(R</t>
    </r>
    <r>
      <rPr>
        <i/>
        <vertAlign val="subscript"/>
        <sz val="10"/>
        <rFont val="Arial"/>
        <family val="2"/>
      </rPr>
      <t>f</t>
    </r>
    <r>
      <rPr>
        <i/>
        <sz val="10"/>
        <rFont val="Arial"/>
        <family val="2"/>
      </rPr>
      <t>)</t>
    </r>
  </si>
  <si>
    <t>(β)</t>
  </si>
  <si>
    <r>
      <t>(R</t>
    </r>
    <r>
      <rPr>
        <i/>
        <vertAlign val="subscript"/>
        <sz val="10"/>
        <rFont val="Arial"/>
        <family val="2"/>
      </rPr>
      <t>m</t>
    </r>
    <r>
      <rPr>
        <i/>
        <sz val="10"/>
        <rFont val="Arial"/>
        <family val="2"/>
      </rPr>
      <t>)</t>
    </r>
  </si>
  <si>
    <r>
      <t>(R</t>
    </r>
    <r>
      <rPr>
        <i/>
        <vertAlign val="subscript"/>
        <sz val="10"/>
        <rFont val="Arial"/>
        <family val="2"/>
      </rPr>
      <t>m</t>
    </r>
    <r>
      <rPr>
        <i/>
        <sz val="10"/>
        <rFont val="Arial"/>
        <family val="2"/>
      </rPr>
      <t xml:space="preserve"> − R</t>
    </r>
    <r>
      <rPr>
        <i/>
        <vertAlign val="subscript"/>
        <sz val="10"/>
        <rFont val="Arial"/>
        <family val="2"/>
      </rPr>
      <t>f</t>
    </r>
    <r>
      <rPr>
        <i/>
        <sz val="10"/>
        <rFont val="Arial"/>
        <family val="2"/>
      </rPr>
      <t>)</t>
    </r>
  </si>
  <si>
    <t>(K)</t>
  </si>
  <si>
    <t>Current 30-day average of 30-year U.S. Treasury bond yield [1]</t>
  </si>
  <si>
    <t>Near-term projected 30-year U.S. Treasury bond yield (Q2 2021 - Q2 2022) [2]</t>
  </si>
  <si>
    <t>Projected 30-year U.S. Treasury bond yield (2022 - 2026) [3]</t>
  </si>
  <si>
    <t>Average:</t>
  </si>
  <si>
    <t>[3] Source: Blue Chip Financial Forecasts, Vol. 39, No. 12, December 1, 2020, at 14</t>
  </si>
  <si>
    <t>[4] See Notes [1], [2], and [3]</t>
  </si>
  <si>
    <t>[7] Equals [6] − [4]</t>
  </si>
  <si>
    <t>[8] Equals [4] + [5] x [7]</t>
  </si>
  <si>
    <t>[9] Equals [4] + 0.25 x ([7]) + 0.75 x ([5] x [7])</t>
  </si>
  <si>
    <t>HISTORICAL BETA - 2011 - 2020</t>
  </si>
  <si>
    <t>[11]</t>
  </si>
  <si>
    <t>N/A</t>
  </si>
  <si>
    <t>[1] Value Line, dated December 9, 2011.</t>
  </si>
  <si>
    <t>[2] Value Line, dated December 7, 2012.</t>
  </si>
  <si>
    <t>[3] Value Line, dated December 6, 2013.</t>
  </si>
  <si>
    <t>[4] Value Line, dated December 5, 2014.</t>
  </si>
  <si>
    <t>[5] Value Line, dated December 4, 2015.</t>
  </si>
  <si>
    <t>[6] Value Line, dated December 2, 2016.</t>
  </si>
  <si>
    <t>[7] Value Line, dated December 1, 2017.</t>
  </si>
  <si>
    <t>[8] Value Line, dated November 30, 2018.</t>
  </si>
  <si>
    <t>[9] Value Line, dated November 29, 2019.</t>
  </si>
  <si>
    <t>[10] Value Line, dated November 27, 2020.</t>
  </si>
  <si>
    <t>[11] Average ([1] - [10])</t>
  </si>
  <si>
    <t>[1] Estimated Weighted Average Dividend Yield</t>
  </si>
  <si>
    <t>[2] Estimated Weighted Average Long-Term Growth Rate</t>
  </si>
  <si>
    <t>[3] S&amp;P 500 Estimated Required Market Return</t>
  </si>
  <si>
    <t>NMF</t>
  </si>
  <si>
    <t>[2] Source: Blue Chip Financial Forecasts, Vol. 40, No. 2, February 1, 2021, at 2</t>
  </si>
  <si>
    <t>Blue Chip Consensus Forecast (Q2 2021 - Q2 2022) [5]</t>
  </si>
  <si>
    <t>Long-term Avg. Beta</t>
  </si>
  <si>
    <t>Indiana</t>
  </si>
  <si>
    <t>Maryland</t>
  </si>
  <si>
    <t>Ohio</t>
  </si>
  <si>
    <t>Pennsylvania</t>
  </si>
  <si>
    <t>Virginia</t>
  </si>
  <si>
    <t>Proxy Group Average</t>
  </si>
  <si>
    <t>Proxy Group Median Market Capitalization</t>
  </si>
  <si>
    <t>[1] Source: Bloomberg LP; equals 30-day average as of January 29, 2021</t>
  </si>
  <si>
    <t>[2] Source: Bloomberg LP; equals 30-day average as of January 29, 2021</t>
  </si>
  <si>
    <t>Indiana - Gas</t>
  </si>
  <si>
    <t>Indiana - Electric</t>
  </si>
  <si>
    <t>Maryland -Gas</t>
  </si>
  <si>
    <t>Ohio - Gas</t>
  </si>
  <si>
    <t>SFV</t>
  </si>
  <si>
    <t>Pennsylvania - Gas</t>
  </si>
  <si>
    <t>Virginia - Gas</t>
  </si>
  <si>
    <t>Proxy Group Totals</t>
  </si>
  <si>
    <t>[1] Source: S&amp;P Global - Market Intelligence Rate Case History (Past Rate Cases), accessed 1/31/21</t>
  </si>
  <si>
    <t>[2] Source: S&amp;P Global - Market Intelligence Rate Case History (Past Rate Cases), accessed 1/31/21</t>
  </si>
  <si>
    <t>STANDARD AND POOR'S 500 INDEX</t>
  </si>
  <si>
    <t>Value Line</t>
  </si>
  <si>
    <t xml:space="preserve">Cap-Weighted </t>
  </si>
  <si>
    <t>Weight in</t>
  </si>
  <si>
    <t>Current</t>
  </si>
  <si>
    <t>Cap-Weighted</t>
  </si>
  <si>
    <t>Long-Term</t>
  </si>
  <si>
    <t>Name</t>
  </si>
  <si>
    <t>Index</t>
  </si>
  <si>
    <t>Growth Est.</t>
  </si>
  <si>
    <t>LyondellBasell Industries NV</t>
  </si>
  <si>
    <t>LYB</t>
  </si>
  <si>
    <t>American Express Co</t>
  </si>
  <si>
    <t>AXP</t>
  </si>
  <si>
    <t>Verizon Communications Inc</t>
  </si>
  <si>
    <t>VZ</t>
  </si>
  <si>
    <t>Broadcom Inc</t>
  </si>
  <si>
    <t>AVGO</t>
  </si>
  <si>
    <t>Boeing Co/The</t>
  </si>
  <si>
    <t>BA</t>
  </si>
  <si>
    <t>n/a</t>
  </si>
  <si>
    <t>Caterpillar Inc</t>
  </si>
  <si>
    <t>CAT</t>
  </si>
  <si>
    <t>JPMorgan Chase &amp; Co</t>
  </si>
  <si>
    <t>JPM</t>
  </si>
  <si>
    <t>Chevron Corp</t>
  </si>
  <si>
    <t>CVX</t>
  </si>
  <si>
    <t>Coca-Cola Co/The</t>
  </si>
  <si>
    <t>KO</t>
  </si>
  <si>
    <t>AbbVie Inc</t>
  </si>
  <si>
    <t>ABBV</t>
  </si>
  <si>
    <t>Walt Disney Co/The</t>
  </si>
  <si>
    <t>DIS</t>
  </si>
  <si>
    <t>FleetCor Technologies Inc</t>
  </si>
  <si>
    <t>FLT</t>
  </si>
  <si>
    <t>Extra Space Storage Inc</t>
  </si>
  <si>
    <t>EXR</t>
  </si>
  <si>
    <t>Exxon Mobil Corp</t>
  </si>
  <si>
    <t>XOM</t>
  </si>
  <si>
    <t>Phillips 66</t>
  </si>
  <si>
    <t>PSX</t>
  </si>
  <si>
    <t>General Electric Co</t>
  </si>
  <si>
    <t>GE</t>
  </si>
  <si>
    <t>HP Inc</t>
  </si>
  <si>
    <t>HPQ</t>
  </si>
  <si>
    <t>Home Depot Inc/The</t>
  </si>
  <si>
    <t>HD</t>
  </si>
  <si>
    <t>International Business Machines Corp</t>
  </si>
  <si>
    <t>IBM</t>
  </si>
  <si>
    <t>Johnson &amp; Johnson</t>
  </si>
  <si>
    <t>JNJ</t>
  </si>
  <si>
    <t>McDonald's Corp</t>
  </si>
  <si>
    <t>MCD</t>
  </si>
  <si>
    <t>Merck &amp; Co Inc</t>
  </si>
  <si>
    <t>MRK</t>
  </si>
  <si>
    <t>3M Co</t>
  </si>
  <si>
    <t>MMM</t>
  </si>
  <si>
    <t>American Water Works Co Inc</t>
  </si>
  <si>
    <t>AWK</t>
  </si>
  <si>
    <t>Bank of America Corp</t>
  </si>
  <si>
    <t>BAC</t>
  </si>
  <si>
    <t>Baker Hughes Co</t>
  </si>
  <si>
    <t>BKR</t>
  </si>
  <si>
    <t>Pfizer Inc</t>
  </si>
  <si>
    <t>PFE</t>
  </si>
  <si>
    <t>Procter &amp; Gamble Co/The</t>
  </si>
  <si>
    <t>PG</t>
  </si>
  <si>
    <t>AT&amp;T Inc</t>
  </si>
  <si>
    <t>T</t>
  </si>
  <si>
    <t>Travelers Cos Inc/The</t>
  </si>
  <si>
    <t>TRV</t>
  </si>
  <si>
    <t>Raytheon Technologies Corp</t>
  </si>
  <si>
    <t>RTX</t>
  </si>
  <si>
    <t>Analog Devices Inc</t>
  </si>
  <si>
    <t>ADI</t>
  </si>
  <si>
    <t>Walmart Inc</t>
  </si>
  <si>
    <t>WMT</t>
  </si>
  <si>
    <t>Cisco Systems Inc/Delaware</t>
  </si>
  <si>
    <t>CSCO</t>
  </si>
  <si>
    <t>Intel Corp</t>
  </si>
  <si>
    <t>INTC</t>
  </si>
  <si>
    <t>General Motors Co</t>
  </si>
  <si>
    <t>GM</t>
  </si>
  <si>
    <t>Microsoft Corp</t>
  </si>
  <si>
    <t>MSFT</t>
  </si>
  <si>
    <t>Dollar General Corp</t>
  </si>
  <si>
    <t>DG</t>
  </si>
  <si>
    <t>Cigna Corp</t>
  </si>
  <si>
    <t>CI</t>
  </si>
  <si>
    <t>Kinder Morgan Inc</t>
  </si>
  <si>
    <t>KMI</t>
  </si>
  <si>
    <t>Citigroup Inc</t>
  </si>
  <si>
    <t>C</t>
  </si>
  <si>
    <t>American International Group Inc</t>
  </si>
  <si>
    <t>AIG</t>
  </si>
  <si>
    <t>Honeywell International Inc</t>
  </si>
  <si>
    <t>HON</t>
  </si>
  <si>
    <t>Altria Group Inc</t>
  </si>
  <si>
    <t>MO</t>
  </si>
  <si>
    <t>HCA Healthcare Inc</t>
  </si>
  <si>
    <t>HCA</t>
  </si>
  <si>
    <t>Under Armour Inc</t>
  </si>
  <si>
    <t>UAA</t>
  </si>
  <si>
    <t>International Paper Co</t>
  </si>
  <si>
    <t>IP</t>
  </si>
  <si>
    <t>Hewlett Packard Enterprise Co</t>
  </si>
  <si>
    <t>HPE</t>
  </si>
  <si>
    <t>Abbott Laboratories</t>
  </si>
  <si>
    <t>ABT</t>
  </si>
  <si>
    <t>Aflac Inc</t>
  </si>
  <si>
    <t>AFL</t>
  </si>
  <si>
    <t>Air Products and Chemicals Inc</t>
  </si>
  <si>
    <t>APD</t>
  </si>
  <si>
    <t>Royal Caribbean Cruises Ltd</t>
  </si>
  <si>
    <t>RCL</t>
  </si>
  <si>
    <t>Hess Corp</t>
  </si>
  <si>
    <t>HES</t>
  </si>
  <si>
    <t>Archer-Daniels-Midland Co</t>
  </si>
  <si>
    <t>ADM</t>
  </si>
  <si>
    <t>Automatic Data Processing Inc</t>
  </si>
  <si>
    <t>ADP</t>
  </si>
  <si>
    <t>Verisk Analytics Inc</t>
  </si>
  <si>
    <t>VRSK</t>
  </si>
  <si>
    <t>AutoZone Inc</t>
  </si>
  <si>
    <t>AZO</t>
  </si>
  <si>
    <t>Avery Dennison Corp</t>
  </si>
  <si>
    <t>AVY</t>
  </si>
  <si>
    <t>Enphase Energy Inc</t>
  </si>
  <si>
    <t>ENPH</t>
  </si>
  <si>
    <t>MSCI Inc</t>
  </si>
  <si>
    <t>MSCI</t>
  </si>
  <si>
    <t>Ball Corp</t>
  </si>
  <si>
    <t>BLL</t>
  </si>
  <si>
    <t>Carrier Global Corp</t>
  </si>
  <si>
    <t>CARR</t>
  </si>
  <si>
    <t>Bank of New York Mellon Corp/The</t>
  </si>
  <si>
    <t>BK</t>
  </si>
  <si>
    <t>Otis Worldwide Corp</t>
  </si>
  <si>
    <t>OTIS</t>
  </si>
  <si>
    <t>Baxter International Inc</t>
  </si>
  <si>
    <t>BAX</t>
  </si>
  <si>
    <t>Becton Dickinson and Co</t>
  </si>
  <si>
    <t>BDX</t>
  </si>
  <si>
    <t>Berkshire Hathaway Inc</t>
  </si>
  <si>
    <t>BRK/B</t>
  </si>
  <si>
    <t>Best Buy Co Inc</t>
  </si>
  <si>
    <t>BBY</t>
  </si>
  <si>
    <t>Boston Scientific Corp</t>
  </si>
  <si>
    <t>BSX</t>
  </si>
  <si>
    <t>Bristol-Myers Squibb Co</t>
  </si>
  <si>
    <t>BMY</t>
  </si>
  <si>
    <t>Fortune Brands Home &amp; Security Inc</t>
  </si>
  <si>
    <t>FBHS</t>
  </si>
  <si>
    <t>Brown-Forman Corp</t>
  </si>
  <si>
    <t>BF/B</t>
  </si>
  <si>
    <t>Cabot Oil &amp; Gas Corp</t>
  </si>
  <si>
    <t>COG</t>
  </si>
  <si>
    <t>Campbell Soup Co</t>
  </si>
  <si>
    <t>CPB</t>
  </si>
  <si>
    <t>Kansas City Southern</t>
  </si>
  <si>
    <t>KSU</t>
  </si>
  <si>
    <t>Hilton Worldwide Holdings Inc</t>
  </si>
  <si>
    <t>HLT</t>
  </si>
  <si>
    <t>Carnival Corp</t>
  </si>
  <si>
    <t>CCL</t>
  </si>
  <si>
    <t>Qorvo Inc</t>
  </si>
  <si>
    <t>QRVO</t>
  </si>
  <si>
    <t>Lumen Technologies Inc</t>
  </si>
  <si>
    <t>LUMN</t>
  </si>
  <si>
    <t>UDR Inc</t>
  </si>
  <si>
    <t>UDR</t>
  </si>
  <si>
    <t>Clorox Co/The</t>
  </si>
  <si>
    <t>CLX</t>
  </si>
  <si>
    <t>Paycom Software Inc</t>
  </si>
  <si>
    <t>PAYC</t>
  </si>
  <si>
    <t>CMS Energy Corp</t>
  </si>
  <si>
    <t>CMS</t>
  </si>
  <si>
    <t>Newell Brands Inc</t>
  </si>
  <si>
    <t>NWL</t>
  </si>
  <si>
    <t>Colgate-Palmolive Co</t>
  </si>
  <si>
    <t>CL</t>
  </si>
  <si>
    <t>Comerica Inc</t>
  </si>
  <si>
    <t>CMA</t>
  </si>
  <si>
    <t>IPG Photonics Corp</t>
  </si>
  <si>
    <t>IPGP</t>
  </si>
  <si>
    <t>Conagra Brands Inc</t>
  </si>
  <si>
    <t>CAG</t>
  </si>
  <si>
    <t>Consolidated Edison Inc</t>
  </si>
  <si>
    <t>ED</t>
  </si>
  <si>
    <t>SL Green Realty Corp</t>
  </si>
  <si>
    <t>SLG</t>
  </si>
  <si>
    <t>Corning Inc</t>
  </si>
  <si>
    <t>GLW</t>
  </si>
  <si>
    <t>Cummins Inc</t>
  </si>
  <si>
    <t>CMI</t>
  </si>
  <si>
    <t>Danaher Corp</t>
  </si>
  <si>
    <t>DHR</t>
  </si>
  <si>
    <t>Target Corp</t>
  </si>
  <si>
    <t>TGT</t>
  </si>
  <si>
    <t>Deere &amp; Co</t>
  </si>
  <si>
    <t>DE</t>
  </si>
  <si>
    <t>Dominion Energy Inc</t>
  </si>
  <si>
    <t>D</t>
  </si>
  <si>
    <t>Dover Corp</t>
  </si>
  <si>
    <t>DOV</t>
  </si>
  <si>
    <t>Alliant Energy Corp</t>
  </si>
  <si>
    <t>LNT</t>
  </si>
  <si>
    <t>Duke Energy Corp</t>
  </si>
  <si>
    <t>DUK</t>
  </si>
  <si>
    <t>Regency Centers Corp</t>
  </si>
  <si>
    <t>REG</t>
  </si>
  <si>
    <t>Eaton Corp PLC</t>
  </si>
  <si>
    <t>ETN</t>
  </si>
  <si>
    <t>Ecolab Inc</t>
  </si>
  <si>
    <t>ECL</t>
  </si>
  <si>
    <t>PerkinElmer Inc</t>
  </si>
  <si>
    <t>PKI</t>
  </si>
  <si>
    <t>Emerson Electric Co</t>
  </si>
  <si>
    <t>EMR</t>
  </si>
  <si>
    <t>EOG Resources Inc</t>
  </si>
  <si>
    <t>EOG</t>
  </si>
  <si>
    <t>Aon PLC</t>
  </si>
  <si>
    <t>AON</t>
  </si>
  <si>
    <t>Entergy Corp</t>
  </si>
  <si>
    <t>ETR</t>
  </si>
  <si>
    <t>Equifax Inc</t>
  </si>
  <si>
    <t>EFX</t>
  </si>
  <si>
    <t>IQVIA Holdings Inc</t>
  </si>
  <si>
    <t>IQV</t>
  </si>
  <si>
    <t>Gartner Inc</t>
  </si>
  <si>
    <t>IT</t>
  </si>
  <si>
    <t>FedEx Corp</t>
  </si>
  <si>
    <t>FDX</t>
  </si>
  <si>
    <t>FMC Corp</t>
  </si>
  <si>
    <t>FMC</t>
  </si>
  <si>
    <t>Ford Motor Co</t>
  </si>
  <si>
    <t>NextEra Energy Inc</t>
  </si>
  <si>
    <t>NEE</t>
  </si>
  <si>
    <t>Franklin Resources Inc</t>
  </si>
  <si>
    <t>BEN</t>
  </si>
  <si>
    <t>Freeport-McMoRan Inc</t>
  </si>
  <si>
    <t>FCX</t>
  </si>
  <si>
    <t>Gap Inc/The</t>
  </si>
  <si>
    <t>GPS</t>
  </si>
  <si>
    <t>DexCom Inc</t>
  </si>
  <si>
    <t>DXCM</t>
  </si>
  <si>
    <t>General Dynamics Corp</t>
  </si>
  <si>
    <t>GD</t>
  </si>
  <si>
    <t>General Mills Inc</t>
  </si>
  <si>
    <t>GIS</t>
  </si>
  <si>
    <t>Genuine Parts Co</t>
  </si>
  <si>
    <t>GPC</t>
  </si>
  <si>
    <t>Atmos Energy Corp</t>
  </si>
  <si>
    <t>WW Grainger Inc</t>
  </si>
  <si>
    <t>GWW</t>
  </si>
  <si>
    <t>Halliburton Co</t>
  </si>
  <si>
    <t>HAL</t>
  </si>
  <si>
    <t>L3Harris Technologies Inc</t>
  </si>
  <si>
    <t>LHX</t>
  </si>
  <si>
    <t>Healthpeak Properties Inc</t>
  </si>
  <si>
    <t>PEAK</t>
  </si>
  <si>
    <t>Catalent Inc</t>
  </si>
  <si>
    <t>CTLT</t>
  </si>
  <si>
    <t>Fortive Corp</t>
  </si>
  <si>
    <t>FTV</t>
  </si>
  <si>
    <t>Hershey Co/The</t>
  </si>
  <si>
    <t>HSY</t>
  </si>
  <si>
    <t>Synchrony Financial</t>
  </si>
  <si>
    <t>SYF</t>
  </si>
  <si>
    <t>Hormel Foods Corp</t>
  </si>
  <si>
    <t>HRL</t>
  </si>
  <si>
    <t>Arthur J Gallagher &amp; Co</t>
  </si>
  <si>
    <t>AJG</t>
  </si>
  <si>
    <t>Mondelez International Inc</t>
  </si>
  <si>
    <t>MDLZ</t>
  </si>
  <si>
    <t>CenterPoint Energy Inc</t>
  </si>
  <si>
    <t>CNP</t>
  </si>
  <si>
    <t>Humana Inc</t>
  </si>
  <si>
    <t>HUM</t>
  </si>
  <si>
    <t>Willis Towers Watson PLC</t>
  </si>
  <si>
    <t>WLTW</t>
  </si>
  <si>
    <t>Illinois Tool Works Inc</t>
  </si>
  <si>
    <t>ITW</t>
  </si>
  <si>
    <t>CDW Corp/DE</t>
  </si>
  <si>
    <t>CDW</t>
  </si>
  <si>
    <t>Trane Technologies PLC</t>
  </si>
  <si>
    <t>TT</t>
  </si>
  <si>
    <t>Interpublic Group of Cos Inc/The</t>
  </si>
  <si>
    <t>IPG</t>
  </si>
  <si>
    <t>International Flavors &amp; Fragrances Inc</t>
  </si>
  <si>
    <t>IFF</t>
  </si>
  <si>
    <t>Jacobs Engineering Group Inc</t>
  </si>
  <si>
    <t>J</t>
  </si>
  <si>
    <t>Hanesbrands Inc</t>
  </si>
  <si>
    <t>HBI</t>
  </si>
  <si>
    <t>Kellogg Co</t>
  </si>
  <si>
    <t>K</t>
  </si>
  <si>
    <t>Broadridge Financial Solutions Inc</t>
  </si>
  <si>
    <t>BR</t>
  </si>
  <si>
    <t>Perrigo Co PLC</t>
  </si>
  <si>
    <t>PRGO</t>
  </si>
  <si>
    <t>Kimberly-Clark Corp</t>
  </si>
  <si>
    <t>KMB</t>
  </si>
  <si>
    <t>Kimco Realty Corp</t>
  </si>
  <si>
    <t>KIM</t>
  </si>
  <si>
    <t>Oracle Corp</t>
  </si>
  <si>
    <t>ORCL</t>
  </si>
  <si>
    <t>Kroger Co/The</t>
  </si>
  <si>
    <t>KR</t>
  </si>
  <si>
    <t>Leggett &amp; Platt Inc</t>
  </si>
  <si>
    <t>LEG</t>
  </si>
  <si>
    <t>Lennar Corp</t>
  </si>
  <si>
    <t>LEN</t>
  </si>
  <si>
    <t>Eli Lilly and Co</t>
  </si>
  <si>
    <t>LLY</t>
  </si>
  <si>
    <t>L Brands Inc</t>
  </si>
  <si>
    <t>LB</t>
  </si>
  <si>
    <t>Charter Communications Inc</t>
  </si>
  <si>
    <t>CHTR</t>
  </si>
  <si>
    <t>Lincoln National Corp</t>
  </si>
  <si>
    <t>LNC</t>
  </si>
  <si>
    <t>Loews Corp</t>
  </si>
  <si>
    <t>L</t>
  </si>
  <si>
    <t>Lowe's Cos Inc</t>
  </si>
  <si>
    <t>LOW</t>
  </si>
  <si>
    <t>Xerox Holdings Corp</t>
  </si>
  <si>
    <t>XRX</t>
  </si>
  <si>
    <t>IDEX Corp</t>
  </si>
  <si>
    <t>IEX</t>
  </si>
  <si>
    <t>Marsh &amp; McLennan Cos Inc</t>
  </si>
  <si>
    <t>MMC</t>
  </si>
  <si>
    <t>Masco Corp</t>
  </si>
  <si>
    <t>MAS</t>
  </si>
  <si>
    <t>S&amp;P Global Inc</t>
  </si>
  <si>
    <t>SPGI</t>
  </si>
  <si>
    <t>Medtronic PLC</t>
  </si>
  <si>
    <t>MDT</t>
  </si>
  <si>
    <t>Viatris Inc</t>
  </si>
  <si>
    <t>VTRS</t>
  </si>
  <si>
    <t>CVS Health Corp</t>
  </si>
  <si>
    <t>CVS</t>
  </si>
  <si>
    <t>DuPont de Nemours Inc</t>
  </si>
  <si>
    <t>DD</t>
  </si>
  <si>
    <t>Micron Technology Inc</t>
  </si>
  <si>
    <t>MU</t>
  </si>
  <si>
    <t>Motorola Solutions Inc</t>
  </si>
  <si>
    <t>MSI</t>
  </si>
  <si>
    <t>Cboe Global Markets Inc</t>
  </si>
  <si>
    <t>CBOE</t>
  </si>
  <si>
    <t>Laboratory Corp of America Holdings</t>
  </si>
  <si>
    <t>LH</t>
  </si>
  <si>
    <t>Newmont Corp</t>
  </si>
  <si>
    <t>NEM</t>
  </si>
  <si>
    <t>NIKE Inc</t>
  </si>
  <si>
    <t>NKE</t>
  </si>
  <si>
    <t>NiSource Inc</t>
  </si>
  <si>
    <t>Norfolk Southern Corp</t>
  </si>
  <si>
    <t>NSC</t>
  </si>
  <si>
    <t>Principal Financial Group Inc</t>
  </si>
  <si>
    <t>PFG</t>
  </si>
  <si>
    <t>Eversource Energy</t>
  </si>
  <si>
    <t>ES</t>
  </si>
  <si>
    <t>Northrop Grumman Corp</t>
  </si>
  <si>
    <t>NOC</t>
  </si>
  <si>
    <t>Wells Fargo &amp; Co</t>
  </si>
  <si>
    <t>WFC</t>
  </si>
  <si>
    <t>Nucor Corp</t>
  </si>
  <si>
    <t>NUE</t>
  </si>
  <si>
    <t>PVH Corp</t>
  </si>
  <si>
    <t>PVH</t>
  </si>
  <si>
    <t>Occidental Petroleum Corp</t>
  </si>
  <si>
    <t>OXY</t>
  </si>
  <si>
    <t>Omnicom Group Inc</t>
  </si>
  <si>
    <t>OMC</t>
  </si>
  <si>
    <t>ONEOK Inc</t>
  </si>
  <si>
    <t>OKE</t>
  </si>
  <si>
    <t>Raymond James Financial Inc</t>
  </si>
  <si>
    <t>RJF</t>
  </si>
  <si>
    <t>Parker-Hannifin Corp</t>
  </si>
  <si>
    <t>PH</t>
  </si>
  <si>
    <t>Rollins Inc</t>
  </si>
  <si>
    <t>ROL</t>
  </si>
  <si>
    <t>PPL Corp</t>
  </si>
  <si>
    <t>PPL</t>
  </si>
  <si>
    <t>ConocoPhillips</t>
  </si>
  <si>
    <t>COP</t>
  </si>
  <si>
    <t>PulteGroup Inc</t>
  </si>
  <si>
    <t>PHM</t>
  </si>
  <si>
    <t>Pinnacle West Capital Corp</t>
  </si>
  <si>
    <t>PNW</t>
  </si>
  <si>
    <t>PNC Financial Services Group Inc/The</t>
  </si>
  <si>
    <t>PNC</t>
  </si>
  <si>
    <t>PPG Industries Inc</t>
  </si>
  <si>
    <t>PPG</t>
  </si>
  <si>
    <t>Progressive Corp/The</t>
  </si>
  <si>
    <t>PGR</t>
  </si>
  <si>
    <t>Public Service Enterprise Group Inc</t>
  </si>
  <si>
    <t>PEG</t>
  </si>
  <si>
    <t>Robert Half International Inc</t>
  </si>
  <si>
    <t>RHI</t>
  </si>
  <si>
    <t>Edison International</t>
  </si>
  <si>
    <t>EIX</t>
  </si>
  <si>
    <t>Schlumberger NV</t>
  </si>
  <si>
    <t>SLB</t>
  </si>
  <si>
    <t>Charles Schwab Corp/The</t>
  </si>
  <si>
    <t>SCHW</t>
  </si>
  <si>
    <t>Sherwin-Williams Co/The</t>
  </si>
  <si>
    <t>SHW</t>
  </si>
  <si>
    <t>West Pharmaceutical Services Inc</t>
  </si>
  <si>
    <t>WST</t>
  </si>
  <si>
    <t>J M Smucker Co/The</t>
  </si>
  <si>
    <t>SJM</t>
  </si>
  <si>
    <t>Snap-on Inc</t>
  </si>
  <si>
    <t>SNA</t>
  </si>
  <si>
    <t>AMETEK Inc</t>
  </si>
  <si>
    <t>AME</t>
  </si>
  <si>
    <t>Southern Co/The</t>
  </si>
  <si>
    <t>SO</t>
  </si>
  <si>
    <t>Truist Financial Corp</t>
  </si>
  <si>
    <t>TFC</t>
  </si>
  <si>
    <t>Southwest Airlines Co</t>
  </si>
  <si>
    <t>LUV</t>
  </si>
  <si>
    <t>W R Berkley Corp</t>
  </si>
  <si>
    <t>WRB</t>
  </si>
  <si>
    <t>Stanley Black &amp; Decker Inc</t>
  </si>
  <si>
    <t>SWK</t>
  </si>
  <si>
    <t>Public Storage</t>
  </si>
  <si>
    <t>PSA</t>
  </si>
  <si>
    <t>Arista Networks Inc</t>
  </si>
  <si>
    <t>ANET</t>
  </si>
  <si>
    <t>Sysco Corp</t>
  </si>
  <si>
    <t>SYY</t>
  </si>
  <si>
    <t>Corteva Inc</t>
  </si>
  <si>
    <t>CTVA</t>
  </si>
  <si>
    <t>Texas Instruments Inc</t>
  </si>
  <si>
    <t>TXN</t>
  </si>
  <si>
    <t>Textron Inc</t>
  </si>
  <si>
    <t>TXT</t>
  </si>
  <si>
    <t>Thermo Fisher Scientific Inc</t>
  </si>
  <si>
    <t>TMO</t>
  </si>
  <si>
    <t>TJX Cos Inc/The</t>
  </si>
  <si>
    <t>TJX</t>
  </si>
  <si>
    <t>Globe Life Inc</t>
  </si>
  <si>
    <t>GL</t>
  </si>
  <si>
    <t>Johnson Controls International plc</t>
  </si>
  <si>
    <t>JCI</t>
  </si>
  <si>
    <t>Ulta Beauty Inc</t>
  </si>
  <si>
    <t>ULTA</t>
  </si>
  <si>
    <t>Union Pacific Corp</t>
  </si>
  <si>
    <t>UNP</t>
  </si>
  <si>
    <t>Keysight Technologies Inc</t>
  </si>
  <si>
    <t>KEYS</t>
  </si>
  <si>
    <t>UnitedHealth Group Inc</t>
  </si>
  <si>
    <t>UNH</t>
  </si>
  <si>
    <t>Unum Group</t>
  </si>
  <si>
    <t>UNM</t>
  </si>
  <si>
    <t>Marathon Oil Corp</t>
  </si>
  <si>
    <t>MRO</t>
  </si>
  <si>
    <t>Varian Medical Systems Inc</t>
  </si>
  <si>
    <t>VAR</t>
  </si>
  <si>
    <t>Bio-Rad Laboratories Inc</t>
  </si>
  <si>
    <t>BIO</t>
  </si>
  <si>
    <t>Ventas Inc</t>
  </si>
  <si>
    <t>VTR</t>
  </si>
  <si>
    <t>VF Corp</t>
  </si>
  <si>
    <t>VFC</t>
  </si>
  <si>
    <t>Vornado Realty Trust</t>
  </si>
  <si>
    <t>VNO</t>
  </si>
  <si>
    <t>Vulcan Materials Co</t>
  </si>
  <si>
    <t>VMC</t>
  </si>
  <si>
    <t>Weyerhaeuser Co</t>
  </si>
  <si>
    <t>WY</t>
  </si>
  <si>
    <t>Whirlpool Corp</t>
  </si>
  <si>
    <t>WHR</t>
  </si>
  <si>
    <t>Williams Cos Inc/The</t>
  </si>
  <si>
    <t>WMB</t>
  </si>
  <si>
    <t>WEC Energy Group Inc</t>
  </si>
  <si>
    <t>WEC</t>
  </si>
  <si>
    <t>Adobe Inc</t>
  </si>
  <si>
    <t>ADBE</t>
  </si>
  <si>
    <t>AES Corp/The</t>
  </si>
  <si>
    <t>AES</t>
  </si>
  <si>
    <t>Amgen Inc</t>
  </si>
  <si>
    <t>AMGN</t>
  </si>
  <si>
    <t>Apple Inc</t>
  </si>
  <si>
    <t>AAPL</t>
  </si>
  <si>
    <t>Autodesk Inc</t>
  </si>
  <si>
    <t>ADSK</t>
  </si>
  <si>
    <t>Cintas Corp</t>
  </si>
  <si>
    <t>CTAS</t>
  </si>
  <si>
    <t>Comcast Corp</t>
  </si>
  <si>
    <t>CMCSA</t>
  </si>
  <si>
    <t>Molson Coors Beverage Co</t>
  </si>
  <si>
    <t>TAP</t>
  </si>
  <si>
    <t>KLA Corp</t>
  </si>
  <si>
    <t>KLAC</t>
  </si>
  <si>
    <t>Marriott International Inc/MD</t>
  </si>
  <si>
    <t>MAR</t>
  </si>
  <si>
    <t>McCormick &amp; Co Inc/MD</t>
  </si>
  <si>
    <t>MKC</t>
  </si>
  <si>
    <t>PACCAR Inc</t>
  </si>
  <si>
    <t>PCAR</t>
  </si>
  <si>
    <t>Costco Wholesale Corp</t>
  </si>
  <si>
    <t>COST</t>
  </si>
  <si>
    <t>First Republic Bank/CA</t>
  </si>
  <si>
    <t>FRC</t>
  </si>
  <si>
    <t>Stryker Corp</t>
  </si>
  <si>
    <t>SYK</t>
  </si>
  <si>
    <t>Tyson Foods Inc</t>
  </si>
  <si>
    <t>TSN</t>
  </si>
  <si>
    <t>Lamb Weston Holdings Inc</t>
  </si>
  <si>
    <t>LW</t>
  </si>
  <si>
    <t>Applied Materials Inc</t>
  </si>
  <si>
    <t>AMAT</t>
  </si>
  <si>
    <t>American Airlines Group Inc</t>
  </si>
  <si>
    <t>AAL</t>
  </si>
  <si>
    <t>Cardinal Health Inc</t>
  </si>
  <si>
    <t>CAH</t>
  </si>
  <si>
    <t>Cerner Corp</t>
  </si>
  <si>
    <t>CERN</t>
  </si>
  <si>
    <t>Cincinnati Financial Corp</t>
  </si>
  <si>
    <t>CINF</t>
  </si>
  <si>
    <t>ViacomCBS Inc</t>
  </si>
  <si>
    <t>VIAC</t>
  </si>
  <si>
    <t>DR Horton Inc</t>
  </si>
  <si>
    <t>DHI</t>
  </si>
  <si>
    <t>Flowserve Corp</t>
  </si>
  <si>
    <t>FLS</t>
  </si>
  <si>
    <t>Electronic Arts Inc</t>
  </si>
  <si>
    <t>EA</t>
  </si>
  <si>
    <t>Expeditors International of Washington Inc</t>
  </si>
  <si>
    <t>EXPD</t>
  </si>
  <si>
    <t>Fastenal Co</t>
  </si>
  <si>
    <t>FAST</t>
  </si>
  <si>
    <t>M&amp;T Bank Corp</t>
  </si>
  <si>
    <t>MTB</t>
  </si>
  <si>
    <t>Xcel Energy Inc</t>
  </si>
  <si>
    <t>XEL</t>
  </si>
  <si>
    <t>Fiserv Inc</t>
  </si>
  <si>
    <t>FISV</t>
  </si>
  <si>
    <t>Fifth Third Bancorp</t>
  </si>
  <si>
    <t>FITB</t>
  </si>
  <si>
    <t>Gilead Sciences Inc</t>
  </si>
  <si>
    <t>GILD</t>
  </si>
  <si>
    <t>Hasbro Inc</t>
  </si>
  <si>
    <t>HAS</t>
  </si>
  <si>
    <t>Huntington Bancshares Inc/OH</t>
  </si>
  <si>
    <t>HBAN</t>
  </si>
  <si>
    <t>Welltower Inc</t>
  </si>
  <si>
    <t>WELL</t>
  </si>
  <si>
    <t>Biogen Inc</t>
  </si>
  <si>
    <t>BIIB</t>
  </si>
  <si>
    <t>Northern Trust Corp</t>
  </si>
  <si>
    <t>NTRS</t>
  </si>
  <si>
    <t>Packaging Corp of America</t>
  </si>
  <si>
    <t>PKG</t>
  </si>
  <si>
    <t>Paychex Inc</t>
  </si>
  <si>
    <t>PAYX</t>
  </si>
  <si>
    <t>People's United Financial Inc</t>
  </si>
  <si>
    <t>PBCT</t>
  </si>
  <si>
    <t>QUALCOMM Inc</t>
  </si>
  <si>
    <t>QCOM</t>
  </si>
  <si>
    <t>Roper Technologies Inc</t>
  </si>
  <si>
    <t>ROP</t>
  </si>
  <si>
    <t>Ross Stores Inc</t>
  </si>
  <si>
    <t>ROST</t>
  </si>
  <si>
    <t>IDEXX Laboratories Inc</t>
  </si>
  <si>
    <t>IDXX</t>
  </si>
  <si>
    <t>Starbucks Corp</t>
  </si>
  <si>
    <t>SBUX</t>
  </si>
  <si>
    <t>KeyCorp</t>
  </si>
  <si>
    <t>KEY</t>
  </si>
  <si>
    <t>Fox Corp</t>
  </si>
  <si>
    <t>FOXA</t>
  </si>
  <si>
    <t>FOX</t>
  </si>
  <si>
    <t>State Street Corp</t>
  </si>
  <si>
    <t>STT</t>
  </si>
  <si>
    <t>Norwegian Cruise Line Holdings Ltd</t>
  </si>
  <si>
    <t>NCLH</t>
  </si>
  <si>
    <t>US Bancorp</t>
  </si>
  <si>
    <t>USB</t>
  </si>
  <si>
    <t>A O Smith Corp</t>
  </si>
  <si>
    <t>AOS</t>
  </si>
  <si>
    <t>NortonLifeLock Inc</t>
  </si>
  <si>
    <t>NLOK</t>
  </si>
  <si>
    <t>T Rowe Price Group Inc</t>
  </si>
  <si>
    <t>TROW</t>
  </si>
  <si>
    <t>Waste Management Inc</t>
  </si>
  <si>
    <t>WM</t>
  </si>
  <si>
    <t>Constellation Brands Inc</t>
  </si>
  <si>
    <t>STZ</t>
  </si>
  <si>
    <t>Xilinx Inc</t>
  </si>
  <si>
    <t>XLNX</t>
  </si>
  <si>
    <t>DENTSPLY SIRONA Inc</t>
  </si>
  <si>
    <t>XRAY</t>
  </si>
  <si>
    <t>Zions Bancorp NA</t>
  </si>
  <si>
    <t>ZION</t>
  </si>
  <si>
    <t>Alaska Air Group Inc</t>
  </si>
  <si>
    <t>ALK</t>
  </si>
  <si>
    <t>Invesco Ltd</t>
  </si>
  <si>
    <t>IVZ</t>
  </si>
  <si>
    <t>Linde PLC</t>
  </si>
  <si>
    <t>LIN</t>
  </si>
  <si>
    <t>Intuit Inc</t>
  </si>
  <si>
    <t>INTU</t>
  </si>
  <si>
    <t>Morgan Stanley</t>
  </si>
  <si>
    <t>Microchip Technology Inc</t>
  </si>
  <si>
    <t>MCHP</t>
  </si>
  <si>
    <t>Chubb Ltd</t>
  </si>
  <si>
    <t>CB</t>
  </si>
  <si>
    <t>Hologic Inc</t>
  </si>
  <si>
    <t>HOLX</t>
  </si>
  <si>
    <t>Citizens Financial Group Inc</t>
  </si>
  <si>
    <t>CFG</t>
  </si>
  <si>
    <t>O'Reilly Automotive Inc</t>
  </si>
  <si>
    <t>ORLY</t>
  </si>
  <si>
    <t>Allstate Corp/The</t>
  </si>
  <si>
    <t>ALL</t>
  </si>
  <si>
    <t>FLIR Systems Inc</t>
  </si>
  <si>
    <t>FLIR</t>
  </si>
  <si>
    <t>Equity Residential</t>
  </si>
  <si>
    <t>EQR</t>
  </si>
  <si>
    <t>BorgWarner Inc</t>
  </si>
  <si>
    <t>BWA</t>
  </si>
  <si>
    <t>Host Hotels &amp; Resorts Inc</t>
  </si>
  <si>
    <t>HST</t>
  </si>
  <si>
    <t>Incyte Corp</t>
  </si>
  <si>
    <t>INCY</t>
  </si>
  <si>
    <t>Simon Property Group Inc</t>
  </si>
  <si>
    <t>SPG</t>
  </si>
  <si>
    <t>Eastman Chemical Co</t>
  </si>
  <si>
    <t>EMN</t>
  </si>
  <si>
    <t>Twitter Inc</t>
  </si>
  <si>
    <t>TWTR</t>
  </si>
  <si>
    <t>AvalonBay Communities Inc</t>
  </si>
  <si>
    <t>AVB</t>
  </si>
  <si>
    <t>Prudential Financial Inc</t>
  </si>
  <si>
    <t>PRU</t>
  </si>
  <si>
    <t>United Parcel Service Inc</t>
  </si>
  <si>
    <t>UPS</t>
  </si>
  <si>
    <t>Walgreens Boots Alliance Inc</t>
  </si>
  <si>
    <t>WBA</t>
  </si>
  <si>
    <t>STERIS PLC</t>
  </si>
  <si>
    <t>STE</t>
  </si>
  <si>
    <t>McKesson Corp</t>
  </si>
  <si>
    <t>MCK</t>
  </si>
  <si>
    <t>Lockheed Martin Corp</t>
  </si>
  <si>
    <t>LMT</t>
  </si>
  <si>
    <t>AmerisourceBergen Corp</t>
  </si>
  <si>
    <t>ABC</t>
  </si>
  <si>
    <t>Capital One Financial Corp</t>
  </si>
  <si>
    <t>COF</t>
  </si>
  <si>
    <t>Waters Corp</t>
  </si>
  <si>
    <t>WAT</t>
  </si>
  <si>
    <t>Dollar Tree Inc</t>
  </si>
  <si>
    <t>DLTR</t>
  </si>
  <si>
    <t>Darden Restaurants Inc</t>
  </si>
  <si>
    <t>DRI</t>
  </si>
  <si>
    <t>Domino's Pizza Inc</t>
  </si>
  <si>
    <t>DPZ</t>
  </si>
  <si>
    <t>NVR Inc</t>
  </si>
  <si>
    <t>NVR</t>
  </si>
  <si>
    <t>NetApp Inc</t>
  </si>
  <si>
    <t>NTAP</t>
  </si>
  <si>
    <t>Citrix Systems Inc</t>
  </si>
  <si>
    <t>CTXS</t>
  </si>
  <si>
    <t>DXC Technology Co</t>
  </si>
  <si>
    <t>DXC</t>
  </si>
  <si>
    <t>Old Dominion Freight Line Inc</t>
  </si>
  <si>
    <t>ODFL</t>
  </si>
  <si>
    <t>DaVita Inc</t>
  </si>
  <si>
    <t>DVA</t>
  </si>
  <si>
    <t>Hartford Financial Services Group Inc/The</t>
  </si>
  <si>
    <t>HIG</t>
  </si>
  <si>
    <t>Iron Mountain Inc</t>
  </si>
  <si>
    <t>IRM</t>
  </si>
  <si>
    <t>Estee Lauder Cos Inc/The</t>
  </si>
  <si>
    <t>EL</t>
  </si>
  <si>
    <t>Cadence Design Systems Inc</t>
  </si>
  <si>
    <t>CDNS</t>
  </si>
  <si>
    <t>Tyler Technologies Inc</t>
  </si>
  <si>
    <t>TYL</t>
  </si>
  <si>
    <t>Universal Health Services Inc</t>
  </si>
  <si>
    <t>UHS</t>
  </si>
  <si>
    <t>Skyworks Solutions Inc</t>
  </si>
  <si>
    <t>SWKS</t>
  </si>
  <si>
    <t>NOV Inc</t>
  </si>
  <si>
    <t>NOV</t>
  </si>
  <si>
    <t>Quest Diagnostics Inc</t>
  </si>
  <si>
    <t>DGX</t>
  </si>
  <si>
    <t>Activision Blizzard Inc</t>
  </si>
  <si>
    <t>ATVI</t>
  </si>
  <si>
    <t>Rockwell Automation Inc</t>
  </si>
  <si>
    <t>ROK</t>
  </si>
  <si>
    <t>Kraft Heinz Co/The</t>
  </si>
  <si>
    <t>KHC</t>
  </si>
  <si>
    <t>American Tower Corp</t>
  </si>
  <si>
    <t>AMT</t>
  </si>
  <si>
    <t>HollyFrontier Corp</t>
  </si>
  <si>
    <t>HFC</t>
  </si>
  <si>
    <t>Regeneron Pharmaceuticals Inc</t>
  </si>
  <si>
    <t>REGN</t>
  </si>
  <si>
    <t>Amazon.com Inc</t>
  </si>
  <si>
    <t>AMZN</t>
  </si>
  <si>
    <t>Jack Henry &amp; Associates Inc</t>
  </si>
  <si>
    <t>JKHY</t>
  </si>
  <si>
    <t>Ralph Lauren Corp</t>
  </si>
  <si>
    <t>RL</t>
  </si>
  <si>
    <t>Boston Properties Inc</t>
  </si>
  <si>
    <t>BXP</t>
  </si>
  <si>
    <t>Amphenol Corp</t>
  </si>
  <si>
    <t>APH</t>
  </si>
  <si>
    <t>Howmet Aerospace Inc</t>
  </si>
  <si>
    <t>HWM</t>
  </si>
  <si>
    <t>Pioneer Natural Resources Co</t>
  </si>
  <si>
    <t>PXD</t>
  </si>
  <si>
    <t>Valero Energy Corp</t>
  </si>
  <si>
    <t>VLO</t>
  </si>
  <si>
    <t>Synopsys Inc</t>
  </si>
  <si>
    <t>SNPS</t>
  </si>
  <si>
    <t>Western Union Co/The</t>
  </si>
  <si>
    <t>WU</t>
  </si>
  <si>
    <t>Etsy Inc</t>
  </si>
  <si>
    <t>ETSY</t>
  </si>
  <si>
    <t>CH Robinson Worldwide Inc</t>
  </si>
  <si>
    <t>CHRW</t>
  </si>
  <si>
    <t>Accenture PLC</t>
  </si>
  <si>
    <t>ACN</t>
  </si>
  <si>
    <t>TransDigm Group Inc</t>
  </si>
  <si>
    <t>TDG</t>
  </si>
  <si>
    <t>Yum! Brands Inc</t>
  </si>
  <si>
    <t>YUM</t>
  </si>
  <si>
    <t>Prologis Inc</t>
  </si>
  <si>
    <t>PLD</t>
  </si>
  <si>
    <t>FirstEnergy Corp</t>
  </si>
  <si>
    <t>FE</t>
  </si>
  <si>
    <t>VeriSign Inc</t>
  </si>
  <si>
    <t>VRSN</t>
  </si>
  <si>
    <t>Quanta Services Inc</t>
  </si>
  <si>
    <t>PWR</t>
  </si>
  <si>
    <t>Henry Schein Inc</t>
  </si>
  <si>
    <t>HSIC</t>
  </si>
  <si>
    <t>Ameren Corp</t>
  </si>
  <si>
    <t>AEE</t>
  </si>
  <si>
    <t>ANSYS Inc</t>
  </si>
  <si>
    <t>ANSS</t>
  </si>
  <si>
    <t>NVIDIA Corp</t>
  </si>
  <si>
    <t>NVDA</t>
  </si>
  <si>
    <t>Sealed Air Corp</t>
  </si>
  <si>
    <t>SEE</t>
  </si>
  <si>
    <t>Cognizant Technology Solutions Corp</t>
  </si>
  <si>
    <t>CTSH</t>
  </si>
  <si>
    <t>SVB Financial Group</t>
  </si>
  <si>
    <t>SIVB</t>
  </si>
  <si>
    <t>Intuitive Surgical Inc</t>
  </si>
  <si>
    <t>ISRG</t>
  </si>
  <si>
    <t>Take-Two Interactive Software Inc</t>
  </si>
  <si>
    <t>TTWO</t>
  </si>
  <si>
    <t>Republic Services Inc</t>
  </si>
  <si>
    <t>RSG</t>
  </si>
  <si>
    <t>eBay Inc</t>
  </si>
  <si>
    <t>EBAY</t>
  </si>
  <si>
    <t>Goldman Sachs Group Inc/The</t>
  </si>
  <si>
    <t>GS</t>
  </si>
  <si>
    <t>SBA Communications Corp</t>
  </si>
  <si>
    <t>SBAC</t>
  </si>
  <si>
    <t>Sempra Energy</t>
  </si>
  <si>
    <t>SRE</t>
  </si>
  <si>
    <t>Moody's Corp</t>
  </si>
  <si>
    <t>MCO</t>
  </si>
  <si>
    <t>Booking Holdings Inc</t>
  </si>
  <si>
    <t>BKNG</t>
  </si>
  <si>
    <t>F5 Networks Inc</t>
  </si>
  <si>
    <t>FFIV</t>
  </si>
  <si>
    <t>Akamai Technologies Inc</t>
  </si>
  <si>
    <t>AKAM</t>
  </si>
  <si>
    <t>MarketAxess Holdings Inc</t>
  </si>
  <si>
    <t>MKTX</t>
  </si>
  <si>
    <t>Devon Energy Corp</t>
  </si>
  <si>
    <t>DVN</t>
  </si>
  <si>
    <t>Alphabet Inc</t>
  </si>
  <si>
    <t>GOOGL</t>
  </si>
  <si>
    <t>Teleflex Inc</t>
  </si>
  <si>
    <t>TFX</t>
  </si>
  <si>
    <t>Allegion plc</t>
  </si>
  <si>
    <t>ALLE</t>
  </si>
  <si>
    <t>Netflix Inc</t>
  </si>
  <si>
    <t>NFLX</t>
  </si>
  <si>
    <t>Agilent Technologies Inc</t>
  </si>
  <si>
    <t>Trimble Inc</t>
  </si>
  <si>
    <t>TRMB</t>
  </si>
  <si>
    <t>Anthem Inc</t>
  </si>
  <si>
    <t>ANTM</t>
  </si>
  <si>
    <t>CME Group Inc</t>
  </si>
  <si>
    <t>CME</t>
  </si>
  <si>
    <t>Juniper Networks Inc</t>
  </si>
  <si>
    <t>JNPR</t>
  </si>
  <si>
    <t>BlackRock Inc</t>
  </si>
  <si>
    <t>BLK</t>
  </si>
  <si>
    <t>DTE Energy Co</t>
  </si>
  <si>
    <t>DTE</t>
  </si>
  <si>
    <t>Celanese Corp</t>
  </si>
  <si>
    <t>CE</t>
  </si>
  <si>
    <t>Nasdaq Inc</t>
  </si>
  <si>
    <t>NDAQ</t>
  </si>
  <si>
    <t>Philip Morris International Inc</t>
  </si>
  <si>
    <t>PM</t>
  </si>
  <si>
    <t>Ingersoll Rand Inc</t>
  </si>
  <si>
    <t>IR</t>
  </si>
  <si>
    <t>salesforce.com Inc</t>
  </si>
  <si>
    <t>CRM</t>
  </si>
  <si>
    <t>Huntington Ingalls Industries Inc</t>
  </si>
  <si>
    <t>HII</t>
  </si>
  <si>
    <t>MetLife Inc</t>
  </si>
  <si>
    <t>MET</t>
  </si>
  <si>
    <t>UA</t>
  </si>
  <si>
    <t>Tapestry Inc</t>
  </si>
  <si>
    <t>TPR</t>
  </si>
  <si>
    <t>CSX Corp</t>
  </si>
  <si>
    <t>CSX</t>
  </si>
  <si>
    <t>Edwards Lifesciences Corp</t>
  </si>
  <si>
    <t>EW</t>
  </si>
  <si>
    <t>Ameriprise Financial Inc</t>
  </si>
  <si>
    <t>AMP</t>
  </si>
  <si>
    <t>Zebra Technologies Corp</t>
  </si>
  <si>
    <t>ZBRA</t>
  </si>
  <si>
    <t>TechnipFMC PLC</t>
  </si>
  <si>
    <t>FTI</t>
  </si>
  <si>
    <t>Zimmer Biomet Holdings Inc</t>
  </si>
  <si>
    <t>ZBH</t>
  </si>
  <si>
    <t>CBRE Group Inc</t>
  </si>
  <si>
    <t>CBRE</t>
  </si>
  <si>
    <t>Mastercard Inc</t>
  </si>
  <si>
    <t>MA</t>
  </si>
  <si>
    <t>CarMax Inc</t>
  </si>
  <si>
    <t>KMX</t>
  </si>
  <si>
    <t>Intercontinental Exchange Inc</t>
  </si>
  <si>
    <t>ICE</t>
  </si>
  <si>
    <t>Fidelity National Information Services Inc</t>
  </si>
  <si>
    <t>FIS</t>
  </si>
  <si>
    <t>Chipotle Mexican Grill Inc</t>
  </si>
  <si>
    <t>CMG</t>
  </si>
  <si>
    <t>Wynn Resorts Ltd</t>
  </si>
  <si>
    <t>WYNN</t>
  </si>
  <si>
    <t>Live Nation Entertainment Inc</t>
  </si>
  <si>
    <t>LYV</t>
  </si>
  <si>
    <t>Assurant Inc</t>
  </si>
  <si>
    <t>AIZ</t>
  </si>
  <si>
    <t>NRG Energy Inc</t>
  </si>
  <si>
    <t>NRG</t>
  </si>
  <si>
    <t>Monster Beverage Corp</t>
  </si>
  <si>
    <t>MNST</t>
  </si>
  <si>
    <t>Regions Financial Corp</t>
  </si>
  <si>
    <t>RF</t>
  </si>
  <si>
    <t>Mosaic Co/The</t>
  </si>
  <si>
    <t>MOS</t>
  </si>
  <si>
    <t>Expedia Group Inc</t>
  </si>
  <si>
    <t>EXPE</t>
  </si>
  <si>
    <t>Evergy Inc</t>
  </si>
  <si>
    <t>EVRG</t>
  </si>
  <si>
    <t>Discovery Inc</t>
  </si>
  <si>
    <t>DISCA</t>
  </si>
  <si>
    <t>CF Industries Holdings Inc</t>
  </si>
  <si>
    <t>CF</t>
  </si>
  <si>
    <t>Leidos Holdings Inc</t>
  </si>
  <si>
    <t>LDOS</t>
  </si>
  <si>
    <t>GOOG</t>
  </si>
  <si>
    <t>TE Connectivity Ltd</t>
  </si>
  <si>
    <t>TEL</t>
  </si>
  <si>
    <t>Cooper Cos Inc/The</t>
  </si>
  <si>
    <t>COO</t>
  </si>
  <si>
    <t>Discover Financial Services</t>
  </si>
  <si>
    <t>DFS</t>
  </si>
  <si>
    <t>Visa Inc</t>
  </si>
  <si>
    <t>V</t>
  </si>
  <si>
    <t>Mid-America Apartment Communities Inc</t>
  </si>
  <si>
    <t>MAA</t>
  </si>
  <si>
    <t>Xylem Inc/NY</t>
  </si>
  <si>
    <t>XYL</t>
  </si>
  <si>
    <t>Marathon Petroleum Corp</t>
  </si>
  <si>
    <t>MPC</t>
  </si>
  <si>
    <t>Advanced Micro Devices Inc</t>
  </si>
  <si>
    <t>AMD</t>
  </si>
  <si>
    <t>Tractor Supply Co</t>
  </si>
  <si>
    <t>TSCO</t>
  </si>
  <si>
    <t>ResMed Inc</t>
  </si>
  <si>
    <t>RMD</t>
  </si>
  <si>
    <t>Mettler-Toledo International Inc</t>
  </si>
  <si>
    <t>MTD</t>
  </si>
  <si>
    <t>Copart Inc</t>
  </si>
  <si>
    <t>CPRT</t>
  </si>
  <si>
    <t>Fortinet Inc</t>
  </si>
  <si>
    <t>FTNT</t>
  </si>
  <si>
    <t>Albemarle Corp</t>
  </si>
  <si>
    <t>ALB</t>
  </si>
  <si>
    <t>Apache Corp</t>
  </si>
  <si>
    <t>APA</t>
  </si>
  <si>
    <t>Essex Property Trust Inc</t>
  </si>
  <si>
    <t>ESS</t>
  </si>
  <si>
    <t>Realty Income Corp</t>
  </si>
  <si>
    <t>O</t>
  </si>
  <si>
    <t>Seagate Technology PLC</t>
  </si>
  <si>
    <t>STX</t>
  </si>
  <si>
    <t>Westrock Co</t>
  </si>
  <si>
    <t>WRK</t>
  </si>
  <si>
    <t>IHS Markit Ltd</t>
  </si>
  <si>
    <t>INFO</t>
  </si>
  <si>
    <t>Westinghouse Air Brake Technologies Corp</t>
  </si>
  <si>
    <t>WAB</t>
  </si>
  <si>
    <t>Pool Corp</t>
  </si>
  <si>
    <t>POOL</t>
  </si>
  <si>
    <t>Western Digital Corp</t>
  </si>
  <si>
    <t>WDC</t>
  </si>
  <si>
    <t>PepsiCo Inc</t>
  </si>
  <si>
    <t>PEP</t>
  </si>
  <si>
    <t>Diamondback Energy Inc</t>
  </si>
  <si>
    <t>FANG</t>
  </si>
  <si>
    <t>Maxim Integrated Products Inc</t>
  </si>
  <si>
    <t>MXIM</t>
  </si>
  <si>
    <t>ServiceNow Inc</t>
  </si>
  <si>
    <t>NOW</t>
  </si>
  <si>
    <t>Church &amp; Dwight Co Inc</t>
  </si>
  <si>
    <t>CHD</t>
  </si>
  <si>
    <t>Duke Realty Corp</t>
  </si>
  <si>
    <t>DRE</t>
  </si>
  <si>
    <t>Federal Realty Investment Trust</t>
  </si>
  <si>
    <t>FRT</t>
  </si>
  <si>
    <t>MGM Resorts International</t>
  </si>
  <si>
    <t>MGM</t>
  </si>
  <si>
    <t>American Electric Power Co Inc</t>
  </si>
  <si>
    <t>AEP</t>
  </si>
  <si>
    <t>Vontier Corp</t>
  </si>
  <si>
    <t>VNT</t>
  </si>
  <si>
    <t>JB Hunt Transport Services Inc</t>
  </si>
  <si>
    <t>JBHT</t>
  </si>
  <si>
    <t>Lam Research Corp</t>
  </si>
  <si>
    <t>LRCX</t>
  </si>
  <si>
    <t>Mohawk Industries Inc</t>
  </si>
  <si>
    <t>MHK</t>
  </si>
  <si>
    <t>Pentair PLC</t>
  </si>
  <si>
    <t>PNR</t>
  </si>
  <si>
    <t>Vertex Pharmaceuticals Inc</t>
  </si>
  <si>
    <t>VRTX</t>
  </si>
  <si>
    <t>Amcor PLC</t>
  </si>
  <si>
    <t>AMCR</t>
  </si>
  <si>
    <t>Facebook Inc</t>
  </si>
  <si>
    <t>FB</t>
  </si>
  <si>
    <t>T-Mobile US Inc</t>
  </si>
  <si>
    <t>TMUS</t>
  </si>
  <si>
    <t>United Rentals Inc</t>
  </si>
  <si>
    <t>URI</t>
  </si>
  <si>
    <t>Alexandria Real Estate Equities Inc</t>
  </si>
  <si>
    <t>ARE</t>
  </si>
  <si>
    <t>ABIOMED Inc</t>
  </si>
  <si>
    <t>ABMD</t>
  </si>
  <si>
    <t>Delta Air Lines Inc</t>
  </si>
  <si>
    <t>DAL</t>
  </si>
  <si>
    <t>United Airlines Holdings Inc</t>
  </si>
  <si>
    <t>UAL</t>
  </si>
  <si>
    <t>News Corp</t>
  </si>
  <si>
    <t>NWS</t>
  </si>
  <si>
    <t>Centene Corp</t>
  </si>
  <si>
    <t>CNC</t>
  </si>
  <si>
    <t>Martin Marietta Materials Inc</t>
  </si>
  <si>
    <t>MLM</t>
  </si>
  <si>
    <t>Teradyne Inc</t>
  </si>
  <si>
    <t>TER</t>
  </si>
  <si>
    <t>PayPal Holdings Inc</t>
  </si>
  <si>
    <t>PYPL</t>
  </si>
  <si>
    <t>Tesla Inc</t>
  </si>
  <si>
    <t>TSLA</t>
  </si>
  <si>
    <t>DISH Network Corp</t>
  </si>
  <si>
    <t>DISH</t>
  </si>
  <si>
    <t>Alexion Pharmaceuticals Inc</t>
  </si>
  <si>
    <t>ALXN</t>
  </si>
  <si>
    <t>Dow Inc</t>
  </si>
  <si>
    <t>DOW</t>
  </si>
  <si>
    <t>Everest Re Group Ltd</t>
  </si>
  <si>
    <t>RE</t>
  </si>
  <si>
    <t>Teledyne Technologies Inc</t>
  </si>
  <si>
    <t>TDY</t>
  </si>
  <si>
    <t>NWSA</t>
  </si>
  <si>
    <t>Exelon Corp</t>
  </si>
  <si>
    <t>EXC</t>
  </si>
  <si>
    <t>Global Payments Inc</t>
  </si>
  <si>
    <t>GPN</t>
  </si>
  <si>
    <t>Crown Castle International Corp</t>
  </si>
  <si>
    <t>CCI</t>
  </si>
  <si>
    <t>Aptiv PLC</t>
  </si>
  <si>
    <t>APTV</t>
  </si>
  <si>
    <t>Advance Auto Parts Inc</t>
  </si>
  <si>
    <t>AAP</t>
  </si>
  <si>
    <t>Align Technology Inc</t>
  </si>
  <si>
    <t>ALGN</t>
  </si>
  <si>
    <t>Illumina Inc</t>
  </si>
  <si>
    <t>ILMN</t>
  </si>
  <si>
    <t>LKQ Corp</t>
  </si>
  <si>
    <t>LKQ</t>
  </si>
  <si>
    <t>Nielsen Holdings PLC</t>
  </si>
  <si>
    <t>NLSN</t>
  </si>
  <si>
    <t>Garmin Ltd</t>
  </si>
  <si>
    <t>GRMN</t>
  </si>
  <si>
    <t>Zoetis Inc</t>
  </si>
  <si>
    <t>ZTS</t>
  </si>
  <si>
    <t>Digital Realty Trust Inc</t>
  </si>
  <si>
    <t>DLR</t>
  </si>
  <si>
    <t>Equinix Inc</t>
  </si>
  <si>
    <t>EQIX</t>
  </si>
  <si>
    <t>Las Vegas Sands Corp</t>
  </si>
  <si>
    <t>LVS</t>
  </si>
  <si>
    <t>DISCK</t>
  </si>
  <si>
    <t>[1] Equals Sum ([6])</t>
  </si>
  <si>
    <t>[2] Equals Sum ([8])</t>
  </si>
  <si>
    <t>[3] Equals ([1] x (1 + (0.5 x [2]))) + [2]</t>
  </si>
  <si>
    <t xml:space="preserve">[4] Equals weight in S&amp;P 500 based on market capitalization </t>
  </si>
  <si>
    <t>[5] Source: Bloomberg Professional</t>
  </si>
  <si>
    <t>[6] Equals [4] x [5]</t>
  </si>
  <si>
    <t>[7] Source: Value Line</t>
  </si>
  <si>
    <t>[8] Equals [4] x [8]</t>
  </si>
  <si>
    <t>MARKET RISK PREMIUM DERIVED FROM ANALYSTS' LONG-TERM GROWTH ESTIMATES</t>
  </si>
  <si>
    <t>[3] Source: Schedule AEB-D2, Attachment 3, Average Growth Rate</t>
  </si>
  <si>
    <t>[9] Source: Schedule AEB-D2, Attachment 5</t>
  </si>
  <si>
    <t>[3] Source: Schedule AEB-D2, Attachment 3, Minimum Growth Rate</t>
  </si>
  <si>
    <t>[3] Source: Schedule AEB-D2, Attachment 3, Maximum Growth Rate</t>
  </si>
  <si>
    <t>[3] Source: Schedule AEB-D2, Attachment 9</t>
  </si>
  <si>
    <t>[5] Source: Schedule AEB-D2, Attachment 8</t>
  </si>
  <si>
    <t>[6] Source: Schedule AEB-D2, Attachment 9</t>
  </si>
  <si>
    <t>[7] Source: Schedule AEB-D2, Attachment 3, 30-day Average Share Price</t>
  </si>
  <si>
    <t>Formula-Based Rates</t>
  </si>
  <si>
    <t>Non-Volumetric Rate Design</t>
  </si>
  <si>
    <t>Capital Tracking Mechanism</t>
  </si>
  <si>
    <t>CWIP Allowed in Rate Base or Equivalent</t>
  </si>
  <si>
    <t>Capital Cost Recovery</t>
  </si>
  <si>
    <t>[3] Source:  "Adjustment Clauses:  A State-by-state Overview," Regulatory Research Associates, November 12, 2019. Operating subsidiaries not covered in this report were excluded from this exhibit.</t>
  </si>
  <si>
    <t xml:space="preserve">[4]  Source: S&amp;P Global Market Intelligence, Alternative Ratemaking Plans in the U.S., dated April 16, 2020. </t>
  </si>
  <si>
    <t>[5] Equals Yes if either [3] or [4] equal Yes</t>
  </si>
  <si>
    <t>[6] Source:  "Adjustment Clauses:  A State-by-state Overview," Regulatory Research Associates, November 12, 2019. Operating subsidiaries not covered in this report were excluded from this exhibit.</t>
  </si>
  <si>
    <t>[8] Equals Yes if either [6] or [7] equal Yes</t>
  </si>
  <si>
    <t>Ameren Missouri [9]</t>
  </si>
  <si>
    <t>[9] Data provided by Ameren Missouri</t>
  </si>
  <si>
    <t>[7] Sources: Regulatory Research Associates, "Regulatory Focus: Construction Work in Progress." April 22, 2013; Regulatory Research Associates, "Regulatory Focus: Missouri Regulatory Review." January 10, 2019. Regulatory Research Associates, "Regulatory Focus: Wisconsin Regulatory Review." August 12, 2020 (Wisconsin's PSC typically authorizes a premium to allow for a rate of return equivalent to a certain CWIP level in rate base).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</si>
</sst>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6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[&quot;#&quot;]&quot;"/>
    <numFmt numFmtId="166" formatCode="_(* #,##0_);_(* \(#,##0\);_(* &quot;-&quot;??_);_(@_)"/>
    <numFmt numFmtId="167" formatCode="_(&quot;$&quot;* #,##0.00000_);_(&quot;$&quot;* \(#,##0.00000\);_(&quot;$&quot;* &quot;-&quot;?????_);_(@_)"/>
    <numFmt numFmtId="168" formatCode="0.00_);\(0.00\)"/>
    <numFmt numFmtId="169" formatCode="&quot;$&quot;* #,##0_);&quot;$&quot;* \(#,##0\)"/>
    <numFmt numFmtId="170" formatCode="_(* #,##0.00000_);_(* \(#,##0.00000\);_(* &quot;-&quot;?????_);_(@_)"/>
    <numFmt numFmtId="171" formatCode="0.00000%"/>
    <numFmt numFmtId="172" formatCode="0.0000"/>
    <numFmt numFmtId="173" formatCode="0.0"/>
    <numFmt numFmtId="174" formatCode="General_)"/>
    <numFmt numFmtId="175" formatCode="0.000"/>
    <numFmt numFmtId="176" formatCode="_(* #,##0.0000_);_(* \(#,##0.0000\);_(* &quot;-&quot;??_);_(@_)"/>
    <numFmt numFmtId="177" formatCode="_(* #,##0.000000_);_(* \(#,##0.000000\);_(* &quot;-&quot;??_);_(@_)"/>
    <numFmt numFmtId="178" formatCode="_(* #,##0.0000000_);_(* \(#,##0.0000000\);_(* &quot;-&quot;??_);_(@_)"/>
    <numFmt numFmtId="179" formatCode="0.0000%"/>
    <numFmt numFmtId="180" formatCode="_(&quot;$&quot;* #,##0_);_(&quot;$&quot;* \(#,##0\);_(&quot;$&quot;* &quot;-&quot;??_);_(@_)"/>
    <numFmt numFmtId="181" formatCode="_(* #,##0.00_);_(* \(#,##0.00\);_(* &quot;-&quot;???_);_(@_)"/>
    <numFmt numFmtId="182" formatCode="_(&quot;$&quot;* #,##0.0_);_(&quot;$&quot;* \(#,##0.0\);_(&quot;$&quot;* &quot;-&quot;?_);_(@_)"/>
    <numFmt numFmtId="183" formatCode="_(&quot;$&quot;* #,##0.0_);_(&quot;$&quot;* \(#,##0.0\);_(&quot;$&quot;* &quot;-&quot;??_);_(@_)"/>
  </numFmts>
  <fonts count="122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FF"/>
      <name val="Arial"/>
      <family val="2"/>
    </font>
    <font>
      <sz val="10"/>
      <color indexed="9"/>
      <name val="Arial"/>
      <family val="2"/>
    </font>
    <font>
      <sz val="10"/>
      <color rgb="FFFF6600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b/>
      <sz val="9"/>
      <name val="Arial"/>
      <family val="2"/>
    </font>
    <font>
      <sz val="10"/>
      <color theme="1"/>
      <name val="Ariel"/>
      <family val="2"/>
    </font>
    <font>
      <sz val="12"/>
      <name val="Tms Rmn"/>
    </font>
    <font>
      <sz val="24"/>
      <name val="Arial"/>
      <family val="2"/>
    </font>
    <font>
      <sz val="10"/>
      <name val="Helv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rgb="FF660066"/>
      <name val="Arial"/>
      <family val="2"/>
    </font>
    <font>
      <b/>
      <sz val="11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8.5"/>
      <color theme="1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indexed="62"/>
      <name val="Arial"/>
      <family val="2"/>
    </font>
    <font>
      <b/>
      <sz val="12"/>
      <name val="Tms Rmn"/>
    </font>
    <font>
      <sz val="8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2"/>
      <name val="Arial MT"/>
    </font>
    <font>
      <b/>
      <sz val="10"/>
      <color indexed="63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9.75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b/>
      <sz val="10"/>
      <color indexed="12"/>
      <name val="MS Sans Serif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sz val="12"/>
      <color indexed="13"/>
      <name val="Tms Rmn"/>
    </font>
    <font>
      <b/>
      <sz val="18"/>
      <color indexed="56"/>
      <name val="Cambria"/>
      <family val="2"/>
    </font>
    <font>
      <b/>
      <sz val="14"/>
      <color indexed="56"/>
      <name val="Arial"/>
      <family val="2"/>
    </font>
    <font>
      <b/>
      <sz val="10"/>
      <color indexed="8"/>
      <name val="Arial"/>
      <family val="2"/>
    </font>
    <font>
      <sz val="12"/>
      <color indexed="8"/>
      <name val="Arial MT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vertAlign val="superscript"/>
      <sz val="11"/>
      <name val="Arial"/>
      <family val="2"/>
    </font>
    <font>
      <b/>
      <i/>
      <sz val="1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i/>
      <vertAlign val="subscript"/>
      <sz val="10"/>
      <name val="Arial"/>
      <family val="2"/>
    </font>
    <font>
      <sz val="10"/>
      <color rgb="FFFF000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9634">
    <xf numFmtId="0" fontId="0" fillId="0" borderId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9" fillId="0" borderId="0"/>
    <xf numFmtId="0" fontId="35" fillId="0" borderId="0"/>
    <xf numFmtId="9" fontId="29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9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9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42" fontId="33" fillId="0" borderId="0" applyFill="0" applyBorder="0" applyProtection="0">
      <alignment horizontal="left"/>
    </xf>
    <xf numFmtId="42" fontId="55" fillId="0" borderId="0" applyFill="0" applyBorder="0" applyAlignment="0" applyProtection="0"/>
    <xf numFmtId="44" fontId="35" fillId="0" borderId="0">
      <alignment horizontal="left"/>
    </xf>
    <xf numFmtId="167" fontId="33" fillId="0" borderId="12" applyBorder="0">
      <alignment horizont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32" fillId="3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32" fillId="34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32" fillId="35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32" fillId="3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2" fillId="37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2" fillId="38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32" fillId="39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32" fillId="40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32" fillId="41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32" fillId="36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2" fillId="3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2" fillId="4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6" fillId="43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6" fillId="4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6" fillId="41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6" fillId="44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6" fillId="45" borderId="0" applyNumberFormat="0" applyBorder="0" applyAlignment="0" applyProtection="0"/>
    <xf numFmtId="0" fontId="54" fillId="32" borderId="0" applyNumberFormat="0" applyBorder="0" applyAlignment="0" applyProtection="0"/>
    <xf numFmtId="0" fontId="54" fillId="32" borderId="0" applyNumberFormat="0" applyBorder="0" applyAlignment="0" applyProtection="0"/>
    <xf numFmtId="0" fontId="54" fillId="32" borderId="0" applyNumberFormat="0" applyBorder="0" applyAlignment="0" applyProtection="0"/>
    <xf numFmtId="0" fontId="54" fillId="32" borderId="0" applyNumberFormat="0" applyBorder="0" applyAlignment="0" applyProtection="0"/>
    <xf numFmtId="0" fontId="56" fillId="46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6" fillId="47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6" fillId="48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6" fillId="49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6" fillId="44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6" fillId="45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6" fillId="50" borderId="0" applyNumberFormat="0" applyBorder="0" applyAlignment="0" applyProtection="0"/>
    <xf numFmtId="43" fontId="35" fillId="0" borderId="0">
      <alignment horizontal="left"/>
    </xf>
    <xf numFmtId="168" fontId="35" fillId="0" borderId="0">
      <alignment horizontal="left"/>
    </xf>
    <xf numFmtId="37" fontId="33" fillId="0" borderId="0" applyNumberFormat="0" applyBorder="0" applyAlignment="0"/>
    <xf numFmtId="38" fontId="57" fillId="0" borderId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58" fillId="34" borderId="0" applyNumberFormat="0" applyBorder="0" applyAlignment="0" applyProtection="0"/>
    <xf numFmtId="0" fontId="48" fillId="6" borderId="6" applyNumberFormat="0" applyAlignment="0" applyProtection="0"/>
    <xf numFmtId="0" fontId="48" fillId="6" borderId="6" applyNumberFormat="0" applyAlignment="0" applyProtection="0"/>
    <xf numFmtId="0" fontId="48" fillId="6" borderId="6" applyNumberFormat="0" applyAlignment="0" applyProtection="0"/>
    <xf numFmtId="0" fontId="48" fillId="6" borderId="6" applyNumberFormat="0" applyAlignment="0" applyProtection="0"/>
    <xf numFmtId="0" fontId="59" fillId="51" borderId="13" applyNumberFormat="0" applyAlignment="0" applyProtection="0"/>
    <xf numFmtId="0" fontId="59" fillId="51" borderId="13" applyNumberFormat="0" applyAlignment="0" applyProtection="0"/>
    <xf numFmtId="0" fontId="50" fillId="7" borderId="9" applyNumberFormat="0" applyAlignment="0" applyProtection="0"/>
    <xf numFmtId="0" fontId="50" fillId="7" borderId="9" applyNumberFormat="0" applyAlignment="0" applyProtection="0"/>
    <xf numFmtId="0" fontId="50" fillId="7" borderId="9" applyNumberFormat="0" applyAlignment="0" applyProtection="0"/>
    <xf numFmtId="0" fontId="50" fillId="7" borderId="9" applyNumberFormat="0" applyAlignment="0" applyProtection="0"/>
    <xf numFmtId="0" fontId="60" fillId="52" borderId="14" applyNumberFormat="0" applyAlignment="0" applyProtection="0"/>
    <xf numFmtId="37" fontId="35" fillId="0" borderId="0">
      <alignment horizontal="center"/>
    </xf>
    <xf numFmtId="37" fontId="33" fillId="0" borderId="0" applyNumberFormat="0" applyFill="0" applyBorder="0" applyProtection="0">
      <alignment horizontal="centerContinuous"/>
    </xf>
    <xf numFmtId="37" fontId="35" fillId="0" borderId="15">
      <alignment horizontal="center"/>
    </xf>
    <xf numFmtId="37" fontId="35" fillId="0" borderId="15">
      <alignment horizontal="center"/>
    </xf>
    <xf numFmtId="0" fontId="61" fillId="53" borderId="0" applyAlignment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6" fillId="0" borderId="0" applyFont="0" applyFill="0" applyBorder="0" applyAlignment="0" applyProtection="0"/>
    <xf numFmtId="3" fontId="33" fillId="0" borderId="0" applyFont="0" applyFill="0" applyBorder="0" applyAlignment="0" applyProtection="0"/>
    <xf numFmtId="37" fontId="33" fillId="0" borderId="0" applyFill="0" applyBorder="0" applyAlignment="0" applyProtection="0"/>
    <xf numFmtId="0" fontId="33" fillId="0" borderId="0" applyNumberFormat="0" applyFill="0" applyBorder="0" applyAlignment="0" applyProtection="0"/>
    <xf numFmtId="4" fontId="67" fillId="0" borderId="1" applyFill="0" applyProtection="0">
      <alignment horizontal="center" vertical="center" wrapText="1"/>
    </xf>
    <xf numFmtId="0" fontId="33" fillId="0" borderId="0" applyNumberForma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1" fontId="33" fillId="0" borderId="0" applyFill="0" applyBorder="0" applyAlignment="0" applyProtection="0"/>
    <xf numFmtId="42" fontId="33" fillId="0" borderId="2"/>
    <xf numFmtId="42" fontId="33" fillId="0" borderId="2"/>
    <xf numFmtId="43" fontId="33" fillId="0" borderId="0" applyBorder="0">
      <alignment horizontal="left"/>
    </xf>
    <xf numFmtId="5" fontId="33" fillId="0" borderId="0" applyFill="0" applyBorder="0" applyAlignment="0" applyProtection="0"/>
    <xf numFmtId="0" fontId="69" fillId="0" borderId="0"/>
    <xf numFmtId="0" fontId="69" fillId="0" borderId="0"/>
    <xf numFmtId="0" fontId="69" fillId="0" borderId="16"/>
    <xf numFmtId="0" fontId="33" fillId="0" borderId="0" applyFont="0" applyFill="0" applyBorder="0" applyAlignment="0" applyProtection="0"/>
    <xf numFmtId="169" fontId="33" fillId="0" borderId="0"/>
    <xf numFmtId="7" fontId="70" fillId="0" borderId="17"/>
    <xf numFmtId="7" fontId="70" fillId="0" borderId="17"/>
    <xf numFmtId="7" fontId="70" fillId="0" borderId="17"/>
    <xf numFmtId="7" fontId="70" fillId="0" borderId="17"/>
    <xf numFmtId="4" fontId="71" fillId="0" borderId="0" applyFont="0" applyBorder="0">
      <alignment horizontal="justify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2" fontId="33" fillId="0" borderId="0" applyFont="0" applyFill="0" applyBorder="0" applyAlignment="0" applyProtection="0"/>
    <xf numFmtId="38" fontId="55" fillId="0" borderId="0"/>
    <xf numFmtId="170" fontId="33" fillId="0" borderId="0">
      <alignment horizontal="center"/>
    </xf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73" fillId="35" borderId="0" applyNumberFormat="0" applyBorder="0" applyAlignment="0" applyProtection="0"/>
    <xf numFmtId="38" fontId="74" fillId="0" borderId="0"/>
    <xf numFmtId="49" fontId="75" fillId="0" borderId="0" applyNumberFormat="0" applyFill="0" applyBorder="0" applyProtection="0">
      <alignment horizontal="centerContinuous"/>
    </xf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76" fillId="0" borderId="18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77" fillId="0" borderId="19" applyNumberFormat="0" applyFill="0" applyAlignment="0" applyProtection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78" fillId="0" borderId="20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63" fillId="54" borderId="0"/>
    <xf numFmtId="0" fontId="63" fillId="54" borderId="0"/>
    <xf numFmtId="0" fontId="46" fillId="5" borderId="6" applyNumberFormat="0" applyAlignment="0" applyProtection="0"/>
    <xf numFmtId="0" fontId="46" fillId="5" borderId="6" applyNumberFormat="0" applyAlignment="0" applyProtection="0"/>
    <xf numFmtId="0" fontId="46" fillId="5" borderId="6" applyNumberFormat="0" applyAlignment="0" applyProtection="0"/>
    <xf numFmtId="0" fontId="46" fillId="5" borderId="6" applyNumberFormat="0" applyAlignment="0" applyProtection="0"/>
    <xf numFmtId="0" fontId="82" fillId="38" borderId="13" applyNumberFormat="0" applyAlignment="0" applyProtection="0"/>
    <xf numFmtId="0" fontId="82" fillId="38" borderId="13" applyNumberFormat="0" applyAlignment="0" applyProtection="0"/>
    <xf numFmtId="0" fontId="83" fillId="55" borderId="16"/>
    <xf numFmtId="37" fontId="84" fillId="0" borderId="0" applyBorder="0" applyAlignment="0" applyProtection="0"/>
    <xf numFmtId="0" fontId="84" fillId="56" borderId="0"/>
    <xf numFmtId="41" fontId="55" fillId="0" borderId="0" applyFill="0" applyBorder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85" fillId="0" borderId="21" applyNumberFormat="0" applyFill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86" fillId="57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33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25" fillId="0" borderId="0"/>
    <xf numFmtId="0" fontId="2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25" fillId="0" borderId="0"/>
    <xf numFmtId="0" fontId="25" fillId="0" borderId="0"/>
    <xf numFmtId="0" fontId="3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35" fillId="0" borderId="0"/>
    <xf numFmtId="0" fontId="33" fillId="0" borderId="0"/>
    <xf numFmtId="0" fontId="33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25" fillId="0" borderId="0"/>
    <xf numFmtId="0" fontId="64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/>
    <xf numFmtId="0" fontId="3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5" fillId="0" borderId="0"/>
    <xf numFmtId="0" fontId="2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3" fillId="0" borderId="0"/>
    <xf numFmtId="0" fontId="33" fillId="0" borderId="0"/>
    <xf numFmtId="0" fontId="64" fillId="0" borderId="0"/>
    <xf numFmtId="0" fontId="64" fillId="0" borderId="0"/>
    <xf numFmtId="0" fontId="64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/>
    <xf numFmtId="0" fontId="25" fillId="0" borderId="0"/>
    <xf numFmtId="0" fontId="25" fillId="0" borderId="0"/>
    <xf numFmtId="0" fontId="8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65" fillId="0" borderId="0"/>
    <xf numFmtId="0" fontId="33" fillId="0" borderId="0"/>
    <xf numFmtId="0" fontId="33" fillId="0" borderId="0"/>
    <xf numFmtId="0" fontId="66" fillId="0" borderId="0"/>
    <xf numFmtId="0" fontId="25" fillId="0" borderId="0"/>
    <xf numFmtId="0" fontId="25" fillId="0" borderId="0"/>
    <xf numFmtId="0" fontId="25" fillId="0" borderId="0"/>
    <xf numFmtId="0" fontId="68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4" fillId="0" borderId="0"/>
    <xf numFmtId="0" fontId="35" fillId="0" borderId="0"/>
    <xf numFmtId="0" fontId="33" fillId="0" borderId="0" applyNumberFormat="0" applyFill="0" applyBorder="0" applyAlignment="0" applyProtection="0"/>
    <xf numFmtId="0" fontId="25" fillId="0" borderId="0"/>
    <xf numFmtId="0" fontId="25" fillId="0" borderId="0"/>
    <xf numFmtId="0" fontId="88" fillId="0" borderId="0"/>
    <xf numFmtId="0" fontId="25" fillId="0" borderId="0"/>
    <xf numFmtId="0" fontId="2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171" fontId="33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3" fillId="0" borderId="0"/>
    <xf numFmtId="0" fontId="64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6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5" fillId="0" borderId="0"/>
    <xf numFmtId="0" fontId="64" fillId="0" borderId="0"/>
    <xf numFmtId="0" fontId="35" fillId="0" borderId="0"/>
    <xf numFmtId="0" fontId="33" fillId="0" borderId="0"/>
    <xf numFmtId="0" fontId="3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4" fillId="0" borderId="0"/>
    <xf numFmtId="0" fontId="33" fillId="0" borderId="0"/>
    <xf numFmtId="0" fontId="3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3" fillId="0" borderId="0" applyNumberFormat="0" applyFill="0" applyBorder="0" applyAlignment="0" applyProtection="0"/>
    <xf numFmtId="0" fontId="35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3" fillId="0" borderId="0" applyNumberFormat="0" applyFill="0" applyBorder="0" applyAlignment="0" applyProtection="0"/>
    <xf numFmtId="0" fontId="63" fillId="0" borderId="0"/>
    <xf numFmtId="0" fontId="33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33" fillId="0" borderId="0"/>
    <xf numFmtId="0" fontId="33" fillId="0" borderId="0"/>
    <xf numFmtId="0" fontId="35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33" fillId="0" borderId="0"/>
    <xf numFmtId="0" fontId="89" fillId="0" borderId="0"/>
    <xf numFmtId="0" fontId="89" fillId="0" borderId="0"/>
    <xf numFmtId="0" fontId="35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 applyNumberFormat="0" applyFill="0" applyBorder="0" applyAlignment="0" applyProtection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4" fillId="0" borderId="0"/>
    <xf numFmtId="0" fontId="3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3" fillId="0" borderId="0"/>
    <xf numFmtId="0" fontId="33" fillId="0" borderId="0"/>
    <xf numFmtId="0" fontId="33" fillId="0" borderId="0"/>
    <xf numFmtId="0" fontId="64" fillId="0" borderId="0"/>
    <xf numFmtId="0" fontId="6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4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35" fillId="0" borderId="0"/>
    <xf numFmtId="0" fontId="33" fillId="0" borderId="0"/>
    <xf numFmtId="0" fontId="33" fillId="0" borderId="0"/>
    <xf numFmtId="0" fontId="6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 applyNumberFormat="0" applyFill="0" applyBorder="0" applyAlignment="0" applyProtection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37" fontId="33" fillId="0" borderId="0" applyFill="0" applyBorder="0" applyAlignment="0" applyProtection="0"/>
    <xf numFmtId="37" fontId="33" fillId="0" borderId="0" applyFill="0" applyBorder="0" applyProtection="0"/>
    <xf numFmtId="37" fontId="33" fillId="0" borderId="0" applyBorder="0" applyAlignment="0" applyProtection="0"/>
    <xf numFmtId="0" fontId="62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33" fillId="58" borderId="22" applyNumberFormat="0" applyFont="0" applyAlignment="0" applyProtection="0"/>
    <xf numFmtId="0" fontId="47" fillId="6" borderId="7" applyNumberFormat="0" applyAlignment="0" applyProtection="0"/>
    <xf numFmtId="0" fontId="47" fillId="6" borderId="7" applyNumberFormat="0" applyAlignment="0" applyProtection="0"/>
    <xf numFmtId="0" fontId="47" fillId="6" borderId="7" applyNumberFormat="0" applyAlignment="0" applyProtection="0"/>
    <xf numFmtId="0" fontId="47" fillId="6" borderId="7" applyNumberFormat="0" applyAlignment="0" applyProtection="0"/>
    <xf numFmtId="0" fontId="90" fillId="51" borderId="23" applyNumberFormat="0" applyAlignment="0" applyProtection="0"/>
    <xf numFmtId="0" fontId="90" fillId="51" borderId="23" applyNumberFormat="0" applyAlignment="0" applyProtection="0"/>
    <xf numFmtId="40" fontId="91" fillId="54" borderId="0">
      <alignment horizontal="right"/>
    </xf>
    <xf numFmtId="0" fontId="92" fillId="54" borderId="0">
      <alignment horizontal="right"/>
    </xf>
    <xf numFmtId="0" fontId="93" fillId="54" borderId="24"/>
    <xf numFmtId="0" fontId="93" fillId="0" borderId="0" applyBorder="0">
      <alignment horizontal="centerContinuous"/>
    </xf>
    <xf numFmtId="0" fontId="94" fillId="0" borderId="0" applyBorder="0">
      <alignment horizontal="centerContinuous"/>
    </xf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3" fontId="67" fillId="0" borderId="1" applyFill="0" applyProtection="0">
      <alignment horizontal="center" vertical="center" wrapText="1"/>
    </xf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4" fillId="0" borderId="0" applyFont="0" applyFill="0" applyBorder="0" applyAlignment="0" applyProtection="0"/>
    <xf numFmtId="37" fontId="84" fillId="0" borderId="0" applyNumberFormat="0" applyBorder="0" applyAlignment="0"/>
    <xf numFmtId="0" fontId="96" fillId="0" borderId="0" applyNumberFormat="0" applyFont="0" applyFill="0" applyBorder="0" applyAlignment="0" applyProtection="0">
      <alignment horizontal="left"/>
    </xf>
    <xf numFmtId="15" fontId="96" fillId="0" borderId="0" applyFont="0" applyFill="0" applyBorder="0" applyAlignment="0" applyProtection="0"/>
    <xf numFmtId="4" fontId="96" fillId="0" borderId="0" applyFont="0" applyFill="0" applyBorder="0" applyAlignment="0" applyProtection="0"/>
    <xf numFmtId="0" fontId="97" fillId="0" borderId="1">
      <alignment horizontal="center"/>
    </xf>
    <xf numFmtId="3" fontId="96" fillId="0" borderId="0" applyFont="0" applyFill="0" applyBorder="0" applyAlignment="0" applyProtection="0"/>
    <xf numFmtId="0" fontId="96" fillId="59" borderId="0" applyNumberFormat="0" applyFont="0" applyBorder="0" applyAlignment="0" applyProtection="0"/>
    <xf numFmtId="0" fontId="98" fillId="0" borderId="25"/>
    <xf numFmtId="0" fontId="69" fillId="0" borderId="0"/>
    <xf numFmtId="0" fontId="69" fillId="0" borderId="0"/>
    <xf numFmtId="49" fontId="33" fillId="0" borderId="0">
      <alignment horizontal="left" wrapText="1"/>
    </xf>
    <xf numFmtId="0" fontId="99" fillId="60" borderId="0" applyNumberFormat="0" applyBorder="0" applyAlignment="0" applyProtection="0"/>
    <xf numFmtId="0" fontId="99" fillId="60" borderId="0" applyNumberFormat="0" applyBorder="0" applyAlignment="0" applyProtection="0"/>
    <xf numFmtId="0" fontId="99" fillId="60" borderId="0" applyNumberFormat="0" applyBorder="0" applyAlignment="0" applyProtection="0"/>
    <xf numFmtId="0" fontId="99" fillId="60" borderId="0" applyNumberFormat="0" applyBorder="0" applyAlignment="0" applyProtection="0"/>
    <xf numFmtId="0" fontId="99" fillId="60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0" fillId="60" borderId="0" applyNumberFormat="0" applyBorder="0" applyAlignment="0" applyProtection="0"/>
    <xf numFmtId="0" fontId="100" fillId="60" borderId="0" applyNumberFormat="0" applyBorder="0" applyAlignment="0" applyProtection="0"/>
    <xf numFmtId="0" fontId="100" fillId="60" borderId="0" applyNumberFormat="0" applyBorder="0" applyAlignment="0" applyProtection="0"/>
    <xf numFmtId="0" fontId="100" fillId="60" borderId="0" applyNumberFormat="0" applyBorder="0" applyAlignment="0" applyProtection="0"/>
    <xf numFmtId="0" fontId="100" fillId="60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>
      <alignment wrapText="1"/>
    </xf>
    <xf numFmtId="0" fontId="60" fillId="61" borderId="0" applyNumberFormat="0" applyBorder="0" applyAlignment="0" applyProtection="0"/>
    <xf numFmtId="0" fontId="60" fillId="61" borderId="0" applyNumberFormat="0" applyBorder="0" applyProtection="0">
      <alignment horizontal="center"/>
    </xf>
    <xf numFmtId="0" fontId="60" fillId="61" borderId="0" applyNumberFormat="0" applyBorder="0" applyProtection="0">
      <alignment horizontal="center"/>
    </xf>
    <xf numFmtId="0" fontId="60" fillId="61" borderId="0" applyNumberFormat="0" applyBorder="0" applyProtection="0">
      <alignment horizontal="center"/>
    </xf>
    <xf numFmtId="0" fontId="60" fillId="61" borderId="0" applyNumberFormat="0" applyBorder="0" applyProtection="0">
      <alignment horizontal="center"/>
    </xf>
    <xf numFmtId="0" fontId="60" fillId="61" borderId="0" applyNumberFormat="0" applyBorder="0" applyProtection="0">
      <alignment horizontal="center"/>
    </xf>
    <xf numFmtId="0" fontId="101" fillId="61" borderId="0" applyNumberFormat="0" applyBorder="0" applyAlignment="0" applyProtection="0"/>
    <xf numFmtId="0" fontId="101" fillId="61" borderId="0" applyNumberFormat="0" applyBorder="0" applyAlignment="0" applyProtection="0"/>
    <xf numFmtId="0" fontId="101" fillId="61" borderId="0" applyNumberFormat="0" applyBorder="0" applyAlignment="0" applyProtection="0"/>
    <xf numFmtId="0" fontId="101" fillId="61" borderId="0" applyNumberFormat="0" applyBorder="0" applyAlignment="0" applyProtection="0"/>
    <xf numFmtId="0" fontId="101" fillId="61" borderId="0" applyNumberFormat="0" applyBorder="0" applyAlignment="0" applyProtection="0"/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103" fillId="0" borderId="26"/>
    <xf numFmtId="0" fontId="69" fillId="0" borderId="16"/>
    <xf numFmtId="0" fontId="69" fillId="0" borderId="16"/>
    <xf numFmtId="37" fontId="104" fillId="0" borderId="0">
      <alignment horizontal="left"/>
    </xf>
    <xf numFmtId="37" fontId="33" fillId="0" borderId="0">
      <alignment horizontal="left" indent="1"/>
    </xf>
    <xf numFmtId="37" fontId="33" fillId="0" borderId="0">
      <alignment horizontal="left" indent="2"/>
    </xf>
    <xf numFmtId="37" fontId="33" fillId="0" borderId="0">
      <alignment horizontal="left" indent="3"/>
    </xf>
    <xf numFmtId="37" fontId="104" fillId="0" borderId="0">
      <alignment horizontal="left"/>
    </xf>
    <xf numFmtId="37" fontId="104" fillId="0" borderId="0">
      <alignment horizontal="left" indent="1"/>
    </xf>
    <xf numFmtId="49" fontId="35" fillId="0" borderId="0">
      <alignment horizontal="left" vertical="center" wrapText="1" indent="1"/>
    </xf>
    <xf numFmtId="0" fontId="105" fillId="0" borderId="0" applyAlignment="0"/>
    <xf numFmtId="0" fontId="33" fillId="0" borderId="0"/>
    <xf numFmtId="0" fontId="106" fillId="63" borderId="0"/>
    <xf numFmtId="0" fontId="106" fillId="63" borderId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>
      <alignment horizontal="left" vertical="center"/>
    </xf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109" fillId="0" borderId="27" applyNumberFormat="0" applyFill="0" applyAlignment="0" applyProtection="0"/>
    <xf numFmtId="0" fontId="109" fillId="0" borderId="27" applyNumberFormat="0" applyFill="0" applyAlignment="0" applyProtection="0"/>
    <xf numFmtId="0" fontId="83" fillId="0" borderId="28"/>
    <xf numFmtId="0" fontId="83" fillId="0" borderId="28"/>
    <xf numFmtId="0" fontId="83" fillId="0" borderId="16"/>
    <xf numFmtId="0" fontId="83" fillId="0" borderId="16"/>
    <xf numFmtId="174" fontId="110" fillId="0" borderId="0"/>
    <xf numFmtId="39" fontId="70" fillId="0" borderId="29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13" fillId="0" borderId="0"/>
    <xf numFmtId="0" fontId="35" fillId="0" borderId="0"/>
    <xf numFmtId="0" fontId="17" fillId="0" borderId="0"/>
    <xf numFmtId="9" fontId="17" fillId="0" borderId="0" applyFont="0" applyFill="0" applyBorder="0" applyAlignment="0" applyProtection="0"/>
    <xf numFmtId="0" fontId="35" fillId="0" borderId="0"/>
    <xf numFmtId="0" fontId="17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3" fillId="0" borderId="0"/>
    <xf numFmtId="0" fontId="35" fillId="0" borderId="0"/>
    <xf numFmtId="0" fontId="35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15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5" fillId="0" borderId="0"/>
    <xf numFmtId="0" fontId="35" fillId="0" borderId="0"/>
    <xf numFmtId="9" fontId="17" fillId="0" borderId="0" applyFont="0" applyFill="0" applyBorder="0" applyAlignment="0" applyProtection="0"/>
    <xf numFmtId="0" fontId="35" fillId="0" borderId="0"/>
    <xf numFmtId="9" fontId="1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0" fontId="12" fillId="0" borderId="0"/>
    <xf numFmtId="0" fontId="35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35" fillId="0" borderId="0" applyFont="0" applyFill="0" applyBorder="0" applyAlignment="0" applyProtection="0"/>
    <xf numFmtId="0" fontId="7" fillId="0" borderId="0"/>
    <xf numFmtId="9" fontId="68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31" applyNumberFormat="0" applyFont="0" applyFill="0" applyAlignment="0" applyProtection="0"/>
    <xf numFmtId="43" fontId="3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43" fontId="3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3" fillId="0" borderId="0"/>
    <xf numFmtId="9" fontId="6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3" fillId="0" borderId="0"/>
    <xf numFmtId="0" fontId="60" fillId="6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4" fontId="3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61">
    <xf numFmtId="0" fontId="0" fillId="0" borderId="0" xfId="0"/>
    <xf numFmtId="0" fontId="32" fillId="0" borderId="0" xfId="0" applyFont="1"/>
    <xf numFmtId="0" fontId="0" fillId="0" borderId="0" xfId="0" applyFont="1"/>
    <xf numFmtId="0" fontId="33" fillId="0" borderId="0" xfId="0" applyFont="1"/>
    <xf numFmtId="0" fontId="33" fillId="0" borderId="0" xfId="0" applyFont="1" applyFill="1"/>
    <xf numFmtId="0" fontId="33" fillId="0" borderId="0" xfId="0" applyFont="1" applyFill="1" applyBorder="1" applyAlignment="1">
      <alignment horizontal="center"/>
    </xf>
    <xf numFmtId="0" fontId="33" fillId="0" borderId="0" xfId="0" applyFont="1" applyFill="1" applyBorder="1"/>
    <xf numFmtId="0" fontId="33" fillId="0" borderId="0" xfId="0" applyFont="1" applyFill="1" applyBorder="1" applyAlignment="1">
      <alignment horizontal="left"/>
    </xf>
    <xf numFmtId="0" fontId="0" fillId="0" borderId="0" xfId="0" applyFill="1"/>
    <xf numFmtId="0" fontId="33" fillId="0" borderId="0" xfId="0" quotePrefix="1" applyFont="1" applyFill="1"/>
    <xf numFmtId="164" fontId="33" fillId="0" borderId="0" xfId="0" applyNumberFormat="1" applyFont="1" applyFill="1" applyBorder="1" applyAlignment="1">
      <alignment horizontal="center"/>
    </xf>
    <xf numFmtId="10" fontId="33" fillId="0" borderId="0" xfId="0" applyNumberFormat="1" applyFont="1" applyFill="1" applyBorder="1" applyAlignment="1">
      <alignment horizontal="center"/>
    </xf>
    <xf numFmtId="10" fontId="0" fillId="0" borderId="0" xfId="0" applyNumberFormat="1"/>
    <xf numFmtId="0" fontId="32" fillId="0" borderId="0" xfId="0" applyFont="1" applyFill="1"/>
    <xf numFmtId="165" fontId="33" fillId="0" borderId="0" xfId="0" applyNumberFormat="1" applyFont="1" applyFill="1" applyAlignment="1">
      <alignment horizontal="center"/>
    </xf>
    <xf numFmtId="0" fontId="33" fillId="0" borderId="0" xfId="0" applyFont="1" applyBorder="1"/>
    <xf numFmtId="0" fontId="33" fillId="0" borderId="15" xfId="0" applyFont="1" applyBorder="1"/>
    <xf numFmtId="10" fontId="33" fillId="0" borderId="0" xfId="9379" applyNumberFormat="1" applyFont="1" applyFill="1" applyBorder="1" applyAlignment="1">
      <alignment horizontal="center"/>
    </xf>
    <xf numFmtId="164" fontId="0" fillId="0" borderId="0" xfId="0" applyNumberFormat="1"/>
    <xf numFmtId="0" fontId="33" fillId="0" borderId="15" xfId="0" applyFont="1" applyFill="1" applyBorder="1"/>
    <xf numFmtId="10" fontId="33" fillId="0" borderId="0" xfId="1" applyNumberFormat="1" applyFont="1" applyFill="1" applyBorder="1" applyAlignment="1">
      <alignment horizontal="center"/>
    </xf>
    <xf numFmtId="0" fontId="33" fillId="0" borderId="0" xfId="9388" applyFont="1"/>
    <xf numFmtId="0" fontId="33" fillId="0" borderId="0" xfId="9388" applyFont="1" applyBorder="1"/>
    <xf numFmtId="10" fontId="0" fillId="0" borderId="0" xfId="1" applyNumberFormat="1" applyFont="1"/>
    <xf numFmtId="0" fontId="35" fillId="0" borderId="43" xfId="9388" applyBorder="1" applyAlignment="1">
      <alignment horizontal="center"/>
    </xf>
    <xf numFmtId="0" fontId="35" fillId="0" borderId="43" xfId="9388" applyBorder="1" applyAlignment="1">
      <alignment horizontal="center" wrapText="1"/>
    </xf>
    <xf numFmtId="10" fontId="33" fillId="0" borderId="0" xfId="7610" applyNumberFormat="1" applyFont="1" applyBorder="1" applyAlignment="1">
      <alignment horizontal="center"/>
    </xf>
    <xf numFmtId="0" fontId="33" fillId="0" borderId="0" xfId="3579"/>
    <xf numFmtId="0" fontId="33" fillId="0" borderId="43" xfId="3579" applyBorder="1"/>
    <xf numFmtId="0" fontId="33" fillId="0" borderId="43" xfId="3579" applyBorder="1" applyAlignment="1">
      <alignment horizontal="center" wrapText="1"/>
    </xf>
    <xf numFmtId="0" fontId="33" fillId="0" borderId="0" xfId="3579" quotePrefix="1" applyAlignment="1">
      <alignment horizontal="center"/>
    </xf>
    <xf numFmtId="166" fontId="33" fillId="0" borderId="0" xfId="3579" applyNumberFormat="1"/>
    <xf numFmtId="0" fontId="33" fillId="0" borderId="0" xfId="3162"/>
    <xf numFmtId="0" fontId="33" fillId="0" borderId="32" xfId="3579" applyBorder="1"/>
    <xf numFmtId="0" fontId="33" fillId="0" borderId="32" xfId="3579" applyBorder="1" applyAlignment="1">
      <alignment horizontal="center"/>
    </xf>
    <xf numFmtId="0" fontId="33" fillId="0" borderId="30" xfId="3579" applyBorder="1"/>
    <xf numFmtId="0" fontId="33" fillId="0" borderId="0" xfId="5308" applyAlignment="1">
      <alignment horizontal="left"/>
    </xf>
    <xf numFmtId="0" fontId="33" fillId="0" borderId="0" xfId="3579" applyAlignment="1">
      <alignment horizontal="left"/>
    </xf>
    <xf numFmtId="0" fontId="33" fillId="0" borderId="31" xfId="3579" applyBorder="1" applyAlignment="1">
      <alignment horizontal="center"/>
    </xf>
    <xf numFmtId="10" fontId="35" fillId="0" borderId="31" xfId="3579" applyNumberFormat="1" applyFont="1" applyBorder="1" applyAlignment="1">
      <alignment horizontal="center"/>
    </xf>
    <xf numFmtId="10" fontId="33" fillId="0" borderId="15" xfId="7610" applyNumberFormat="1" applyFont="1" applyBorder="1" applyAlignment="1">
      <alignment horizontal="center"/>
    </xf>
    <xf numFmtId="0" fontId="114" fillId="65" borderId="0" xfId="9396" applyFont="1" applyFill="1" applyAlignment="1">
      <alignment horizontal="center" vertical="center" wrapText="1"/>
    </xf>
    <xf numFmtId="0" fontId="114" fillId="65" borderId="0" xfId="9396" applyFont="1" applyFill="1" applyAlignment="1">
      <alignment horizontal="right" vertical="center"/>
    </xf>
    <xf numFmtId="173" fontId="114" fillId="65" borderId="0" xfId="9396" applyNumberFormat="1" applyFont="1" applyFill="1" applyAlignment="1">
      <alignment horizontal="center" vertical="center" wrapText="1"/>
    </xf>
    <xf numFmtId="10" fontId="114" fillId="65" borderId="0" xfId="9396" applyNumberFormat="1" applyFont="1" applyFill="1" applyAlignment="1">
      <alignment horizontal="right" vertical="center"/>
    </xf>
    <xf numFmtId="0" fontId="35" fillId="0" borderId="0" xfId="9388"/>
    <xf numFmtId="0" fontId="35" fillId="0" borderId="0" xfId="9388" applyAlignment="1">
      <alignment horizontal="center"/>
    </xf>
    <xf numFmtId="0" fontId="33" fillId="0" borderId="43" xfId="9388" applyFont="1" applyBorder="1" applyAlignment="1">
      <alignment horizontal="center" wrapText="1"/>
    </xf>
    <xf numFmtId="0" fontId="112" fillId="0" borderId="0" xfId="9388" applyFont="1"/>
    <xf numFmtId="10" fontId="112" fillId="0" borderId="0" xfId="9388" applyNumberFormat="1" applyFont="1" applyAlignment="1">
      <alignment horizontal="center"/>
    </xf>
    <xf numFmtId="0" fontId="35" fillId="0" borderId="15" xfId="9388" applyBorder="1"/>
    <xf numFmtId="4" fontId="33" fillId="0" borderId="15" xfId="9388" applyNumberFormat="1" applyFont="1" applyBorder="1" applyAlignment="1">
      <alignment horizontal="center"/>
    </xf>
    <xf numFmtId="10" fontId="33" fillId="0" borderId="15" xfId="9393" applyNumberFormat="1" applyFont="1" applyBorder="1" applyAlignment="1">
      <alignment horizontal="center"/>
    </xf>
    <xf numFmtId="10" fontId="35" fillId="0" borderId="0" xfId="9388" applyNumberFormat="1" applyBorder="1" applyAlignment="1">
      <alignment horizontal="center"/>
    </xf>
    <xf numFmtId="4" fontId="33" fillId="0" borderId="0" xfId="9388" applyNumberFormat="1" applyFont="1" applyBorder="1" applyAlignment="1">
      <alignment horizontal="center"/>
    </xf>
    <xf numFmtId="10" fontId="35" fillId="0" borderId="0" xfId="7610" applyNumberFormat="1" applyFont="1" applyBorder="1" applyAlignment="1">
      <alignment horizontal="center"/>
    </xf>
    <xf numFmtId="10" fontId="33" fillId="0" borderId="0" xfId="9393" applyNumberFormat="1" applyFont="1" applyBorder="1" applyAlignment="1">
      <alignment horizontal="center"/>
    </xf>
    <xf numFmtId="0" fontId="33" fillId="0" borderId="15" xfId="9388" applyFont="1" applyBorder="1"/>
    <xf numFmtId="10" fontId="35" fillId="0" borderId="15" xfId="9388" applyNumberFormat="1" applyBorder="1" applyAlignment="1">
      <alignment horizontal="center"/>
    </xf>
    <xf numFmtId="10" fontId="35" fillId="0" borderId="15" xfId="7610" applyNumberFormat="1" applyFont="1" applyBorder="1" applyAlignment="1">
      <alignment horizontal="center"/>
    </xf>
    <xf numFmtId="0" fontId="35" fillId="0" borderId="0" xfId="9388" applyBorder="1" applyAlignment="1">
      <alignment horizontal="left"/>
    </xf>
    <xf numFmtId="10" fontId="35" fillId="0" borderId="0" xfId="1" applyNumberFormat="1" applyFont="1" applyBorder="1" applyAlignment="1">
      <alignment horizontal="center" wrapText="1"/>
    </xf>
    <xf numFmtId="10" fontId="35" fillId="0" borderId="0" xfId="9388" applyNumberFormat="1" applyBorder="1" applyAlignment="1">
      <alignment horizontal="center" wrapText="1"/>
    </xf>
    <xf numFmtId="10" fontId="33" fillId="0" borderId="0" xfId="9388" applyNumberFormat="1" applyFont="1" applyBorder="1" applyAlignment="1">
      <alignment horizontal="center" wrapText="1"/>
    </xf>
    <xf numFmtId="0" fontId="35" fillId="0" borderId="15" xfId="9388" applyBorder="1" applyAlignment="1">
      <alignment horizontal="left"/>
    </xf>
    <xf numFmtId="10" fontId="35" fillId="0" borderId="15" xfId="1" applyNumberFormat="1" applyFont="1" applyBorder="1" applyAlignment="1">
      <alignment horizontal="center" wrapText="1"/>
    </xf>
    <xf numFmtId="10" fontId="35" fillId="0" borderId="15" xfId="9388" applyNumberFormat="1" applyBorder="1" applyAlignment="1">
      <alignment horizontal="center" wrapText="1"/>
    </xf>
    <xf numFmtId="10" fontId="33" fillId="0" borderId="15" xfId="9388" applyNumberFormat="1" applyFont="1" applyBorder="1" applyAlignment="1">
      <alignment horizontal="center" wrapText="1"/>
    </xf>
    <xf numFmtId="0" fontId="0" fillId="0" borderId="0" xfId="9388" applyFont="1"/>
    <xf numFmtId="10" fontId="33" fillId="0" borderId="0" xfId="1" applyNumberFormat="1" applyFont="1" applyBorder="1" applyAlignment="1">
      <alignment horizontal="center"/>
    </xf>
    <xf numFmtId="0" fontId="35" fillId="0" borderId="0" xfId="9388" applyBorder="1" applyAlignment="1">
      <alignment horizontal="center"/>
    </xf>
    <xf numFmtId="0" fontId="35" fillId="0" borderId="15" xfId="9388" applyBorder="1" applyAlignment="1">
      <alignment horizontal="center"/>
    </xf>
    <xf numFmtId="4" fontId="35" fillId="0" borderId="0" xfId="9388" applyNumberFormat="1"/>
    <xf numFmtId="0" fontId="33" fillId="0" borderId="0" xfId="3162" applyAlignment="1">
      <alignment horizontal="center"/>
    </xf>
    <xf numFmtId="0" fontId="33" fillId="0" borderId="15" xfId="3579" applyBorder="1"/>
    <xf numFmtId="0" fontId="33" fillId="0" borderId="15" xfId="3579" applyBorder="1" applyAlignment="1">
      <alignment horizontal="center"/>
    </xf>
    <xf numFmtId="0" fontId="33" fillId="0" borderId="15" xfId="5308" applyBorder="1" applyAlignment="1">
      <alignment horizontal="left"/>
    </xf>
    <xf numFmtId="0" fontId="0" fillId="0" borderId="43" xfId="9388" applyFont="1" applyBorder="1" applyAlignment="1">
      <alignment horizontal="center" wrapText="1"/>
    </xf>
    <xf numFmtId="177" fontId="0" fillId="0" borderId="0" xfId="377" applyNumberFormat="1" applyFont="1"/>
    <xf numFmtId="177" fontId="0" fillId="0" borderId="31" xfId="377" applyNumberFormat="1" applyFont="1" applyBorder="1"/>
    <xf numFmtId="176" fontId="0" fillId="0" borderId="0" xfId="377" applyNumberFormat="1" applyFont="1"/>
    <xf numFmtId="178" fontId="0" fillId="0" borderId="0" xfId="377" applyNumberFormat="1" applyFont="1"/>
    <xf numFmtId="43" fontId="0" fillId="0" borderId="0" xfId="377" applyFont="1"/>
    <xf numFmtId="176" fontId="0" fillId="0" borderId="31" xfId="377" applyNumberFormat="1" applyFont="1" applyBorder="1"/>
    <xf numFmtId="178" fontId="0" fillId="0" borderId="31" xfId="377" applyNumberFormat="1" applyFont="1" applyBorder="1"/>
    <xf numFmtId="43" fontId="0" fillId="0" borderId="31" xfId="377" applyFont="1" applyBorder="1"/>
    <xf numFmtId="0" fontId="34" fillId="0" borderId="43" xfId="3162" applyFont="1" applyBorder="1" applyAlignment="1">
      <alignment horizontal="centerContinuous"/>
    </xf>
    <xf numFmtId="0" fontId="33" fillId="0" borderId="31" xfId="3162" applyBorder="1"/>
    <xf numFmtId="0" fontId="34" fillId="0" borderId="43" xfId="3162" applyFont="1" applyBorder="1" applyAlignment="1">
      <alignment horizontal="center"/>
    </xf>
    <xf numFmtId="10" fontId="33" fillId="0" borderId="0" xfId="7610" applyNumberFormat="1" applyFill="1" applyBorder="1" applyAlignment="1">
      <alignment horizontal="center"/>
    </xf>
    <xf numFmtId="10" fontId="33" fillId="0" borderId="15" xfId="7610" applyNumberFormat="1" applyFill="1" applyBorder="1" applyAlignment="1">
      <alignment horizontal="center"/>
    </xf>
    <xf numFmtId="10" fontId="114" fillId="65" borderId="0" xfId="9396" applyNumberFormat="1" applyFont="1" applyFill="1" applyAlignment="1">
      <alignment horizontal="center" vertical="center" wrapText="1"/>
    </xf>
    <xf numFmtId="43" fontId="114" fillId="65" borderId="0" xfId="377" applyFont="1" applyFill="1" applyBorder="1" applyAlignment="1">
      <alignment horizontal="right" vertical="center" wrapText="1"/>
    </xf>
    <xf numFmtId="0" fontId="88" fillId="0" borderId="0" xfId="0" applyFont="1" applyAlignment="1">
      <alignment horizontal="left" wrapText="1"/>
    </xf>
    <xf numFmtId="10" fontId="114" fillId="0" borderId="0" xfId="9396" applyNumberFormat="1" applyFont="1" applyAlignment="1">
      <alignment horizontal="center" vertical="center" wrapText="1"/>
    </xf>
    <xf numFmtId="10" fontId="33" fillId="0" borderId="0" xfId="7610" applyNumberFormat="1" applyAlignment="1">
      <alignment horizontal="center"/>
    </xf>
    <xf numFmtId="0" fontId="0" fillId="0" borderId="0" xfId="9388" applyFont="1" applyFill="1"/>
    <xf numFmtId="10" fontId="33" fillId="0" borderId="15" xfId="7610" applyNumberFormat="1" applyBorder="1" applyAlignment="1">
      <alignment horizontal="center"/>
    </xf>
    <xf numFmtId="0" fontId="0" fillId="0" borderId="32" xfId="9388" applyFont="1" applyBorder="1" applyAlignment="1">
      <alignment horizontal="center" wrapText="1"/>
    </xf>
    <xf numFmtId="10" fontId="33" fillId="0" borderId="0" xfId="7610" applyNumberFormat="1" applyBorder="1" applyAlignment="1">
      <alignment horizontal="center"/>
    </xf>
    <xf numFmtId="10" fontId="33" fillId="0" borderId="0" xfId="13" applyNumberFormat="1" applyFont="1" applyAlignment="1">
      <alignment horizontal="center"/>
    </xf>
    <xf numFmtId="166" fontId="33" fillId="0" borderId="0" xfId="377" applyNumberFormat="1" applyFont="1"/>
    <xf numFmtId="10" fontId="33" fillId="0" borderId="15" xfId="13" applyNumberFormat="1" applyFont="1" applyBorder="1" applyAlignment="1">
      <alignment horizontal="center"/>
    </xf>
    <xf numFmtId="10" fontId="33" fillId="0" borderId="30" xfId="13" applyNumberFormat="1" applyFont="1" applyBorder="1" applyAlignment="1">
      <alignment horizontal="center"/>
    </xf>
    <xf numFmtId="0" fontId="32" fillId="0" borderId="0" xfId="9398" applyFont="1"/>
    <xf numFmtId="0" fontId="35" fillId="0" borderId="0" xfId="9398"/>
    <xf numFmtId="10" fontId="32" fillId="0" borderId="0" xfId="9398" applyNumberFormat="1" applyFont="1"/>
    <xf numFmtId="10" fontId="32" fillId="0" borderId="0" xfId="9393" applyNumberFormat="1" applyFont="1" applyBorder="1" applyAlignment="1">
      <alignment horizontal="centerContinuous"/>
    </xf>
    <xf numFmtId="0" fontId="35" fillId="0" borderId="0" xfId="9398" applyBorder="1" applyAlignment="1">
      <alignment horizontal="centerContinuous"/>
    </xf>
    <xf numFmtId="10" fontId="33" fillId="0" borderId="15" xfId="1" applyNumberFormat="1" applyFont="1" applyBorder="1" applyAlignment="1">
      <alignment horizontal="center"/>
    </xf>
    <xf numFmtId="0" fontId="35" fillId="0" borderId="0" xfId="9388" applyFill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43" xfId="0" applyFont="1" applyBorder="1" applyAlignment="1">
      <alignment horizontal="center" wrapText="1"/>
    </xf>
    <xf numFmtId="10" fontId="33" fillId="0" borderId="0" xfId="13" applyNumberFormat="1" applyFont="1" applyBorder="1" applyAlignment="1">
      <alignment horizontal="center"/>
    </xf>
    <xf numFmtId="0" fontId="114" fillId="0" borderId="0" xfId="9396" applyFont="1"/>
    <xf numFmtId="0" fontId="114" fillId="0" borderId="0" xfId="9396" applyFont="1" applyAlignment="1">
      <alignment horizontal="center" vertical="center" wrapText="1"/>
    </xf>
    <xf numFmtId="0" fontId="114" fillId="0" borderId="0" xfId="9396" applyFont="1" applyAlignment="1">
      <alignment wrapText="1"/>
    </xf>
    <xf numFmtId="0" fontId="75" fillId="0" borderId="0" xfId="9396" applyFont="1" applyAlignment="1">
      <alignment horizontal="center" vertical="center" wrapText="1"/>
    </xf>
    <xf numFmtId="0" fontId="75" fillId="65" borderId="0" xfId="9396" applyFont="1" applyFill="1" applyAlignment="1">
      <alignment horizontal="left" vertical="center"/>
    </xf>
    <xf numFmtId="0" fontId="114" fillId="65" borderId="0" xfId="9396" applyFont="1" applyFill="1" applyAlignment="1">
      <alignment horizontal="left" vertical="center"/>
    </xf>
    <xf numFmtId="0" fontId="114" fillId="0" borderId="0" xfId="9396" applyFont="1" applyAlignment="1">
      <alignment horizontal="right" vertical="center" wrapText="1"/>
    </xf>
    <xf numFmtId="10" fontId="114" fillId="0" borderId="0" xfId="9396" applyNumberFormat="1" applyFont="1" applyAlignment="1">
      <alignment horizontal="right" vertical="center"/>
    </xf>
    <xf numFmtId="0" fontId="114" fillId="0" borderId="0" xfId="9396" applyFont="1" applyAlignment="1">
      <alignment horizontal="right" vertical="center"/>
    </xf>
    <xf numFmtId="0" fontId="118" fillId="0" borderId="38" xfId="9396" applyFont="1" applyBorder="1" applyAlignment="1">
      <alignment horizontal="center" vertical="center" wrapText="1"/>
    </xf>
    <xf numFmtId="0" fontId="118" fillId="0" borderId="36" xfId="9396" applyFont="1" applyBorder="1" applyAlignment="1">
      <alignment horizontal="center" vertical="center" wrapText="1"/>
    </xf>
    <xf numFmtId="10" fontId="118" fillId="0" borderId="38" xfId="9396" applyNumberFormat="1" applyFont="1" applyBorder="1" applyAlignment="1">
      <alignment horizontal="center" vertical="center" wrapText="1"/>
    </xf>
    <xf numFmtId="10" fontId="118" fillId="0" borderId="37" xfId="9396" applyNumberFormat="1" applyFont="1" applyBorder="1" applyAlignment="1">
      <alignment horizontal="center" vertical="center" wrapText="1"/>
    </xf>
    <xf numFmtId="0" fontId="118" fillId="0" borderId="37" xfId="9396" applyFont="1" applyBorder="1" applyAlignment="1">
      <alignment horizontal="center" vertical="center" wrapText="1"/>
    </xf>
    <xf numFmtId="10" fontId="114" fillId="0" borderId="38" xfId="9396" applyNumberFormat="1" applyFont="1" applyBorder="1" applyAlignment="1">
      <alignment horizontal="center" vertical="center" wrapText="1"/>
    </xf>
    <xf numFmtId="10" fontId="114" fillId="0" borderId="37" xfId="9396" applyNumberFormat="1" applyFont="1" applyBorder="1" applyAlignment="1">
      <alignment horizontal="center" vertical="center" wrapText="1"/>
    </xf>
    <xf numFmtId="0" fontId="114" fillId="0" borderId="36" xfId="9396" applyFont="1" applyBorder="1" applyAlignment="1">
      <alignment horizontal="center" vertical="center" wrapText="1"/>
    </xf>
    <xf numFmtId="10" fontId="114" fillId="0" borderId="41" xfId="9396" applyNumberFormat="1" applyFont="1" applyBorder="1" applyAlignment="1">
      <alignment horizontal="center" vertical="center" wrapText="1"/>
    </xf>
    <xf numFmtId="10" fontId="114" fillId="0" borderId="40" xfId="9396" applyNumberFormat="1" applyFont="1" applyBorder="1" applyAlignment="1">
      <alignment horizontal="center" vertical="center" wrapText="1"/>
    </xf>
    <xf numFmtId="0" fontId="114" fillId="0" borderId="39" xfId="9396" applyFont="1" applyBorder="1" applyAlignment="1">
      <alignment horizontal="center" vertical="center" wrapText="1"/>
    </xf>
    <xf numFmtId="179" fontId="114" fillId="0" borderId="0" xfId="9396" applyNumberFormat="1" applyFont="1" applyAlignment="1">
      <alignment horizontal="center" vertical="center" wrapText="1"/>
    </xf>
    <xf numFmtId="9" fontId="114" fillId="0" borderId="0" xfId="9396" applyNumberFormat="1" applyFont="1" applyAlignment="1">
      <alignment horizontal="center" vertical="center" wrapText="1"/>
    </xf>
    <xf numFmtId="0" fontId="114" fillId="0" borderId="38" xfId="9396" applyFont="1" applyBorder="1" applyAlignment="1">
      <alignment horizontal="center" vertical="center" wrapText="1"/>
    </xf>
    <xf numFmtId="0" fontId="114" fillId="0" borderId="37" xfId="9396" applyFont="1" applyBorder="1" applyAlignment="1">
      <alignment horizontal="center" vertical="center" wrapText="1"/>
    </xf>
    <xf numFmtId="0" fontId="75" fillId="0" borderId="36" xfId="9396" applyFont="1" applyBorder="1" applyAlignment="1">
      <alignment horizontal="center" vertical="center" wrapText="1"/>
    </xf>
    <xf numFmtId="10" fontId="114" fillId="65" borderId="37" xfId="9396" applyNumberFormat="1" applyFont="1" applyFill="1" applyBorder="1" applyAlignment="1">
      <alignment horizontal="center" vertical="center" wrapText="1"/>
    </xf>
    <xf numFmtId="10" fontId="114" fillId="65" borderId="38" xfId="9396" applyNumberFormat="1" applyFont="1" applyFill="1" applyBorder="1" applyAlignment="1">
      <alignment horizontal="center" vertical="center" wrapText="1"/>
    </xf>
    <xf numFmtId="2" fontId="0" fillId="0" borderId="0" xfId="0" applyNumberFormat="1" applyFont="1"/>
    <xf numFmtId="0" fontId="33" fillId="0" borderId="43" xfId="0" applyFont="1" applyFill="1" applyBorder="1" applyAlignment="1">
      <alignment horizontal="left"/>
    </xf>
    <xf numFmtId="0" fontId="33" fillId="0" borderId="43" xfId="0" applyFont="1" applyFill="1" applyBorder="1" applyAlignment="1">
      <alignment horizontal="center" wrapText="1"/>
    </xf>
    <xf numFmtId="0" fontId="33" fillId="0" borderId="15" xfId="0" applyFont="1" applyFill="1" applyBorder="1" applyAlignment="1">
      <alignment horizontal="center"/>
    </xf>
    <xf numFmtId="164" fontId="33" fillId="0" borderId="15" xfId="0" applyNumberFormat="1" applyFont="1" applyFill="1" applyBorder="1" applyAlignment="1">
      <alignment horizontal="center"/>
    </xf>
    <xf numFmtId="10" fontId="33" fillId="0" borderId="15" xfId="0" applyNumberFormat="1" applyFont="1" applyFill="1" applyBorder="1" applyAlignment="1">
      <alignment horizontal="center"/>
    </xf>
    <xf numFmtId="0" fontId="35" fillId="0" borderId="48" xfId="9388" applyBorder="1" applyAlignment="1">
      <alignment horizontal="left"/>
    </xf>
    <xf numFmtId="0" fontId="35" fillId="0" borderId="48" xfId="9388" applyBorder="1" applyAlignment="1">
      <alignment horizontal="center"/>
    </xf>
    <xf numFmtId="4" fontId="33" fillId="0" borderId="48" xfId="9388" applyNumberFormat="1" applyFont="1" applyBorder="1" applyAlignment="1">
      <alignment horizontal="center"/>
    </xf>
    <xf numFmtId="10" fontId="35" fillId="0" borderId="48" xfId="9388" applyNumberFormat="1" applyBorder="1" applyAlignment="1">
      <alignment horizontal="center" wrapText="1"/>
    </xf>
    <xf numFmtId="10" fontId="33" fillId="0" borderId="48" xfId="1" applyNumberFormat="1" applyFont="1" applyBorder="1" applyAlignment="1">
      <alignment horizontal="center" wrapText="1"/>
    </xf>
    <xf numFmtId="10" fontId="33" fillId="0" borderId="48" xfId="7610" applyNumberFormat="1" applyFill="1" applyBorder="1" applyAlignment="1">
      <alignment horizontal="center"/>
    </xf>
    <xf numFmtId="10" fontId="33" fillId="0" borderId="48" xfId="7610" applyNumberFormat="1" applyFont="1" applyBorder="1" applyAlignment="1">
      <alignment horizontal="center"/>
    </xf>
    <xf numFmtId="10" fontId="35" fillId="0" borderId="48" xfId="7610" applyNumberFormat="1" applyFont="1" applyBorder="1" applyAlignment="1">
      <alignment horizontal="center"/>
    </xf>
    <xf numFmtId="10" fontId="33" fillId="0" borderId="48" xfId="9388" applyNumberFormat="1" applyFont="1" applyBorder="1" applyAlignment="1">
      <alignment horizontal="center" wrapText="1"/>
    </xf>
    <xf numFmtId="10" fontId="32" fillId="0" borderId="50" xfId="7610" applyNumberFormat="1" applyFont="1" applyBorder="1" applyAlignment="1">
      <alignment horizontal="centerContinuous"/>
    </xf>
    <xf numFmtId="9" fontId="35" fillId="0" borderId="51" xfId="7610" applyFont="1" applyBorder="1" applyAlignment="1">
      <alignment horizontal="centerContinuous"/>
    </xf>
    <xf numFmtId="9" fontId="35" fillId="0" borderId="49" xfId="7610" applyFont="1" applyBorder="1" applyAlignment="1">
      <alignment horizontal="centerContinuous"/>
    </xf>
    <xf numFmtId="10" fontId="32" fillId="0" borderId="50" xfId="9398" applyNumberFormat="1" applyFont="1" applyBorder="1" applyAlignment="1">
      <alignment horizontal="centerContinuous"/>
    </xf>
    <xf numFmtId="0" fontId="35" fillId="0" borderId="51" xfId="9398" applyBorder="1" applyAlignment="1">
      <alignment horizontal="centerContinuous"/>
    </xf>
    <xf numFmtId="0" fontId="35" fillId="0" borderId="49" xfId="9398" applyBorder="1" applyAlignment="1">
      <alignment horizontal="centerContinuous"/>
    </xf>
    <xf numFmtId="10" fontId="32" fillId="0" borderId="50" xfId="9393" applyNumberFormat="1" applyFont="1" applyBorder="1" applyAlignment="1">
      <alignment horizontal="centerContinuous"/>
    </xf>
    <xf numFmtId="0" fontId="33" fillId="0" borderId="48" xfId="3579" applyBorder="1" applyAlignment="1">
      <alignment horizontal="center"/>
    </xf>
    <xf numFmtId="10" fontId="35" fillId="0" borderId="48" xfId="3579" applyNumberFormat="1" applyFont="1" applyBorder="1" applyAlignment="1">
      <alignment horizontal="center"/>
    </xf>
    <xf numFmtId="0" fontId="114" fillId="0" borderId="0" xfId="9396" applyFont="1" applyAlignment="1">
      <alignment horizontal="center" wrapText="1"/>
    </xf>
    <xf numFmtId="0" fontId="33" fillId="0" borderId="0" xfId="3579" applyAlignment="1">
      <alignment horizontal="center"/>
    </xf>
    <xf numFmtId="10" fontId="114" fillId="0" borderId="0" xfId="9396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9441" applyFont="1" applyAlignment="1">
      <alignment horizontal="right"/>
    </xf>
    <xf numFmtId="43" fontId="0" fillId="0" borderId="0" xfId="1" applyNumberFormat="1" applyFont="1"/>
    <xf numFmtId="1" fontId="0" fillId="0" borderId="43" xfId="1" applyNumberFormat="1" applyFont="1" applyBorder="1" applyAlignment="1">
      <alignment horizontal="center" wrapText="1"/>
    </xf>
    <xf numFmtId="0" fontId="33" fillId="0" borderId="0" xfId="0" applyFont="1" applyAlignment="1">
      <alignment horizontal="left" wrapText="1"/>
    </xf>
    <xf numFmtId="43" fontId="0" fillId="0" borderId="0" xfId="9441" applyFont="1"/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0" fontId="0" fillId="0" borderId="15" xfId="0" applyBorder="1"/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0" fontId="0" fillId="0" borderId="31" xfId="0" applyBorder="1" applyAlignment="1">
      <alignment horizontal="left" wrapText="1"/>
    </xf>
    <xf numFmtId="0" fontId="0" fillId="0" borderId="31" xfId="0" applyBorder="1"/>
    <xf numFmtId="0" fontId="0" fillId="0" borderId="31" xfId="0" applyBorder="1" applyAlignment="1">
      <alignment vertical="center"/>
    </xf>
    <xf numFmtId="10" fontId="0" fillId="0" borderId="31" xfId="1" applyNumberFormat="1" applyFont="1" applyBorder="1"/>
    <xf numFmtId="0" fontId="35" fillId="0" borderId="15" xfId="0" applyFont="1" applyBorder="1"/>
    <xf numFmtId="0" fontId="35" fillId="0" borderId="0" xfId="0" applyFont="1"/>
    <xf numFmtId="0" fontId="0" fillId="0" borderId="0" xfId="9388" applyFont="1" applyAlignment="1">
      <alignment horizontal="center"/>
    </xf>
    <xf numFmtId="0" fontId="35" fillId="0" borderId="31" xfId="9388" applyBorder="1"/>
    <xf numFmtId="10" fontId="35" fillId="0" borderId="31" xfId="9388" applyNumberFormat="1" applyBorder="1" applyAlignment="1">
      <alignment horizontal="center"/>
    </xf>
    <xf numFmtId="0" fontId="35" fillId="0" borderId="0" xfId="9406"/>
    <xf numFmtId="0" fontId="35" fillId="0" borderId="0" xfId="9407"/>
    <xf numFmtId="0" fontId="33" fillId="0" borderId="0" xfId="18"/>
    <xf numFmtId="0" fontId="33" fillId="0" borderId="0" xfId="18" applyAlignment="1">
      <alignment horizontal="center"/>
    </xf>
    <xf numFmtId="0" fontId="35" fillId="0" borderId="0" xfId="9407" applyAlignment="1">
      <alignment horizontal="center"/>
    </xf>
    <xf numFmtId="0" fontId="38" fillId="0" borderId="0" xfId="18" applyFont="1" applyAlignment="1">
      <alignment horizontal="left"/>
    </xf>
    <xf numFmtId="0" fontId="38" fillId="0" borderId="0" xfId="18" applyFont="1" applyAlignment="1">
      <alignment horizontal="center"/>
    </xf>
    <xf numFmtId="0" fontId="38" fillId="0" borderId="0" xfId="18" applyFont="1" applyAlignment="1">
      <alignment horizontal="center" wrapText="1"/>
    </xf>
    <xf numFmtId="0" fontId="112" fillId="0" borderId="0" xfId="9407" applyFont="1" applyAlignment="1">
      <alignment horizontal="center" wrapText="1"/>
    </xf>
    <xf numFmtId="0" fontId="0" fillId="0" borderId="0" xfId="18" applyFont="1" applyAlignment="1">
      <alignment horizontal="left"/>
    </xf>
    <xf numFmtId="0" fontId="0" fillId="0" borderId="0" xfId="18" applyFont="1" applyAlignment="1">
      <alignment horizontal="center"/>
    </xf>
    <xf numFmtId="0" fontId="33" fillId="0" borderId="0" xfId="18" applyAlignment="1">
      <alignment horizontal="left" wrapText="1"/>
    </xf>
    <xf numFmtId="0" fontId="0" fillId="0" borderId="0" xfId="9398" applyFont="1" applyAlignment="1">
      <alignment horizontal="center"/>
    </xf>
    <xf numFmtId="0" fontId="35" fillId="0" borderId="0" xfId="9407" applyAlignment="1">
      <alignment horizontal="left" wrapText="1"/>
    </xf>
    <xf numFmtId="0" fontId="35" fillId="0" borderId="0" xfId="9407" applyAlignment="1">
      <alignment horizontal="center" wrapText="1"/>
    </xf>
    <xf numFmtId="0" fontId="33" fillId="0" borderId="0" xfId="18" applyAlignment="1">
      <alignment horizontal="left"/>
    </xf>
    <xf numFmtId="0" fontId="0" fillId="0" borderId="0" xfId="9397" applyFont="1" applyAlignment="1">
      <alignment horizontal="center"/>
    </xf>
    <xf numFmtId="0" fontId="35" fillId="0" borderId="0" xfId="9407" applyAlignment="1">
      <alignment horizontal="left"/>
    </xf>
    <xf numFmtId="0" fontId="35" fillId="0" borderId="0" xfId="9397" applyAlignment="1">
      <alignment horizontal="center"/>
    </xf>
    <xf numFmtId="10" fontId="35" fillId="0" borderId="0" xfId="9617" applyNumberFormat="1" applyFont="1" applyAlignment="1">
      <alignment horizontal="center"/>
    </xf>
    <xf numFmtId="0" fontId="33" fillId="0" borderId="0" xfId="20" applyAlignment="1">
      <alignment vertical="center"/>
    </xf>
    <xf numFmtId="0" fontId="35" fillId="0" borderId="0" xfId="9391" applyAlignment="1">
      <alignment vertical="center"/>
    </xf>
    <xf numFmtId="0" fontId="33" fillId="0" borderId="15" xfId="9409" applyFont="1" applyBorder="1"/>
    <xf numFmtId="0" fontId="0" fillId="0" borderId="0" xfId="18" applyFont="1"/>
    <xf numFmtId="0" fontId="33" fillId="0" borderId="0" xfId="0" applyFont="1" applyAlignment="1">
      <alignment horizontal="center"/>
    </xf>
    <xf numFmtId="0" fontId="33" fillId="0" borderId="15" xfId="0" applyFont="1" applyFill="1" applyBorder="1" applyAlignment="1">
      <alignment horizontal="left"/>
    </xf>
    <xf numFmtId="0" fontId="0" fillId="0" borderId="31" xfId="9388" applyFont="1" applyBorder="1"/>
    <xf numFmtId="175" fontId="35" fillId="0" borderId="31" xfId="9388" applyNumberFormat="1" applyBorder="1" applyAlignment="1">
      <alignment horizontal="center"/>
    </xf>
    <xf numFmtId="0" fontId="0" fillId="0" borderId="0" xfId="0" applyAlignment="1">
      <alignment horizontal="center"/>
    </xf>
    <xf numFmtId="0" fontId="112" fillId="0" borderId="0" xfId="9407" applyFont="1" applyAlignment="1">
      <alignment horizontal="center"/>
    </xf>
    <xf numFmtId="44" fontId="35" fillId="0" borderId="0" xfId="9621"/>
    <xf numFmtId="0" fontId="33" fillId="0" borderId="0" xfId="9388" applyFont="1" applyAlignment="1">
      <alignment horizontal="center"/>
    </xf>
    <xf numFmtId="0" fontId="33" fillId="0" borderId="31" xfId="9388" applyFont="1" applyBorder="1" applyAlignment="1">
      <alignment horizontal="center"/>
    </xf>
    <xf numFmtId="0" fontId="33" fillId="0" borderId="43" xfId="9388" applyFont="1" applyBorder="1"/>
    <xf numFmtId="0" fontId="33" fillId="0" borderId="43" xfId="9388" applyFont="1" applyBorder="1" applyAlignment="1">
      <alignment horizontal="center"/>
    </xf>
    <xf numFmtId="0" fontId="33" fillId="0" borderId="31" xfId="0" applyFont="1" applyBorder="1"/>
    <xf numFmtId="0" fontId="33" fillId="0" borderId="31" xfId="0" applyFont="1" applyBorder="1" applyAlignment="1">
      <alignment horizontal="center"/>
    </xf>
    <xf numFmtId="10" fontId="33" fillId="0" borderId="31" xfId="1" applyNumberFormat="1" applyFont="1" applyBorder="1" applyAlignment="1">
      <alignment horizontal="center"/>
    </xf>
    <xf numFmtId="14" fontId="33" fillId="0" borderId="0" xfId="9388" applyNumberFormat="1" applyFont="1" applyAlignment="1">
      <alignment horizontal="center"/>
    </xf>
    <xf numFmtId="0" fontId="35" fillId="0" borderId="0" xfId="9391" applyAlignment="1">
      <alignment horizontal="centerContinuous"/>
    </xf>
    <xf numFmtId="0" fontId="35" fillId="0" borderId="0" xfId="9391"/>
    <xf numFmtId="0" fontId="35" fillId="0" borderId="0" xfId="9622" applyFont="1" applyAlignment="1">
      <alignment horizontal="center"/>
    </xf>
    <xf numFmtId="0" fontId="35" fillId="0" borderId="53" xfId="9391" applyBorder="1"/>
    <xf numFmtId="0" fontId="35" fillId="0" borderId="53" xfId="9391" applyBorder="1" applyAlignment="1">
      <alignment horizontal="center"/>
    </xf>
    <xf numFmtId="0" fontId="35" fillId="0" borderId="0" xfId="9391" applyAlignment="1">
      <alignment horizontal="center"/>
    </xf>
    <xf numFmtId="0" fontId="35" fillId="0" borderId="15" xfId="9391" applyBorder="1" applyAlignment="1">
      <alignment horizontal="centerContinuous"/>
    </xf>
    <xf numFmtId="0" fontId="35" fillId="0" borderId="15" xfId="9391" applyBorder="1" applyAlignment="1">
      <alignment horizontal="center"/>
    </xf>
    <xf numFmtId="0" fontId="33" fillId="0" borderId="0" xfId="9622" applyFont="1"/>
    <xf numFmtId="0" fontId="33" fillId="0" borderId="0" xfId="9622" applyFont="1" applyAlignment="1">
      <alignment horizontal="center"/>
    </xf>
    <xf numFmtId="2" fontId="35" fillId="0" borderId="0" xfId="9391" applyNumberFormat="1" applyAlignment="1">
      <alignment horizontal="center"/>
    </xf>
    <xf numFmtId="0" fontId="35" fillId="0" borderId="15" xfId="9622" applyFont="1" applyBorder="1" applyAlignment="1">
      <alignment horizontal="left"/>
    </xf>
    <xf numFmtId="0" fontId="35" fillId="0" borderId="15" xfId="9391" applyBorder="1"/>
    <xf numFmtId="0" fontId="33" fillId="0" borderId="15" xfId="9622" applyFont="1" applyBorder="1" applyAlignment="1">
      <alignment horizontal="center"/>
    </xf>
    <xf numFmtId="2" fontId="35" fillId="0" borderId="15" xfId="9391" applyNumberFormat="1" applyBorder="1" applyAlignment="1">
      <alignment horizontal="center"/>
    </xf>
    <xf numFmtId="4" fontId="35" fillId="0" borderId="0" xfId="9391" applyNumberFormat="1" applyAlignment="1">
      <alignment horizontal="center"/>
    </xf>
    <xf numFmtId="0" fontId="35" fillId="0" borderId="31" xfId="9391" applyBorder="1" applyAlignment="1">
      <alignment horizontal="left"/>
    </xf>
    <xf numFmtId="0" fontId="35" fillId="0" borderId="31" xfId="9391" applyBorder="1"/>
    <xf numFmtId="4" fontId="35" fillId="0" borderId="31" xfId="9391" applyNumberFormat="1" applyBorder="1" applyAlignment="1">
      <alignment horizontal="center"/>
    </xf>
    <xf numFmtId="44" fontId="35" fillId="0" borderId="0" xfId="9391" applyNumberFormat="1"/>
    <xf numFmtId="0" fontId="35" fillId="0" borderId="0" xfId="9622" applyFont="1" applyAlignment="1">
      <alignment horizontal="left" indent="1"/>
    </xf>
    <xf numFmtId="43" fontId="35" fillId="0" borderId="0" xfId="9624" applyFont="1" applyFill="1"/>
    <xf numFmtId="44" fontId="35" fillId="0" borderId="0" xfId="21" applyNumberFormat="1"/>
    <xf numFmtId="3" fontId="35" fillId="0" borderId="0" xfId="9391" applyNumberFormat="1"/>
    <xf numFmtId="0" fontId="35" fillId="0" borderId="0" xfId="9391" applyAlignment="1">
      <alignment horizontal="left"/>
    </xf>
    <xf numFmtId="0" fontId="35" fillId="0" borderId="0" xfId="9391" applyAlignment="1">
      <alignment horizontal="left" indent="2"/>
    </xf>
    <xf numFmtId="10" fontId="35" fillId="0" borderId="0" xfId="9625" applyNumberFormat="1" applyFont="1" applyFill="1" applyAlignment="1">
      <alignment horizontal="right"/>
    </xf>
    <xf numFmtId="10" fontId="35" fillId="0" borderId="0" xfId="9623" applyNumberFormat="1" applyFont="1"/>
    <xf numFmtId="0" fontId="35" fillId="0" borderId="53" xfId="9622" applyFont="1" applyBorder="1" applyAlignment="1">
      <alignment horizontal="right"/>
    </xf>
    <xf numFmtId="0" fontId="35" fillId="0" borderId="53" xfId="9622" applyFont="1" applyBorder="1"/>
    <xf numFmtId="0" fontId="35" fillId="0" borderId="0" xfId="9622" applyFont="1" applyAlignment="1">
      <alignment horizontal="right"/>
    </xf>
    <xf numFmtId="0" fontId="35" fillId="0" borderId="0" xfId="9622" applyFont="1"/>
    <xf numFmtId="180" fontId="35" fillId="0" borderId="0" xfId="9626" applyNumberFormat="1" applyFont="1"/>
    <xf numFmtId="0" fontId="35" fillId="0" borderId="15" xfId="9622" applyFont="1" applyBorder="1" applyAlignment="1">
      <alignment horizontal="right"/>
    </xf>
    <xf numFmtId="43" fontId="35" fillId="0" borderId="0" xfId="9624" applyFont="1"/>
    <xf numFmtId="10" fontId="35" fillId="0" borderId="0" xfId="9391" applyNumberFormat="1"/>
    <xf numFmtId="180" fontId="35" fillId="0" borderId="0" xfId="9626" applyNumberFormat="1" applyFont="1" applyBorder="1"/>
    <xf numFmtId="10" fontId="35" fillId="0" borderId="0" xfId="9623" applyNumberFormat="1" applyFont="1" applyBorder="1"/>
    <xf numFmtId="0" fontId="35" fillId="0" borderId="15" xfId="9391" applyBorder="1" applyAlignment="1">
      <alignment horizontal="left"/>
    </xf>
    <xf numFmtId="43" fontId="35" fillId="0" borderId="15" xfId="9624" applyFont="1" applyBorder="1"/>
    <xf numFmtId="10" fontId="35" fillId="0" borderId="15" xfId="9391" applyNumberFormat="1" applyBorder="1"/>
    <xf numFmtId="181" fontId="35" fillId="0" borderId="0" xfId="9391" applyNumberFormat="1"/>
    <xf numFmtId="0" fontId="35" fillId="0" borderId="15" xfId="9622" applyFont="1" applyBorder="1"/>
    <xf numFmtId="0" fontId="33" fillId="0" borderId="0" xfId="0" applyFont="1" applyAlignment="1">
      <alignment horizontal="centerContinuous"/>
    </xf>
    <xf numFmtId="0" fontId="34" fillId="0" borderId="0" xfId="0" applyFont="1"/>
    <xf numFmtId="0" fontId="34" fillId="0" borderId="53" xfId="0" applyFont="1" applyBorder="1"/>
    <xf numFmtId="0" fontId="33" fillId="0" borderId="53" xfId="0" applyFont="1" applyBorder="1"/>
    <xf numFmtId="0" fontId="33" fillId="0" borderId="53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164" fontId="33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10" fontId="33" fillId="0" borderId="0" xfId="0" applyNumberFormat="1" applyFont="1" applyAlignment="1">
      <alignment horizontal="center"/>
    </xf>
    <xf numFmtId="43" fontId="33" fillId="0" borderId="0" xfId="0" applyNumberFormat="1" applyFont="1"/>
    <xf numFmtId="0" fontId="0" fillId="0" borderId="0" xfId="9407" applyFont="1" applyAlignment="1">
      <alignment horizontal="center" wrapText="1"/>
    </xf>
    <xf numFmtId="0" fontId="35" fillId="0" borderId="15" xfId="9407" applyBorder="1"/>
    <xf numFmtId="0" fontId="35" fillId="0" borderId="15" xfId="9407" applyBorder="1" applyAlignment="1">
      <alignment horizontal="center"/>
    </xf>
    <xf numFmtId="0" fontId="0" fillId="0" borderId="15" xfId="9397" applyFont="1" applyBorder="1" applyAlignment="1">
      <alignment horizontal="center"/>
    </xf>
    <xf numFmtId="0" fontId="35" fillId="0" borderId="15" xfId="9407" applyBorder="1" applyAlignment="1">
      <alignment horizontal="left"/>
    </xf>
    <xf numFmtId="0" fontId="35" fillId="0" borderId="0" xfId="9407" applyBorder="1"/>
    <xf numFmtId="0" fontId="35" fillId="0" borderId="0" xfId="9407" applyBorder="1" applyAlignment="1">
      <alignment horizontal="center"/>
    </xf>
    <xf numFmtId="10" fontId="35" fillId="0" borderId="0" xfId="9617" applyNumberFormat="1" applyFont="1" applyBorder="1" applyAlignment="1">
      <alignment horizontal="center"/>
    </xf>
    <xf numFmtId="0" fontId="33" fillId="0" borderId="0" xfId="20" applyBorder="1" applyAlignment="1">
      <alignment vertical="center"/>
    </xf>
    <xf numFmtId="0" fontId="35" fillId="0" borderId="0" xfId="9391" applyBorder="1" applyAlignment="1">
      <alignment vertical="center"/>
    </xf>
    <xf numFmtId="0" fontId="33" fillId="0" borderId="15" xfId="20" applyBorder="1" applyAlignment="1">
      <alignment vertical="center"/>
    </xf>
    <xf numFmtId="0" fontId="0" fillId="0" borderId="15" xfId="9391" applyFont="1" applyBorder="1" applyAlignment="1">
      <alignment vertical="center"/>
    </xf>
    <xf numFmtId="10" fontId="35" fillId="0" borderId="15" xfId="9617" applyNumberFormat="1" applyFont="1" applyBorder="1" applyAlignment="1">
      <alignment horizontal="center"/>
    </xf>
    <xf numFmtId="10" fontId="0" fillId="0" borderId="15" xfId="9617" applyNumberFormat="1" applyFont="1" applyBorder="1" applyAlignment="1">
      <alignment horizontal="center"/>
    </xf>
    <xf numFmtId="0" fontId="0" fillId="0" borderId="15" xfId="9407" applyFont="1" applyBorder="1" applyAlignment="1">
      <alignment horizontal="center"/>
    </xf>
    <xf numFmtId="0" fontId="35" fillId="0" borderId="48" xfId="9407" applyBorder="1"/>
    <xf numFmtId="0" fontId="35" fillId="0" borderId="48" xfId="9407" applyBorder="1" applyAlignment="1">
      <alignment horizontal="center"/>
    </xf>
    <xf numFmtId="10" fontId="35" fillId="0" borderId="48" xfId="9617" applyNumberFormat="1" applyFont="1" applyBorder="1" applyAlignment="1">
      <alignment horizontal="center"/>
    </xf>
    <xf numFmtId="0" fontId="0" fillId="0" borderId="48" xfId="9407" applyFont="1" applyBorder="1"/>
    <xf numFmtId="0" fontId="0" fillId="0" borderId="30" xfId="9407" applyFont="1" applyFill="1" applyBorder="1"/>
    <xf numFmtId="0" fontId="33" fillId="0" borderId="30" xfId="9407" applyFont="1" applyFill="1" applyBorder="1" applyAlignment="1">
      <alignment horizontal="center"/>
    </xf>
    <xf numFmtId="0" fontId="33" fillId="0" borderId="30" xfId="9407" applyFont="1" applyFill="1" applyBorder="1"/>
    <xf numFmtId="2" fontId="33" fillId="0" borderId="30" xfId="9407" applyNumberFormat="1" applyFont="1" applyFill="1" applyBorder="1" applyAlignment="1">
      <alignment horizontal="center"/>
    </xf>
    <xf numFmtId="0" fontId="35" fillId="0" borderId="0" xfId="19"/>
    <xf numFmtId="0" fontId="35" fillId="0" borderId="0" xfId="3319"/>
    <xf numFmtId="0" fontId="33" fillId="0" borderId="53" xfId="18" applyBorder="1"/>
    <xf numFmtId="0" fontId="33" fillId="0" borderId="15" xfId="18" applyBorder="1"/>
    <xf numFmtId="0" fontId="33" fillId="0" borderId="15" xfId="18" applyBorder="1" applyAlignment="1">
      <alignment horizontal="center"/>
    </xf>
    <xf numFmtId="0" fontId="33" fillId="0" borderId="15" xfId="18" applyBorder="1" applyAlignment="1">
      <alignment horizontal="center" wrapText="1"/>
    </xf>
    <xf numFmtId="0" fontId="35" fillId="0" borderId="0" xfId="19" applyAlignment="1">
      <alignment horizontal="center"/>
    </xf>
    <xf numFmtId="0" fontId="35" fillId="0" borderId="0" xfId="19" applyAlignment="1">
      <alignment horizontal="left"/>
    </xf>
    <xf numFmtId="0" fontId="33" fillId="0" borderId="51" xfId="20" applyBorder="1" applyAlignment="1">
      <alignment vertical="center"/>
    </xf>
    <xf numFmtId="0" fontId="35" fillId="0" borderId="51" xfId="21" applyBorder="1" applyAlignment="1">
      <alignment vertical="center"/>
    </xf>
    <xf numFmtId="0" fontId="35" fillId="0" borderId="51" xfId="19" applyBorder="1" applyAlignment="1">
      <alignment horizontal="center" wrapText="1"/>
    </xf>
    <xf numFmtId="2" fontId="33" fillId="0" borderId="51" xfId="21" applyNumberFormat="1" applyFont="1" applyBorder="1" applyAlignment="1">
      <alignment horizontal="center" vertical="center"/>
    </xf>
    <xf numFmtId="0" fontId="0" fillId="0" borderId="30" xfId="20" applyFont="1" applyBorder="1"/>
    <xf numFmtId="0" fontId="33" fillId="0" borderId="30" xfId="21" applyFont="1" applyBorder="1"/>
    <xf numFmtId="1" fontId="35" fillId="0" borderId="30" xfId="21" applyNumberFormat="1" applyBorder="1" applyAlignment="1">
      <alignment horizontal="center"/>
    </xf>
    <xf numFmtId="0" fontId="33" fillId="0" borderId="15" xfId="22" applyFont="1" applyBorder="1"/>
    <xf numFmtId="0" fontId="0" fillId="0" borderId="0" xfId="19" applyFont="1"/>
    <xf numFmtId="0" fontId="0" fillId="0" borderId="0" xfId="19" applyFont="1" applyAlignment="1">
      <alignment horizontal="center"/>
    </xf>
    <xf numFmtId="0" fontId="0" fillId="0" borderId="30" xfId="19" applyFont="1" applyBorder="1" applyAlignment="1">
      <alignment horizontal="center"/>
    </xf>
    <xf numFmtId="0" fontId="0" fillId="0" borderId="51" xfId="19" applyFont="1" applyBorder="1" applyAlignment="1">
      <alignment horizontal="center" wrapText="1"/>
    </xf>
    <xf numFmtId="0" fontId="0" fillId="0" borderId="0" xfId="19" applyFont="1" applyFill="1" applyAlignment="1">
      <alignment horizontal="center"/>
    </xf>
    <xf numFmtId="0" fontId="35" fillId="0" borderId="0" xfId="19" applyFill="1" applyAlignment="1">
      <alignment horizontal="center"/>
    </xf>
    <xf numFmtId="0" fontId="33" fillId="0" borderId="0" xfId="9388" applyFont="1" applyFill="1"/>
    <xf numFmtId="2" fontId="33" fillId="0" borderId="0" xfId="7610" applyNumberFormat="1" applyFont="1" applyFill="1" applyBorder="1" applyAlignment="1">
      <alignment horizontal="center"/>
    </xf>
    <xf numFmtId="2" fontId="33" fillId="0" borderId="15" xfId="7610" applyNumberFormat="1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0" fontId="33" fillId="0" borderId="50" xfId="0" applyFont="1" applyBorder="1" applyAlignment="1">
      <alignment horizontal="centerContinuous"/>
    </xf>
    <xf numFmtId="0" fontId="33" fillId="0" borderId="51" xfId="0" applyFont="1" applyBorder="1" applyAlignment="1">
      <alignment horizontal="centerContinuous"/>
    </xf>
    <xf numFmtId="0" fontId="33" fillId="0" borderId="49" xfId="0" applyFont="1" applyBorder="1" applyAlignment="1">
      <alignment horizontal="centerContinuous"/>
    </xf>
    <xf numFmtId="0" fontId="38" fillId="0" borderId="53" xfId="0" applyFont="1" applyBorder="1" applyAlignment="1">
      <alignment horizontal="center"/>
    </xf>
    <xf numFmtId="165" fontId="33" fillId="0" borderId="53" xfId="0" applyNumberFormat="1" applyFont="1" applyBorder="1" applyAlignment="1">
      <alignment horizontal="center"/>
    </xf>
    <xf numFmtId="0" fontId="33" fillId="0" borderId="43" xfId="0" applyFont="1" applyBorder="1" applyAlignment="1">
      <alignment horizontal="centerContinuous"/>
    </xf>
    <xf numFmtId="14" fontId="33" fillId="0" borderId="15" xfId="0" applyNumberFormat="1" applyFon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33" fillId="0" borderId="56" xfId="0" applyFont="1" applyBorder="1"/>
    <xf numFmtId="0" fontId="33" fillId="0" borderId="57" xfId="0" applyFont="1" applyBorder="1"/>
    <xf numFmtId="0" fontId="33" fillId="0" borderId="0" xfId="0" applyFont="1" applyAlignment="1">
      <alignment horizontal="left"/>
    </xf>
    <xf numFmtId="0" fontId="38" fillId="0" borderId="56" xfId="0" applyFont="1" applyBorder="1"/>
    <xf numFmtId="10" fontId="33" fillId="0" borderId="57" xfId="0" applyNumberFormat="1" applyFont="1" applyBorder="1" applyAlignment="1">
      <alignment horizontal="center"/>
    </xf>
    <xf numFmtId="10" fontId="38" fillId="0" borderId="57" xfId="0" applyNumberFormat="1" applyFont="1" applyBorder="1" applyAlignment="1">
      <alignment horizontal="center"/>
    </xf>
    <xf numFmtId="0" fontId="38" fillId="0" borderId="58" xfId="0" applyFont="1" applyBorder="1"/>
    <xf numFmtId="10" fontId="38" fillId="0" borderId="59" xfId="0" applyNumberFormat="1" applyFont="1" applyBorder="1" applyAlignment="1">
      <alignment horizontal="center"/>
    </xf>
    <xf numFmtId="0" fontId="33" fillId="0" borderId="0" xfId="9388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51" xfId="0" applyFont="1" applyFill="1" applyBorder="1" applyAlignment="1">
      <alignment horizontal="left"/>
    </xf>
    <xf numFmtId="0" fontId="33" fillId="0" borderId="51" xfId="0" applyFont="1" applyBorder="1"/>
    <xf numFmtId="0" fontId="33" fillId="0" borderId="51" xfId="0" applyFont="1" applyFill="1" applyBorder="1"/>
    <xf numFmtId="10" fontId="33" fillId="0" borderId="51" xfId="7610" applyNumberFormat="1" applyFont="1" applyBorder="1" applyAlignment="1">
      <alignment horizontal="center"/>
    </xf>
    <xf numFmtId="0" fontId="33" fillId="0" borderId="54" xfId="0" applyFont="1" applyBorder="1"/>
    <xf numFmtId="0" fontId="33" fillId="0" borderId="55" xfId="0" applyFont="1" applyBorder="1"/>
    <xf numFmtId="182" fontId="33" fillId="0" borderId="57" xfId="0" applyNumberFormat="1" applyFont="1" applyBorder="1"/>
    <xf numFmtId="183" fontId="33" fillId="0" borderId="45" xfId="9621" applyNumberFormat="1" applyFont="1" applyFill="1" applyBorder="1"/>
    <xf numFmtId="10" fontId="38" fillId="0" borderId="57" xfId="1" applyNumberFormat="1" applyFont="1" applyFill="1" applyBorder="1" applyAlignment="1">
      <alignment horizontal="center"/>
    </xf>
    <xf numFmtId="10" fontId="33" fillId="0" borderId="45" xfId="0" applyNumberFormat="1" applyFont="1" applyBorder="1" applyAlignment="1">
      <alignment horizontal="right"/>
    </xf>
    <xf numFmtId="43" fontId="33" fillId="0" borderId="57" xfId="0" applyNumberFormat="1" applyFont="1" applyBorder="1"/>
    <xf numFmtId="43" fontId="33" fillId="0" borderId="45" xfId="0" applyNumberFormat="1" applyFont="1" applyBorder="1"/>
    <xf numFmtId="10" fontId="33" fillId="0" borderId="57" xfId="1" applyNumberFormat="1" applyFont="1" applyFill="1" applyBorder="1" applyAlignment="1">
      <alignment horizontal="center"/>
    </xf>
    <xf numFmtId="0" fontId="33" fillId="0" borderId="0" xfId="5895" applyAlignment="1"/>
    <xf numFmtId="0" fontId="33" fillId="0" borderId="30" xfId="0" applyFont="1" applyFill="1" applyBorder="1" applyAlignment="1">
      <alignment horizontal="left"/>
    </xf>
    <xf numFmtId="0" fontId="33" fillId="0" borderId="30" xfId="0" applyFont="1" applyBorder="1"/>
    <xf numFmtId="10" fontId="0" fillId="0" borderId="30" xfId="0" applyNumberFormat="1" applyBorder="1" applyAlignment="1">
      <alignment horizontal="center"/>
    </xf>
    <xf numFmtId="0" fontId="114" fillId="65" borderId="0" xfId="9396" applyFont="1" applyFill="1" applyAlignment="1">
      <alignment horizontal="center" vertical="center"/>
    </xf>
    <xf numFmtId="0" fontId="33" fillId="0" borderId="0" xfId="0" applyFont="1" applyAlignment="1">
      <alignment horizontal="center"/>
    </xf>
    <xf numFmtId="10" fontId="33" fillId="0" borderId="31" xfId="1" applyNumberFormat="1" applyFont="1" applyFill="1" applyBorder="1" applyAlignment="1">
      <alignment horizontal="center"/>
    </xf>
    <xf numFmtId="0" fontId="33" fillId="0" borderId="0" xfId="0" applyFont="1" applyAlignment="1"/>
    <xf numFmtId="10" fontId="114" fillId="65" borderId="52" xfId="9396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Continuous"/>
    </xf>
    <xf numFmtId="0" fontId="34" fillId="0" borderId="15" xfId="0" applyFont="1" applyBorder="1"/>
    <xf numFmtId="0" fontId="34" fillId="0" borderId="15" xfId="0" applyFont="1" applyBorder="1" applyAlignment="1">
      <alignment horizontal="center"/>
    </xf>
    <xf numFmtId="175" fontId="33" fillId="0" borderId="0" xfId="0" applyNumberFormat="1" applyFont="1" applyAlignment="1">
      <alignment horizontal="center"/>
    </xf>
    <xf numFmtId="10" fontId="35" fillId="0" borderId="0" xfId="19" applyNumberFormat="1" applyAlignment="1">
      <alignment horizontal="center"/>
    </xf>
    <xf numFmtId="175" fontId="33" fillId="0" borderId="15" xfId="0" applyNumberFormat="1" applyFont="1" applyBorder="1" applyAlignment="1">
      <alignment horizontal="center"/>
    </xf>
    <xf numFmtId="10" fontId="33" fillId="0" borderId="15" xfId="0" applyNumberFormat="1" applyFont="1" applyBorder="1" applyAlignment="1">
      <alignment horizontal="center"/>
    </xf>
    <xf numFmtId="10" fontId="35" fillId="0" borderId="15" xfId="19" applyNumberFormat="1" applyBorder="1" applyAlignment="1">
      <alignment horizontal="center"/>
    </xf>
    <xf numFmtId="0" fontId="38" fillId="0" borderId="0" xfId="0" applyFont="1" applyAlignment="1">
      <alignment horizontal="right"/>
    </xf>
    <xf numFmtId="10" fontId="38" fillId="0" borderId="0" xfId="0" applyNumberFormat="1" applyFont="1" applyAlignment="1">
      <alignment horizontal="center"/>
    </xf>
    <xf numFmtId="0" fontId="121" fillId="0" borderId="0" xfId="0" applyFont="1"/>
    <xf numFmtId="165" fontId="35" fillId="0" borderId="31" xfId="0" applyNumberFormat="1" applyFont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0" fontId="33" fillId="0" borderId="15" xfId="0" applyFont="1" applyBorder="1" applyAlignment="1">
      <alignment horizontal="left"/>
    </xf>
    <xf numFmtId="14" fontId="33" fillId="0" borderId="15" xfId="0" applyNumberFormat="1" applyFont="1" applyBorder="1" applyAlignment="1">
      <alignment horizontal="center" wrapText="1"/>
    </xf>
    <xf numFmtId="43" fontId="33" fillId="0" borderId="0" xfId="9631" applyFont="1" applyAlignment="1">
      <alignment horizontal="center"/>
    </xf>
    <xf numFmtId="10" fontId="0" fillId="0" borderId="0" xfId="9632" applyNumberFormat="1" applyFont="1"/>
    <xf numFmtId="43" fontId="33" fillId="0" borderId="0" xfId="9631" applyFont="1" applyAlignment="1">
      <alignment horizontal="right"/>
    </xf>
    <xf numFmtId="43" fontId="33" fillId="0" borderId="15" xfId="9631" applyFont="1" applyBorder="1" applyAlignment="1">
      <alignment horizontal="center"/>
    </xf>
    <xf numFmtId="0" fontId="114" fillId="0" borderId="60" xfId="9396" applyFont="1" applyBorder="1" applyAlignment="1">
      <alignment horizontal="center" vertical="center" wrapText="1"/>
    </xf>
    <xf numFmtId="10" fontId="114" fillId="0" borderId="61" xfId="9396" applyNumberFormat="1" applyFont="1" applyBorder="1" applyAlignment="1">
      <alignment horizontal="center" vertical="center" wrapText="1"/>
    </xf>
    <xf numFmtId="10" fontId="114" fillId="0" borderId="62" xfId="9396" applyNumberFormat="1" applyFont="1" applyBorder="1" applyAlignment="1">
      <alignment horizontal="center" vertical="center" wrapText="1"/>
    </xf>
    <xf numFmtId="0" fontId="75" fillId="0" borderId="0" xfId="9396" applyFont="1" applyBorder="1" applyAlignment="1">
      <alignment horizontal="left" wrapText="1"/>
    </xf>
    <xf numFmtId="0" fontId="114" fillId="0" borderId="0" xfId="9396" applyFont="1" applyBorder="1" applyAlignment="1">
      <alignment horizontal="center" wrapText="1"/>
    </xf>
    <xf numFmtId="0" fontId="88" fillId="0" borderId="0" xfId="0" applyFont="1" applyBorder="1" applyAlignment="1">
      <alignment vertical="top" wrapText="1"/>
    </xf>
    <xf numFmtId="0" fontId="35" fillId="0" borderId="0" xfId="19" applyFill="1"/>
    <xf numFmtId="0" fontId="33" fillId="0" borderId="0" xfId="9392" applyFont="1"/>
    <xf numFmtId="0" fontId="33" fillId="0" borderId="0" xfId="9392" applyFont="1" applyAlignment="1">
      <alignment horizontal="center"/>
    </xf>
    <xf numFmtId="0" fontId="0" fillId="0" borderId="0" xfId="9407" applyFont="1" applyBorder="1" applyAlignment="1">
      <alignment horizontal="center"/>
    </xf>
    <xf numFmtId="0" fontId="35" fillId="0" borderId="0" xfId="9398" applyBorder="1"/>
    <xf numFmtId="0" fontId="32" fillId="0" borderId="0" xfId="0" applyFont="1" applyAlignment="1">
      <alignment horizontal="centerContinuous"/>
    </xf>
    <xf numFmtId="0" fontId="32" fillId="0" borderId="0" xfId="0" applyFont="1" applyAlignment="1">
      <alignment horizontal="center"/>
    </xf>
    <xf numFmtId="0" fontId="32" fillId="0" borderId="53" xfId="0" applyFont="1" applyBorder="1"/>
    <xf numFmtId="0" fontId="32" fillId="0" borderId="53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10" fontId="32" fillId="0" borderId="0" xfId="0" applyNumberFormat="1" applyFont="1" applyAlignment="1">
      <alignment horizontal="center"/>
    </xf>
    <xf numFmtId="10" fontId="32" fillId="0" borderId="0" xfId="0" applyNumberFormat="1" applyFont="1"/>
    <xf numFmtId="0" fontId="32" fillId="0" borderId="15" xfId="19" applyFont="1" applyBorder="1"/>
    <xf numFmtId="0" fontId="32" fillId="0" borderId="0" xfId="19" applyFont="1"/>
    <xf numFmtId="0" fontId="0" fillId="0" borderId="0" xfId="18" applyFont="1" applyAlignment="1">
      <alignment horizontal="left" wrapText="1"/>
    </xf>
    <xf numFmtId="0" fontId="118" fillId="0" borderId="63" xfId="9396" applyFont="1" applyBorder="1" applyAlignment="1">
      <alignment horizontal="center" vertical="center" wrapText="1"/>
    </xf>
    <xf numFmtId="0" fontId="0" fillId="0" borderId="48" xfId="9407" applyFont="1" applyBorder="1" applyAlignment="1">
      <alignment horizontal="center"/>
    </xf>
    <xf numFmtId="0" fontId="0" fillId="0" borderId="0" xfId="9407" applyFont="1" applyAlignment="1">
      <alignment horizontal="center"/>
    </xf>
    <xf numFmtId="0" fontId="35" fillId="0" borderId="15" xfId="9407" applyBorder="1" applyAlignment="1">
      <alignment horizontal="center" wrapText="1"/>
    </xf>
    <xf numFmtId="0" fontId="35" fillId="0" borderId="0" xfId="9407" applyBorder="1" applyAlignment="1">
      <alignment horizontal="center" wrapText="1"/>
    </xf>
    <xf numFmtId="44" fontId="35" fillId="0" borderId="0" xfId="9391" applyNumberFormat="1" applyFill="1"/>
    <xf numFmtId="10" fontId="35" fillId="0" borderId="0" xfId="9623" applyNumberFormat="1" applyFont="1" applyFill="1"/>
    <xf numFmtId="10" fontId="118" fillId="0" borderId="42" xfId="9396" applyNumberFormat="1" applyFont="1" applyBorder="1" applyAlignment="1">
      <alignment horizontal="center" vertical="center" wrapText="1"/>
    </xf>
    <xf numFmtId="10" fontId="118" fillId="0" borderId="30" xfId="9396" applyNumberFormat="1" applyFont="1" applyBorder="1" applyAlignment="1">
      <alignment horizontal="center" vertical="center" wrapText="1"/>
    </xf>
    <xf numFmtId="10" fontId="118" fillId="0" borderId="64" xfId="9396" applyNumberFormat="1" applyFont="1" applyBorder="1" applyAlignment="1">
      <alignment horizontal="center" vertical="center" wrapText="1"/>
    </xf>
    <xf numFmtId="0" fontId="114" fillId="0" borderId="0" xfId="9396" applyFont="1" applyAlignment="1">
      <alignment horizontal="center" wrapText="1"/>
    </xf>
    <xf numFmtId="0" fontId="117" fillId="64" borderId="33" xfId="9396" applyFont="1" applyFill="1" applyBorder="1" applyAlignment="1">
      <alignment horizontal="center" vertical="center" wrapText="1"/>
    </xf>
    <xf numFmtId="0" fontId="117" fillId="64" borderId="34" xfId="9396" applyFont="1" applyFill="1" applyBorder="1" applyAlignment="1">
      <alignment horizontal="center" vertical="center" wrapText="1"/>
    </xf>
    <xf numFmtId="0" fontId="117" fillId="64" borderId="35" xfId="9396" applyFont="1" applyFill="1" applyBorder="1" applyAlignment="1">
      <alignment horizontal="center" vertical="center" wrapText="1"/>
    </xf>
    <xf numFmtId="0" fontId="117" fillId="64" borderId="44" xfId="9396" applyFont="1" applyFill="1" applyBorder="1" applyAlignment="1">
      <alignment horizontal="center" vertical="center" wrapText="1"/>
    </xf>
    <xf numFmtId="0" fontId="117" fillId="64" borderId="15" xfId="9396" applyFont="1" applyFill="1" applyBorder="1" applyAlignment="1">
      <alignment horizontal="center" vertical="center" wrapText="1"/>
    </xf>
    <xf numFmtId="0" fontId="117" fillId="64" borderId="45" xfId="9396" applyFont="1" applyFill="1" applyBorder="1" applyAlignment="1">
      <alignment horizontal="center" vertical="center" wrapText="1"/>
    </xf>
    <xf numFmtId="0" fontId="117" fillId="64" borderId="46" xfId="9396" applyFont="1" applyFill="1" applyBorder="1" applyAlignment="1">
      <alignment horizontal="center" vertical="center" wrapText="1"/>
    </xf>
    <xf numFmtId="0" fontId="117" fillId="64" borderId="51" xfId="9396" applyFont="1" applyFill="1" applyBorder="1" applyAlignment="1">
      <alignment horizontal="center" vertical="center" wrapText="1"/>
    </xf>
    <xf numFmtId="0" fontId="117" fillId="64" borderId="47" xfId="9396" applyFont="1" applyFill="1" applyBorder="1" applyAlignment="1">
      <alignment horizontal="center" vertical="center" wrapText="1"/>
    </xf>
    <xf numFmtId="0" fontId="33" fillId="0" borderId="0" xfId="9388" applyFont="1" applyAlignment="1">
      <alignment horizontal="center"/>
    </xf>
    <xf numFmtId="0" fontId="33" fillId="0" borderId="0" xfId="0" applyFont="1" applyFill="1" applyAlignment="1">
      <alignment horizontal="left" wrapText="1"/>
    </xf>
    <xf numFmtId="0" fontId="33" fillId="0" borderId="0" xfId="0" applyFont="1" applyAlignment="1">
      <alignment horizontal="center"/>
    </xf>
    <xf numFmtId="0" fontId="112" fillId="0" borderId="0" xfId="0" applyFont="1" applyAlignment="1">
      <alignment horizontal="center" wrapText="1"/>
    </xf>
    <xf numFmtId="43" fontId="0" fillId="0" borderId="31" xfId="1" applyNumberFormat="1" applyFont="1" applyBorder="1" applyAlignment="1">
      <alignment horizontal="center"/>
    </xf>
    <xf numFmtId="0" fontId="0" fillId="0" borderId="43" xfId="0" applyBorder="1" applyAlignment="1">
      <alignment horizontal="center" vertical="center" wrapText="1"/>
    </xf>
    <xf numFmtId="0" fontId="35" fillId="0" borderId="0" xfId="9388" applyAlignment="1">
      <alignment horizontal="center"/>
    </xf>
    <xf numFmtId="0" fontId="0" fillId="0" borderId="0" xfId="9388" applyFont="1" applyAlignment="1">
      <alignment horizontal="center"/>
    </xf>
    <xf numFmtId="0" fontId="32" fillId="0" borderId="0" xfId="9398" applyFont="1" applyAlignment="1">
      <alignment horizontal="center"/>
    </xf>
    <xf numFmtId="0" fontId="33" fillId="0" borderId="0" xfId="3579" applyAlignment="1">
      <alignment horizontal="center" wrapText="1"/>
    </xf>
    <xf numFmtId="0" fontId="33" fillId="0" borderId="0" xfId="3579" applyAlignment="1">
      <alignment horizontal="center"/>
    </xf>
    <xf numFmtId="0" fontId="35" fillId="0" borderId="0" xfId="9391" applyAlignment="1">
      <alignment horizontal="left"/>
    </xf>
    <xf numFmtId="0" fontId="0" fillId="0" borderId="0" xfId="18" applyFont="1" applyAlignment="1">
      <alignment horizontal="left" wrapText="1"/>
    </xf>
    <xf numFmtId="0" fontId="112" fillId="0" borderId="0" xfId="9407" applyFont="1" applyBorder="1" applyAlignment="1">
      <alignment horizontal="center"/>
    </xf>
    <xf numFmtId="0" fontId="0" fillId="0" borderId="31" xfId="9407" applyFont="1" applyBorder="1" applyAlignment="1">
      <alignment horizontal="center"/>
    </xf>
    <xf numFmtId="0" fontId="35" fillId="0" borderId="31" xfId="9407" applyBorder="1" applyAlignment="1">
      <alignment horizontal="center"/>
    </xf>
    <xf numFmtId="0" fontId="112" fillId="0" borderId="51" xfId="9407" applyFont="1" applyBorder="1" applyAlignment="1">
      <alignment horizontal="center" wrapText="1"/>
    </xf>
    <xf numFmtId="0" fontId="112" fillId="0" borderId="43" xfId="9407" applyFont="1" applyBorder="1" applyAlignment="1">
      <alignment horizontal="center"/>
    </xf>
    <xf numFmtId="0" fontId="33" fillId="0" borderId="0" xfId="20" applyAlignment="1">
      <alignment horizontal="left" wrapText="1"/>
    </xf>
    <xf numFmtId="0" fontId="33" fillId="0" borderId="31" xfId="18" applyBorder="1" applyAlignment="1">
      <alignment horizontal="center"/>
    </xf>
    <xf numFmtId="0" fontId="112" fillId="0" borderId="15" xfId="9407" applyFont="1" applyBorder="1" applyAlignment="1">
      <alignment horizontal="center" wrapText="1"/>
    </xf>
    <xf numFmtId="0" fontId="38" fillId="0" borderId="65" xfId="18" applyFont="1" applyBorder="1" applyAlignment="1">
      <alignment horizontal="left"/>
    </xf>
    <xf numFmtId="0" fontId="38" fillId="0" borderId="15" xfId="18" applyFont="1" applyBorder="1" applyAlignment="1">
      <alignment horizontal="left"/>
    </xf>
    <xf numFmtId="0" fontId="38" fillId="0" borderId="65" xfId="18" applyFont="1" applyBorder="1" applyAlignment="1">
      <alignment horizontal="center"/>
    </xf>
    <xf numFmtId="0" fontId="38" fillId="0" borderId="15" xfId="18" applyFont="1" applyBorder="1" applyAlignment="1">
      <alignment horizontal="center"/>
    </xf>
    <xf numFmtId="0" fontId="38" fillId="0" borderId="53" xfId="18" applyFont="1" applyBorder="1" applyAlignment="1">
      <alignment horizontal="center" wrapText="1"/>
    </xf>
    <xf numFmtId="0" fontId="38" fillId="0" borderId="15" xfId="18" applyFont="1" applyBorder="1" applyAlignment="1">
      <alignment horizontal="center" wrapText="1"/>
    </xf>
    <xf numFmtId="0" fontId="119" fillId="0" borderId="0" xfId="18" applyFont="1" applyAlignment="1">
      <alignment horizontal="center"/>
    </xf>
    <xf numFmtId="0" fontId="38" fillId="0" borderId="0" xfId="18" applyFont="1" applyAlignment="1">
      <alignment horizontal="center"/>
    </xf>
    <xf numFmtId="0" fontId="33" fillId="0" borderId="43" xfId="18" applyBorder="1" applyAlignment="1">
      <alignment horizontal="center"/>
    </xf>
    <xf numFmtId="0" fontId="33" fillId="0" borderId="0" xfId="22" applyFont="1" applyAlignment="1">
      <alignment horizontal="left" wrapText="1"/>
    </xf>
  </cellXfs>
  <cellStyles count="9634">
    <cellStyle name="$ Currency" xfId="23" xr:uid="{00000000-0005-0000-0000-000000000000}"/>
    <cellStyle name="$ Linked Amount" xfId="24" xr:uid="{00000000-0005-0000-0000-000001000000}"/>
    <cellStyle name="$Currency x2" xfId="25" xr:uid="{00000000-0005-0000-0000-000002000000}"/>
    <cellStyle name="$Gas Cost x5" xfId="26" xr:uid="{00000000-0005-0000-0000-000003000000}"/>
    <cellStyle name="20% - Accent1 2" xfId="27" xr:uid="{00000000-0005-0000-0000-000004000000}"/>
    <cellStyle name="20% - Accent1 2 2" xfId="28" xr:uid="{00000000-0005-0000-0000-000005000000}"/>
    <cellStyle name="20% - Accent1 2 2 2" xfId="29" xr:uid="{00000000-0005-0000-0000-000006000000}"/>
    <cellStyle name="20% - Accent1 2 2 3" xfId="30" xr:uid="{00000000-0005-0000-0000-000007000000}"/>
    <cellStyle name="20% - Accent1 2 2 4" xfId="9542" xr:uid="{1CBA5AE5-5BFF-4A62-A9F9-26A1046237E0}"/>
    <cellStyle name="20% - Accent1 2 3" xfId="31" xr:uid="{00000000-0005-0000-0000-000008000000}"/>
    <cellStyle name="20% - Accent1 2 3 2" xfId="32" xr:uid="{00000000-0005-0000-0000-000009000000}"/>
    <cellStyle name="20% - Accent1 2 3 3" xfId="9593" xr:uid="{4287BEF3-151A-469E-B1BE-28C4623700C6}"/>
    <cellStyle name="20% - Accent1 2 4" xfId="33" xr:uid="{00000000-0005-0000-0000-00000A000000}"/>
    <cellStyle name="20% - Accent1 2 5" xfId="34" xr:uid="{00000000-0005-0000-0000-00000B000000}"/>
    <cellStyle name="20% - Accent1 2 6" xfId="9488" xr:uid="{B9FB2B62-0913-4CC1-BAD2-39AF22C27725}"/>
    <cellStyle name="20% - Accent1 3" xfId="35" xr:uid="{00000000-0005-0000-0000-00000C000000}"/>
    <cellStyle name="20% - Accent1 3 2" xfId="36" xr:uid="{00000000-0005-0000-0000-00000D000000}"/>
    <cellStyle name="20% - Accent1 3 2 2" xfId="37" xr:uid="{00000000-0005-0000-0000-00000E000000}"/>
    <cellStyle name="20% - Accent1 3 3" xfId="38" xr:uid="{00000000-0005-0000-0000-00000F000000}"/>
    <cellStyle name="20% - Accent1 3 4" xfId="39" xr:uid="{00000000-0005-0000-0000-000010000000}"/>
    <cellStyle name="20% - Accent1 4" xfId="40" xr:uid="{00000000-0005-0000-0000-000011000000}"/>
    <cellStyle name="20% - Accent1 4 2" xfId="41" xr:uid="{00000000-0005-0000-0000-000012000000}"/>
    <cellStyle name="20% - Accent1 4 2 2" xfId="42" xr:uid="{00000000-0005-0000-0000-000013000000}"/>
    <cellStyle name="20% - Accent1 4 3" xfId="43" xr:uid="{00000000-0005-0000-0000-000014000000}"/>
    <cellStyle name="20% - Accent1 5" xfId="44" xr:uid="{00000000-0005-0000-0000-000015000000}"/>
    <cellStyle name="20% - Accent1 5 2" xfId="45" xr:uid="{00000000-0005-0000-0000-000016000000}"/>
    <cellStyle name="20% - Accent1 5 2 2" xfId="46" xr:uid="{00000000-0005-0000-0000-000017000000}"/>
    <cellStyle name="20% - Accent1 5 3" xfId="47" xr:uid="{00000000-0005-0000-0000-000018000000}"/>
    <cellStyle name="20% - Accent1 6" xfId="48" xr:uid="{00000000-0005-0000-0000-000019000000}"/>
    <cellStyle name="20% - Accent2 2" xfId="49" xr:uid="{00000000-0005-0000-0000-00001A000000}"/>
    <cellStyle name="20% - Accent2 2 2" xfId="50" xr:uid="{00000000-0005-0000-0000-00001B000000}"/>
    <cellStyle name="20% - Accent2 2 2 2" xfId="51" xr:uid="{00000000-0005-0000-0000-00001C000000}"/>
    <cellStyle name="20% - Accent2 2 2 3" xfId="52" xr:uid="{00000000-0005-0000-0000-00001D000000}"/>
    <cellStyle name="20% - Accent2 2 2 4" xfId="9543" xr:uid="{5C95EC2D-688D-4712-A507-36CB971D687F}"/>
    <cellStyle name="20% - Accent2 2 3" xfId="53" xr:uid="{00000000-0005-0000-0000-00001E000000}"/>
    <cellStyle name="20% - Accent2 2 3 2" xfId="54" xr:uid="{00000000-0005-0000-0000-00001F000000}"/>
    <cellStyle name="20% - Accent2 2 3 3" xfId="9594" xr:uid="{214BD2BC-2F78-4075-8BD7-EA5D472560D1}"/>
    <cellStyle name="20% - Accent2 2 4" xfId="55" xr:uid="{00000000-0005-0000-0000-000020000000}"/>
    <cellStyle name="20% - Accent2 2 5" xfId="56" xr:uid="{00000000-0005-0000-0000-000021000000}"/>
    <cellStyle name="20% - Accent2 2 6" xfId="9489" xr:uid="{04DACBCD-F0A0-42F1-8FFB-EBC0921FBB63}"/>
    <cellStyle name="20% - Accent2 3" xfId="57" xr:uid="{00000000-0005-0000-0000-000022000000}"/>
    <cellStyle name="20% - Accent2 3 2" xfId="58" xr:uid="{00000000-0005-0000-0000-000023000000}"/>
    <cellStyle name="20% - Accent2 3 2 2" xfId="59" xr:uid="{00000000-0005-0000-0000-000024000000}"/>
    <cellStyle name="20% - Accent2 3 3" xfId="60" xr:uid="{00000000-0005-0000-0000-000025000000}"/>
    <cellStyle name="20% - Accent2 3 4" xfId="61" xr:uid="{00000000-0005-0000-0000-000026000000}"/>
    <cellStyle name="20% - Accent2 4" xfId="62" xr:uid="{00000000-0005-0000-0000-000027000000}"/>
    <cellStyle name="20% - Accent2 4 2" xfId="63" xr:uid="{00000000-0005-0000-0000-000028000000}"/>
    <cellStyle name="20% - Accent2 4 2 2" xfId="64" xr:uid="{00000000-0005-0000-0000-000029000000}"/>
    <cellStyle name="20% - Accent2 4 3" xfId="65" xr:uid="{00000000-0005-0000-0000-00002A000000}"/>
    <cellStyle name="20% - Accent2 5" xfId="66" xr:uid="{00000000-0005-0000-0000-00002B000000}"/>
    <cellStyle name="20% - Accent2 5 2" xfId="67" xr:uid="{00000000-0005-0000-0000-00002C000000}"/>
    <cellStyle name="20% - Accent2 5 2 2" xfId="68" xr:uid="{00000000-0005-0000-0000-00002D000000}"/>
    <cellStyle name="20% - Accent2 5 3" xfId="69" xr:uid="{00000000-0005-0000-0000-00002E000000}"/>
    <cellStyle name="20% - Accent2 6" xfId="70" xr:uid="{00000000-0005-0000-0000-00002F000000}"/>
    <cellStyle name="20% - Accent3 2" xfId="71" xr:uid="{00000000-0005-0000-0000-000030000000}"/>
    <cellStyle name="20% - Accent3 2 2" xfId="72" xr:uid="{00000000-0005-0000-0000-000031000000}"/>
    <cellStyle name="20% - Accent3 2 2 2" xfId="73" xr:uid="{00000000-0005-0000-0000-000032000000}"/>
    <cellStyle name="20% - Accent3 2 2 3" xfId="74" xr:uid="{00000000-0005-0000-0000-000033000000}"/>
    <cellStyle name="20% - Accent3 2 2 4" xfId="9544" xr:uid="{23CA0004-3CBC-411B-9243-4CB27167D3D3}"/>
    <cellStyle name="20% - Accent3 2 3" xfId="75" xr:uid="{00000000-0005-0000-0000-000034000000}"/>
    <cellStyle name="20% - Accent3 2 3 2" xfId="76" xr:uid="{00000000-0005-0000-0000-000035000000}"/>
    <cellStyle name="20% - Accent3 2 3 3" xfId="9595" xr:uid="{296B72C1-C5A7-477A-9214-DE7C48612191}"/>
    <cellStyle name="20% - Accent3 2 4" xfId="77" xr:uid="{00000000-0005-0000-0000-000036000000}"/>
    <cellStyle name="20% - Accent3 2 5" xfId="78" xr:uid="{00000000-0005-0000-0000-000037000000}"/>
    <cellStyle name="20% - Accent3 2 6" xfId="9490" xr:uid="{B1735838-0E46-4A3D-A559-AB2A43A2BB8F}"/>
    <cellStyle name="20% - Accent3 3" xfId="79" xr:uid="{00000000-0005-0000-0000-000038000000}"/>
    <cellStyle name="20% - Accent3 3 2" xfId="80" xr:uid="{00000000-0005-0000-0000-000039000000}"/>
    <cellStyle name="20% - Accent3 3 2 2" xfId="81" xr:uid="{00000000-0005-0000-0000-00003A000000}"/>
    <cellStyle name="20% - Accent3 3 3" xfId="82" xr:uid="{00000000-0005-0000-0000-00003B000000}"/>
    <cellStyle name="20% - Accent3 3 4" xfId="83" xr:uid="{00000000-0005-0000-0000-00003C000000}"/>
    <cellStyle name="20% - Accent3 4" xfId="84" xr:uid="{00000000-0005-0000-0000-00003D000000}"/>
    <cellStyle name="20% - Accent3 4 2" xfId="85" xr:uid="{00000000-0005-0000-0000-00003E000000}"/>
    <cellStyle name="20% - Accent3 4 2 2" xfId="86" xr:uid="{00000000-0005-0000-0000-00003F000000}"/>
    <cellStyle name="20% - Accent3 4 3" xfId="87" xr:uid="{00000000-0005-0000-0000-000040000000}"/>
    <cellStyle name="20% - Accent3 5" xfId="88" xr:uid="{00000000-0005-0000-0000-000041000000}"/>
    <cellStyle name="20% - Accent3 5 2" xfId="89" xr:uid="{00000000-0005-0000-0000-000042000000}"/>
    <cellStyle name="20% - Accent3 5 2 2" xfId="90" xr:uid="{00000000-0005-0000-0000-000043000000}"/>
    <cellStyle name="20% - Accent3 5 3" xfId="91" xr:uid="{00000000-0005-0000-0000-000044000000}"/>
    <cellStyle name="20% - Accent3 6" xfId="92" xr:uid="{00000000-0005-0000-0000-000045000000}"/>
    <cellStyle name="20% - Accent4 2" xfId="93" xr:uid="{00000000-0005-0000-0000-000046000000}"/>
    <cellStyle name="20% - Accent4 2 2" xfId="94" xr:uid="{00000000-0005-0000-0000-000047000000}"/>
    <cellStyle name="20% - Accent4 2 2 2" xfId="95" xr:uid="{00000000-0005-0000-0000-000048000000}"/>
    <cellStyle name="20% - Accent4 2 2 3" xfId="96" xr:uid="{00000000-0005-0000-0000-000049000000}"/>
    <cellStyle name="20% - Accent4 2 2 4" xfId="9545" xr:uid="{7343402D-03B8-4582-B4C7-1BAE3E78CE70}"/>
    <cellStyle name="20% - Accent4 2 3" xfId="97" xr:uid="{00000000-0005-0000-0000-00004A000000}"/>
    <cellStyle name="20% - Accent4 2 3 2" xfId="98" xr:uid="{00000000-0005-0000-0000-00004B000000}"/>
    <cellStyle name="20% - Accent4 2 3 3" xfId="9596" xr:uid="{FE60C685-FC33-4507-B661-D117BBA495C4}"/>
    <cellStyle name="20% - Accent4 2 4" xfId="99" xr:uid="{00000000-0005-0000-0000-00004C000000}"/>
    <cellStyle name="20% - Accent4 2 5" xfId="100" xr:uid="{00000000-0005-0000-0000-00004D000000}"/>
    <cellStyle name="20% - Accent4 2 6" xfId="9491" xr:uid="{9FACB7B6-051B-41FA-9A72-8E71915DDE04}"/>
    <cellStyle name="20% - Accent4 3" xfId="101" xr:uid="{00000000-0005-0000-0000-00004E000000}"/>
    <cellStyle name="20% - Accent4 3 2" xfId="102" xr:uid="{00000000-0005-0000-0000-00004F000000}"/>
    <cellStyle name="20% - Accent4 3 2 2" xfId="103" xr:uid="{00000000-0005-0000-0000-000050000000}"/>
    <cellStyle name="20% - Accent4 3 3" xfId="104" xr:uid="{00000000-0005-0000-0000-000051000000}"/>
    <cellStyle name="20% - Accent4 3 4" xfId="105" xr:uid="{00000000-0005-0000-0000-000052000000}"/>
    <cellStyle name="20% - Accent4 4" xfId="106" xr:uid="{00000000-0005-0000-0000-000053000000}"/>
    <cellStyle name="20% - Accent4 4 2" xfId="107" xr:uid="{00000000-0005-0000-0000-000054000000}"/>
    <cellStyle name="20% - Accent4 4 2 2" xfId="108" xr:uid="{00000000-0005-0000-0000-000055000000}"/>
    <cellStyle name="20% - Accent4 4 3" xfId="109" xr:uid="{00000000-0005-0000-0000-000056000000}"/>
    <cellStyle name="20% - Accent4 5" xfId="110" xr:uid="{00000000-0005-0000-0000-000057000000}"/>
    <cellStyle name="20% - Accent4 5 2" xfId="111" xr:uid="{00000000-0005-0000-0000-000058000000}"/>
    <cellStyle name="20% - Accent4 5 2 2" xfId="112" xr:uid="{00000000-0005-0000-0000-000059000000}"/>
    <cellStyle name="20% - Accent4 5 3" xfId="113" xr:uid="{00000000-0005-0000-0000-00005A000000}"/>
    <cellStyle name="20% - Accent4 6" xfId="114" xr:uid="{00000000-0005-0000-0000-00005B000000}"/>
    <cellStyle name="20% - Accent5 2" xfId="115" xr:uid="{00000000-0005-0000-0000-00005C000000}"/>
    <cellStyle name="20% - Accent5 2 2" xfId="116" xr:uid="{00000000-0005-0000-0000-00005D000000}"/>
    <cellStyle name="20% - Accent5 2 2 2" xfId="117" xr:uid="{00000000-0005-0000-0000-00005E000000}"/>
    <cellStyle name="20% - Accent5 2 2 3" xfId="118" xr:uid="{00000000-0005-0000-0000-00005F000000}"/>
    <cellStyle name="20% - Accent5 2 2 4" xfId="9546" xr:uid="{F8549843-74A0-4880-8A47-57C9A374A01D}"/>
    <cellStyle name="20% - Accent5 2 3" xfId="119" xr:uid="{00000000-0005-0000-0000-000060000000}"/>
    <cellStyle name="20% - Accent5 2 3 2" xfId="120" xr:uid="{00000000-0005-0000-0000-000061000000}"/>
    <cellStyle name="20% - Accent5 2 3 3" xfId="9597" xr:uid="{2AAE5241-0342-4D45-8186-60DD14612613}"/>
    <cellStyle name="20% - Accent5 2 4" xfId="121" xr:uid="{00000000-0005-0000-0000-000062000000}"/>
    <cellStyle name="20% - Accent5 2 5" xfId="122" xr:uid="{00000000-0005-0000-0000-000063000000}"/>
    <cellStyle name="20% - Accent5 2 6" xfId="9492" xr:uid="{37AC3C00-40D2-4907-891F-010D9C83373F}"/>
    <cellStyle name="20% - Accent5 3" xfId="123" xr:uid="{00000000-0005-0000-0000-000064000000}"/>
    <cellStyle name="20% - Accent5 3 2" xfId="124" xr:uid="{00000000-0005-0000-0000-000065000000}"/>
    <cellStyle name="20% - Accent5 3 2 2" xfId="125" xr:uid="{00000000-0005-0000-0000-000066000000}"/>
    <cellStyle name="20% - Accent5 3 3" xfId="126" xr:uid="{00000000-0005-0000-0000-000067000000}"/>
    <cellStyle name="20% - Accent5 3 4" xfId="127" xr:uid="{00000000-0005-0000-0000-000068000000}"/>
    <cellStyle name="20% - Accent5 4" xfId="128" xr:uid="{00000000-0005-0000-0000-000069000000}"/>
    <cellStyle name="20% - Accent5 4 2" xfId="129" xr:uid="{00000000-0005-0000-0000-00006A000000}"/>
    <cellStyle name="20% - Accent5 4 2 2" xfId="130" xr:uid="{00000000-0005-0000-0000-00006B000000}"/>
    <cellStyle name="20% - Accent5 4 3" xfId="131" xr:uid="{00000000-0005-0000-0000-00006C000000}"/>
    <cellStyle name="20% - Accent5 5" xfId="132" xr:uid="{00000000-0005-0000-0000-00006D000000}"/>
    <cellStyle name="20% - Accent5 5 2" xfId="133" xr:uid="{00000000-0005-0000-0000-00006E000000}"/>
    <cellStyle name="20% - Accent5 5 2 2" xfId="134" xr:uid="{00000000-0005-0000-0000-00006F000000}"/>
    <cellStyle name="20% - Accent5 5 3" xfId="135" xr:uid="{00000000-0005-0000-0000-000070000000}"/>
    <cellStyle name="20% - Accent5 6" xfId="136" xr:uid="{00000000-0005-0000-0000-000071000000}"/>
    <cellStyle name="20% - Accent6 2" xfId="137" xr:uid="{00000000-0005-0000-0000-000072000000}"/>
    <cellStyle name="20% - Accent6 2 2" xfId="138" xr:uid="{00000000-0005-0000-0000-000073000000}"/>
    <cellStyle name="20% - Accent6 2 2 2" xfId="139" xr:uid="{00000000-0005-0000-0000-000074000000}"/>
    <cellStyle name="20% - Accent6 2 2 3" xfId="140" xr:uid="{00000000-0005-0000-0000-000075000000}"/>
    <cellStyle name="20% - Accent6 2 2 4" xfId="9547" xr:uid="{2BE236E3-AB9B-4AA2-8D56-1277A08D673B}"/>
    <cellStyle name="20% - Accent6 2 3" xfId="141" xr:uid="{00000000-0005-0000-0000-000076000000}"/>
    <cellStyle name="20% - Accent6 2 3 2" xfId="142" xr:uid="{00000000-0005-0000-0000-000077000000}"/>
    <cellStyle name="20% - Accent6 2 3 3" xfId="9598" xr:uid="{8D0FAFCB-280C-43B2-9CD5-C5409784BD7B}"/>
    <cellStyle name="20% - Accent6 2 4" xfId="143" xr:uid="{00000000-0005-0000-0000-000078000000}"/>
    <cellStyle name="20% - Accent6 2 5" xfId="144" xr:uid="{00000000-0005-0000-0000-000079000000}"/>
    <cellStyle name="20% - Accent6 2 6" xfId="9493" xr:uid="{56156EDF-DE4C-4033-BF42-A787A57DFF2A}"/>
    <cellStyle name="20% - Accent6 3" xfId="145" xr:uid="{00000000-0005-0000-0000-00007A000000}"/>
    <cellStyle name="20% - Accent6 3 2" xfId="146" xr:uid="{00000000-0005-0000-0000-00007B000000}"/>
    <cellStyle name="20% - Accent6 3 2 2" xfId="147" xr:uid="{00000000-0005-0000-0000-00007C000000}"/>
    <cellStyle name="20% - Accent6 3 3" xfId="148" xr:uid="{00000000-0005-0000-0000-00007D000000}"/>
    <cellStyle name="20% - Accent6 3 4" xfId="149" xr:uid="{00000000-0005-0000-0000-00007E000000}"/>
    <cellStyle name="20% - Accent6 4" xfId="150" xr:uid="{00000000-0005-0000-0000-00007F000000}"/>
    <cellStyle name="20% - Accent6 4 2" xfId="151" xr:uid="{00000000-0005-0000-0000-000080000000}"/>
    <cellStyle name="20% - Accent6 4 2 2" xfId="152" xr:uid="{00000000-0005-0000-0000-000081000000}"/>
    <cellStyle name="20% - Accent6 4 3" xfId="153" xr:uid="{00000000-0005-0000-0000-000082000000}"/>
    <cellStyle name="20% - Accent6 5" xfId="154" xr:uid="{00000000-0005-0000-0000-000083000000}"/>
    <cellStyle name="20% - Accent6 5 2" xfId="155" xr:uid="{00000000-0005-0000-0000-000084000000}"/>
    <cellStyle name="20% - Accent6 5 2 2" xfId="156" xr:uid="{00000000-0005-0000-0000-000085000000}"/>
    <cellStyle name="20% - Accent6 5 3" xfId="157" xr:uid="{00000000-0005-0000-0000-000086000000}"/>
    <cellStyle name="20% - Accent6 6" xfId="158" xr:uid="{00000000-0005-0000-0000-000087000000}"/>
    <cellStyle name="40% - Accent1 2" xfId="159" xr:uid="{00000000-0005-0000-0000-000088000000}"/>
    <cellStyle name="40% - Accent1 2 2" xfId="160" xr:uid="{00000000-0005-0000-0000-000089000000}"/>
    <cellStyle name="40% - Accent1 2 2 2" xfId="161" xr:uid="{00000000-0005-0000-0000-00008A000000}"/>
    <cellStyle name="40% - Accent1 2 2 3" xfId="162" xr:uid="{00000000-0005-0000-0000-00008B000000}"/>
    <cellStyle name="40% - Accent1 2 2 4" xfId="9548" xr:uid="{66DA52BB-894C-40EC-B68C-134C1FCE3ACD}"/>
    <cellStyle name="40% - Accent1 2 3" xfId="163" xr:uid="{00000000-0005-0000-0000-00008C000000}"/>
    <cellStyle name="40% - Accent1 2 3 2" xfId="164" xr:uid="{00000000-0005-0000-0000-00008D000000}"/>
    <cellStyle name="40% - Accent1 2 3 3" xfId="9599" xr:uid="{86CD4CFC-CBEA-4434-9230-94142F710487}"/>
    <cellStyle name="40% - Accent1 2 4" xfId="165" xr:uid="{00000000-0005-0000-0000-00008E000000}"/>
    <cellStyle name="40% - Accent1 2 5" xfId="166" xr:uid="{00000000-0005-0000-0000-00008F000000}"/>
    <cellStyle name="40% - Accent1 2 6" xfId="9494" xr:uid="{4500C4B1-0881-4002-BE5D-D93EDC4D6550}"/>
    <cellStyle name="40% - Accent1 3" xfId="167" xr:uid="{00000000-0005-0000-0000-000090000000}"/>
    <cellStyle name="40% - Accent1 3 2" xfId="168" xr:uid="{00000000-0005-0000-0000-000091000000}"/>
    <cellStyle name="40% - Accent1 3 2 2" xfId="169" xr:uid="{00000000-0005-0000-0000-000092000000}"/>
    <cellStyle name="40% - Accent1 3 3" xfId="170" xr:uid="{00000000-0005-0000-0000-000093000000}"/>
    <cellStyle name="40% - Accent1 3 4" xfId="171" xr:uid="{00000000-0005-0000-0000-000094000000}"/>
    <cellStyle name="40% - Accent1 4" xfId="172" xr:uid="{00000000-0005-0000-0000-000095000000}"/>
    <cellStyle name="40% - Accent1 4 2" xfId="173" xr:uid="{00000000-0005-0000-0000-000096000000}"/>
    <cellStyle name="40% - Accent1 4 2 2" xfId="174" xr:uid="{00000000-0005-0000-0000-000097000000}"/>
    <cellStyle name="40% - Accent1 4 3" xfId="175" xr:uid="{00000000-0005-0000-0000-000098000000}"/>
    <cellStyle name="40% - Accent1 5" xfId="176" xr:uid="{00000000-0005-0000-0000-000099000000}"/>
    <cellStyle name="40% - Accent1 5 2" xfId="177" xr:uid="{00000000-0005-0000-0000-00009A000000}"/>
    <cellStyle name="40% - Accent1 5 2 2" xfId="178" xr:uid="{00000000-0005-0000-0000-00009B000000}"/>
    <cellStyle name="40% - Accent1 5 3" xfId="179" xr:uid="{00000000-0005-0000-0000-00009C000000}"/>
    <cellStyle name="40% - Accent1 6" xfId="180" xr:uid="{00000000-0005-0000-0000-00009D000000}"/>
    <cellStyle name="40% - Accent2 2" xfId="181" xr:uid="{00000000-0005-0000-0000-00009E000000}"/>
    <cellStyle name="40% - Accent2 2 2" xfId="182" xr:uid="{00000000-0005-0000-0000-00009F000000}"/>
    <cellStyle name="40% - Accent2 2 2 2" xfId="183" xr:uid="{00000000-0005-0000-0000-0000A0000000}"/>
    <cellStyle name="40% - Accent2 2 2 3" xfId="184" xr:uid="{00000000-0005-0000-0000-0000A1000000}"/>
    <cellStyle name="40% - Accent2 2 2 4" xfId="9549" xr:uid="{75F6D1DB-95E2-4CA6-A96D-22660D7B9D5B}"/>
    <cellStyle name="40% - Accent2 2 3" xfId="185" xr:uid="{00000000-0005-0000-0000-0000A2000000}"/>
    <cellStyle name="40% - Accent2 2 3 2" xfId="186" xr:uid="{00000000-0005-0000-0000-0000A3000000}"/>
    <cellStyle name="40% - Accent2 2 3 3" xfId="9600" xr:uid="{DB7631A6-0883-4330-B2C8-D14DE3AE9548}"/>
    <cellStyle name="40% - Accent2 2 4" xfId="187" xr:uid="{00000000-0005-0000-0000-0000A4000000}"/>
    <cellStyle name="40% - Accent2 2 5" xfId="188" xr:uid="{00000000-0005-0000-0000-0000A5000000}"/>
    <cellStyle name="40% - Accent2 2 6" xfId="9495" xr:uid="{37501422-0422-4E4E-9A64-1C394A75E8A1}"/>
    <cellStyle name="40% - Accent2 3" xfId="189" xr:uid="{00000000-0005-0000-0000-0000A6000000}"/>
    <cellStyle name="40% - Accent2 3 2" xfId="190" xr:uid="{00000000-0005-0000-0000-0000A7000000}"/>
    <cellStyle name="40% - Accent2 3 2 2" xfId="191" xr:uid="{00000000-0005-0000-0000-0000A8000000}"/>
    <cellStyle name="40% - Accent2 3 3" xfId="192" xr:uid="{00000000-0005-0000-0000-0000A9000000}"/>
    <cellStyle name="40% - Accent2 3 4" xfId="193" xr:uid="{00000000-0005-0000-0000-0000AA000000}"/>
    <cellStyle name="40% - Accent2 4" xfId="194" xr:uid="{00000000-0005-0000-0000-0000AB000000}"/>
    <cellStyle name="40% - Accent2 4 2" xfId="195" xr:uid="{00000000-0005-0000-0000-0000AC000000}"/>
    <cellStyle name="40% - Accent2 4 2 2" xfId="196" xr:uid="{00000000-0005-0000-0000-0000AD000000}"/>
    <cellStyle name="40% - Accent2 4 3" xfId="197" xr:uid="{00000000-0005-0000-0000-0000AE000000}"/>
    <cellStyle name="40% - Accent2 5" xfId="198" xr:uid="{00000000-0005-0000-0000-0000AF000000}"/>
    <cellStyle name="40% - Accent2 5 2" xfId="199" xr:uid="{00000000-0005-0000-0000-0000B0000000}"/>
    <cellStyle name="40% - Accent2 5 2 2" xfId="200" xr:uid="{00000000-0005-0000-0000-0000B1000000}"/>
    <cellStyle name="40% - Accent2 5 3" xfId="201" xr:uid="{00000000-0005-0000-0000-0000B2000000}"/>
    <cellStyle name="40% - Accent2 6" xfId="202" xr:uid="{00000000-0005-0000-0000-0000B3000000}"/>
    <cellStyle name="40% - Accent3 2" xfId="203" xr:uid="{00000000-0005-0000-0000-0000B4000000}"/>
    <cellStyle name="40% - Accent3 2 2" xfId="204" xr:uid="{00000000-0005-0000-0000-0000B5000000}"/>
    <cellStyle name="40% - Accent3 2 2 2" xfId="205" xr:uid="{00000000-0005-0000-0000-0000B6000000}"/>
    <cellStyle name="40% - Accent3 2 2 3" xfId="206" xr:uid="{00000000-0005-0000-0000-0000B7000000}"/>
    <cellStyle name="40% - Accent3 2 2 4" xfId="9550" xr:uid="{E5B88D3C-0D37-4FFA-B583-9DA643DB5735}"/>
    <cellStyle name="40% - Accent3 2 3" xfId="207" xr:uid="{00000000-0005-0000-0000-0000B8000000}"/>
    <cellStyle name="40% - Accent3 2 3 2" xfId="208" xr:uid="{00000000-0005-0000-0000-0000B9000000}"/>
    <cellStyle name="40% - Accent3 2 3 3" xfId="9601" xr:uid="{5B449CBB-C45B-418B-9093-215F7719638B}"/>
    <cellStyle name="40% - Accent3 2 4" xfId="209" xr:uid="{00000000-0005-0000-0000-0000BA000000}"/>
    <cellStyle name="40% - Accent3 2 5" xfId="210" xr:uid="{00000000-0005-0000-0000-0000BB000000}"/>
    <cellStyle name="40% - Accent3 2 6" xfId="9496" xr:uid="{A929B449-4DB6-4AC8-B6A6-9E00541D914D}"/>
    <cellStyle name="40% - Accent3 3" xfId="211" xr:uid="{00000000-0005-0000-0000-0000BC000000}"/>
    <cellStyle name="40% - Accent3 3 2" xfId="212" xr:uid="{00000000-0005-0000-0000-0000BD000000}"/>
    <cellStyle name="40% - Accent3 3 2 2" xfId="213" xr:uid="{00000000-0005-0000-0000-0000BE000000}"/>
    <cellStyle name="40% - Accent3 3 3" xfId="214" xr:uid="{00000000-0005-0000-0000-0000BF000000}"/>
    <cellStyle name="40% - Accent3 3 4" xfId="215" xr:uid="{00000000-0005-0000-0000-0000C0000000}"/>
    <cellStyle name="40% - Accent3 4" xfId="216" xr:uid="{00000000-0005-0000-0000-0000C1000000}"/>
    <cellStyle name="40% - Accent3 4 2" xfId="217" xr:uid="{00000000-0005-0000-0000-0000C2000000}"/>
    <cellStyle name="40% - Accent3 4 2 2" xfId="218" xr:uid="{00000000-0005-0000-0000-0000C3000000}"/>
    <cellStyle name="40% - Accent3 4 3" xfId="219" xr:uid="{00000000-0005-0000-0000-0000C4000000}"/>
    <cellStyle name="40% - Accent3 5" xfId="220" xr:uid="{00000000-0005-0000-0000-0000C5000000}"/>
    <cellStyle name="40% - Accent3 5 2" xfId="221" xr:uid="{00000000-0005-0000-0000-0000C6000000}"/>
    <cellStyle name="40% - Accent3 5 2 2" xfId="222" xr:uid="{00000000-0005-0000-0000-0000C7000000}"/>
    <cellStyle name="40% - Accent3 5 3" xfId="223" xr:uid="{00000000-0005-0000-0000-0000C8000000}"/>
    <cellStyle name="40% - Accent3 6" xfId="224" xr:uid="{00000000-0005-0000-0000-0000C9000000}"/>
    <cellStyle name="40% - Accent4 2" xfId="225" xr:uid="{00000000-0005-0000-0000-0000CA000000}"/>
    <cellStyle name="40% - Accent4 2 2" xfId="226" xr:uid="{00000000-0005-0000-0000-0000CB000000}"/>
    <cellStyle name="40% - Accent4 2 2 2" xfId="227" xr:uid="{00000000-0005-0000-0000-0000CC000000}"/>
    <cellStyle name="40% - Accent4 2 2 3" xfId="228" xr:uid="{00000000-0005-0000-0000-0000CD000000}"/>
    <cellStyle name="40% - Accent4 2 2 4" xfId="9551" xr:uid="{CCAB56DA-672F-4BF9-A394-D7E5555615B4}"/>
    <cellStyle name="40% - Accent4 2 3" xfId="229" xr:uid="{00000000-0005-0000-0000-0000CE000000}"/>
    <cellStyle name="40% - Accent4 2 3 2" xfId="230" xr:uid="{00000000-0005-0000-0000-0000CF000000}"/>
    <cellStyle name="40% - Accent4 2 3 3" xfId="9602" xr:uid="{59E429B5-A1BA-4266-B822-81C3860F9A2D}"/>
    <cellStyle name="40% - Accent4 2 4" xfId="231" xr:uid="{00000000-0005-0000-0000-0000D0000000}"/>
    <cellStyle name="40% - Accent4 2 5" xfId="232" xr:uid="{00000000-0005-0000-0000-0000D1000000}"/>
    <cellStyle name="40% - Accent4 2 6" xfId="9497" xr:uid="{0C92A361-C26D-42DE-A3E0-8C6BECBA1930}"/>
    <cellStyle name="40% - Accent4 3" xfId="233" xr:uid="{00000000-0005-0000-0000-0000D2000000}"/>
    <cellStyle name="40% - Accent4 3 2" xfId="234" xr:uid="{00000000-0005-0000-0000-0000D3000000}"/>
    <cellStyle name="40% - Accent4 3 2 2" xfId="235" xr:uid="{00000000-0005-0000-0000-0000D4000000}"/>
    <cellStyle name="40% - Accent4 3 3" xfId="236" xr:uid="{00000000-0005-0000-0000-0000D5000000}"/>
    <cellStyle name="40% - Accent4 3 4" xfId="237" xr:uid="{00000000-0005-0000-0000-0000D6000000}"/>
    <cellStyle name="40% - Accent4 4" xfId="238" xr:uid="{00000000-0005-0000-0000-0000D7000000}"/>
    <cellStyle name="40% - Accent4 4 2" xfId="239" xr:uid="{00000000-0005-0000-0000-0000D8000000}"/>
    <cellStyle name="40% - Accent4 4 2 2" xfId="240" xr:uid="{00000000-0005-0000-0000-0000D9000000}"/>
    <cellStyle name="40% - Accent4 4 3" xfId="241" xr:uid="{00000000-0005-0000-0000-0000DA000000}"/>
    <cellStyle name="40% - Accent4 5" xfId="242" xr:uid="{00000000-0005-0000-0000-0000DB000000}"/>
    <cellStyle name="40% - Accent4 5 2" xfId="243" xr:uid="{00000000-0005-0000-0000-0000DC000000}"/>
    <cellStyle name="40% - Accent4 5 2 2" xfId="244" xr:uid="{00000000-0005-0000-0000-0000DD000000}"/>
    <cellStyle name="40% - Accent4 5 3" xfId="245" xr:uid="{00000000-0005-0000-0000-0000DE000000}"/>
    <cellStyle name="40% - Accent4 6" xfId="246" xr:uid="{00000000-0005-0000-0000-0000DF000000}"/>
    <cellStyle name="40% - Accent5 2" xfId="247" xr:uid="{00000000-0005-0000-0000-0000E0000000}"/>
    <cellStyle name="40% - Accent5 2 2" xfId="248" xr:uid="{00000000-0005-0000-0000-0000E1000000}"/>
    <cellStyle name="40% - Accent5 2 2 2" xfId="249" xr:uid="{00000000-0005-0000-0000-0000E2000000}"/>
    <cellStyle name="40% - Accent5 2 2 3" xfId="250" xr:uid="{00000000-0005-0000-0000-0000E3000000}"/>
    <cellStyle name="40% - Accent5 2 2 4" xfId="9552" xr:uid="{A0FDA959-A404-4A78-A5D5-EED85FA50DE9}"/>
    <cellStyle name="40% - Accent5 2 3" xfId="251" xr:uid="{00000000-0005-0000-0000-0000E4000000}"/>
    <cellStyle name="40% - Accent5 2 3 2" xfId="252" xr:uid="{00000000-0005-0000-0000-0000E5000000}"/>
    <cellStyle name="40% - Accent5 2 3 3" xfId="9603" xr:uid="{8CE6982A-50CC-4B45-B158-062CB2B61C2A}"/>
    <cellStyle name="40% - Accent5 2 4" xfId="253" xr:uid="{00000000-0005-0000-0000-0000E6000000}"/>
    <cellStyle name="40% - Accent5 2 5" xfId="254" xr:uid="{00000000-0005-0000-0000-0000E7000000}"/>
    <cellStyle name="40% - Accent5 2 6" xfId="9498" xr:uid="{39F6C06D-5F08-44A2-AF05-C6D3E279CFAB}"/>
    <cellStyle name="40% - Accent5 3" xfId="255" xr:uid="{00000000-0005-0000-0000-0000E8000000}"/>
    <cellStyle name="40% - Accent5 3 2" xfId="256" xr:uid="{00000000-0005-0000-0000-0000E9000000}"/>
    <cellStyle name="40% - Accent5 3 2 2" xfId="257" xr:uid="{00000000-0005-0000-0000-0000EA000000}"/>
    <cellStyle name="40% - Accent5 3 3" xfId="258" xr:uid="{00000000-0005-0000-0000-0000EB000000}"/>
    <cellStyle name="40% - Accent5 3 4" xfId="259" xr:uid="{00000000-0005-0000-0000-0000EC000000}"/>
    <cellStyle name="40% - Accent5 4" xfId="260" xr:uid="{00000000-0005-0000-0000-0000ED000000}"/>
    <cellStyle name="40% - Accent5 4 2" xfId="261" xr:uid="{00000000-0005-0000-0000-0000EE000000}"/>
    <cellStyle name="40% - Accent5 4 2 2" xfId="262" xr:uid="{00000000-0005-0000-0000-0000EF000000}"/>
    <cellStyle name="40% - Accent5 4 3" xfId="263" xr:uid="{00000000-0005-0000-0000-0000F0000000}"/>
    <cellStyle name="40% - Accent5 5" xfId="264" xr:uid="{00000000-0005-0000-0000-0000F1000000}"/>
    <cellStyle name="40% - Accent5 5 2" xfId="265" xr:uid="{00000000-0005-0000-0000-0000F2000000}"/>
    <cellStyle name="40% - Accent5 5 2 2" xfId="266" xr:uid="{00000000-0005-0000-0000-0000F3000000}"/>
    <cellStyle name="40% - Accent5 5 3" xfId="267" xr:uid="{00000000-0005-0000-0000-0000F4000000}"/>
    <cellStyle name="40% - Accent5 6" xfId="268" xr:uid="{00000000-0005-0000-0000-0000F5000000}"/>
    <cellStyle name="40% - Accent6 2" xfId="269" xr:uid="{00000000-0005-0000-0000-0000F6000000}"/>
    <cellStyle name="40% - Accent6 2 2" xfId="270" xr:uid="{00000000-0005-0000-0000-0000F7000000}"/>
    <cellStyle name="40% - Accent6 2 2 2" xfId="271" xr:uid="{00000000-0005-0000-0000-0000F8000000}"/>
    <cellStyle name="40% - Accent6 2 2 3" xfId="272" xr:uid="{00000000-0005-0000-0000-0000F9000000}"/>
    <cellStyle name="40% - Accent6 2 2 4" xfId="9553" xr:uid="{7AC42FC0-A872-4D67-B981-C37B947EC009}"/>
    <cellStyle name="40% - Accent6 2 3" xfId="273" xr:uid="{00000000-0005-0000-0000-0000FA000000}"/>
    <cellStyle name="40% - Accent6 2 3 2" xfId="274" xr:uid="{00000000-0005-0000-0000-0000FB000000}"/>
    <cellStyle name="40% - Accent6 2 3 3" xfId="9604" xr:uid="{5ECA8A48-3A93-4C48-A83A-75A6983170E1}"/>
    <cellStyle name="40% - Accent6 2 4" xfId="275" xr:uid="{00000000-0005-0000-0000-0000FC000000}"/>
    <cellStyle name="40% - Accent6 2 5" xfId="276" xr:uid="{00000000-0005-0000-0000-0000FD000000}"/>
    <cellStyle name="40% - Accent6 2 6" xfId="9499" xr:uid="{0B2491D0-C6D6-4571-843F-24A83E7969D3}"/>
    <cellStyle name="40% - Accent6 3" xfId="277" xr:uid="{00000000-0005-0000-0000-0000FE000000}"/>
    <cellStyle name="40% - Accent6 3 2" xfId="278" xr:uid="{00000000-0005-0000-0000-0000FF000000}"/>
    <cellStyle name="40% - Accent6 3 2 2" xfId="279" xr:uid="{00000000-0005-0000-0000-000000010000}"/>
    <cellStyle name="40% - Accent6 3 3" xfId="280" xr:uid="{00000000-0005-0000-0000-000001010000}"/>
    <cellStyle name="40% - Accent6 3 4" xfId="281" xr:uid="{00000000-0005-0000-0000-000002010000}"/>
    <cellStyle name="40% - Accent6 4" xfId="282" xr:uid="{00000000-0005-0000-0000-000003010000}"/>
    <cellStyle name="40% - Accent6 4 2" xfId="283" xr:uid="{00000000-0005-0000-0000-000004010000}"/>
    <cellStyle name="40% - Accent6 4 2 2" xfId="284" xr:uid="{00000000-0005-0000-0000-000005010000}"/>
    <cellStyle name="40% - Accent6 4 3" xfId="285" xr:uid="{00000000-0005-0000-0000-000006010000}"/>
    <cellStyle name="40% - Accent6 5" xfId="286" xr:uid="{00000000-0005-0000-0000-000007010000}"/>
    <cellStyle name="40% - Accent6 5 2" xfId="287" xr:uid="{00000000-0005-0000-0000-000008010000}"/>
    <cellStyle name="40% - Accent6 5 2 2" xfId="288" xr:uid="{00000000-0005-0000-0000-000009010000}"/>
    <cellStyle name="40% - Accent6 5 3" xfId="289" xr:uid="{00000000-0005-0000-0000-00000A010000}"/>
    <cellStyle name="40% - Accent6 6" xfId="290" xr:uid="{00000000-0005-0000-0000-00000B010000}"/>
    <cellStyle name="60% - Accent1 2" xfId="291" xr:uid="{00000000-0005-0000-0000-00000C010000}"/>
    <cellStyle name="60% - Accent1 3" xfId="292" xr:uid="{00000000-0005-0000-0000-00000D010000}"/>
    <cellStyle name="60% - Accent1 4" xfId="293" xr:uid="{00000000-0005-0000-0000-00000E010000}"/>
    <cellStyle name="60% - Accent1 5" xfId="294" xr:uid="{00000000-0005-0000-0000-00000F010000}"/>
    <cellStyle name="60% - Accent1 6" xfId="295" xr:uid="{00000000-0005-0000-0000-000010010000}"/>
    <cellStyle name="60% - Accent2 2" xfId="296" xr:uid="{00000000-0005-0000-0000-000011010000}"/>
    <cellStyle name="60% - Accent2 3" xfId="297" xr:uid="{00000000-0005-0000-0000-000012010000}"/>
    <cellStyle name="60% - Accent2 4" xfId="298" xr:uid="{00000000-0005-0000-0000-000013010000}"/>
    <cellStyle name="60% - Accent2 5" xfId="299" xr:uid="{00000000-0005-0000-0000-000014010000}"/>
    <cellStyle name="60% - Accent2 6" xfId="300" xr:uid="{00000000-0005-0000-0000-000015010000}"/>
    <cellStyle name="60% - Accent3 2" xfId="301" xr:uid="{00000000-0005-0000-0000-000016010000}"/>
    <cellStyle name="60% - Accent3 3" xfId="302" xr:uid="{00000000-0005-0000-0000-000017010000}"/>
    <cellStyle name="60% - Accent3 4" xfId="303" xr:uid="{00000000-0005-0000-0000-000018010000}"/>
    <cellStyle name="60% - Accent3 5" xfId="304" xr:uid="{00000000-0005-0000-0000-000019010000}"/>
    <cellStyle name="60% - Accent3 6" xfId="305" xr:uid="{00000000-0005-0000-0000-00001A010000}"/>
    <cellStyle name="60% - Accent4 2" xfId="306" xr:uid="{00000000-0005-0000-0000-00001B010000}"/>
    <cellStyle name="60% - Accent4 3" xfId="307" xr:uid="{00000000-0005-0000-0000-00001C010000}"/>
    <cellStyle name="60% - Accent4 4" xfId="308" xr:uid="{00000000-0005-0000-0000-00001D010000}"/>
    <cellStyle name="60% - Accent4 5" xfId="309" xr:uid="{00000000-0005-0000-0000-00001E010000}"/>
    <cellStyle name="60% - Accent4 6" xfId="310" xr:uid="{00000000-0005-0000-0000-00001F010000}"/>
    <cellStyle name="60% - Accent5 2" xfId="311" xr:uid="{00000000-0005-0000-0000-000020010000}"/>
    <cellStyle name="60% - Accent5 3" xfId="312" xr:uid="{00000000-0005-0000-0000-000021010000}"/>
    <cellStyle name="60% - Accent5 4" xfId="313" xr:uid="{00000000-0005-0000-0000-000022010000}"/>
    <cellStyle name="60% - Accent5 5" xfId="314" xr:uid="{00000000-0005-0000-0000-000023010000}"/>
    <cellStyle name="60% - Accent5 6" xfId="315" xr:uid="{00000000-0005-0000-0000-000024010000}"/>
    <cellStyle name="60% - Accent6 2" xfId="316" xr:uid="{00000000-0005-0000-0000-000025010000}"/>
    <cellStyle name="60% - Accent6 3" xfId="317" xr:uid="{00000000-0005-0000-0000-000026010000}"/>
    <cellStyle name="60% - Accent6 4" xfId="318" xr:uid="{00000000-0005-0000-0000-000027010000}"/>
    <cellStyle name="60% - Accent6 5" xfId="319" xr:uid="{00000000-0005-0000-0000-000028010000}"/>
    <cellStyle name="60% - Accent6 6" xfId="320" xr:uid="{00000000-0005-0000-0000-000029010000}"/>
    <cellStyle name="Accent1 2" xfId="321" xr:uid="{00000000-0005-0000-0000-00002A010000}"/>
    <cellStyle name="Accent1 3" xfId="322" xr:uid="{00000000-0005-0000-0000-00002B010000}"/>
    <cellStyle name="Accent1 4" xfId="323" xr:uid="{00000000-0005-0000-0000-00002C010000}"/>
    <cellStyle name="Accent1 5" xfId="324" xr:uid="{00000000-0005-0000-0000-00002D010000}"/>
    <cellStyle name="Accent1 6" xfId="325" xr:uid="{00000000-0005-0000-0000-00002E010000}"/>
    <cellStyle name="Accent2 2" xfId="326" xr:uid="{00000000-0005-0000-0000-00002F010000}"/>
    <cellStyle name="Accent2 3" xfId="327" xr:uid="{00000000-0005-0000-0000-000030010000}"/>
    <cellStyle name="Accent2 4" xfId="328" xr:uid="{00000000-0005-0000-0000-000031010000}"/>
    <cellStyle name="Accent2 5" xfId="329" xr:uid="{00000000-0005-0000-0000-000032010000}"/>
    <cellStyle name="Accent2 6" xfId="330" xr:uid="{00000000-0005-0000-0000-000033010000}"/>
    <cellStyle name="Accent3 2" xfId="331" xr:uid="{00000000-0005-0000-0000-000034010000}"/>
    <cellStyle name="Accent3 3" xfId="332" xr:uid="{00000000-0005-0000-0000-000035010000}"/>
    <cellStyle name="Accent3 4" xfId="333" xr:uid="{00000000-0005-0000-0000-000036010000}"/>
    <cellStyle name="Accent3 5" xfId="334" xr:uid="{00000000-0005-0000-0000-000037010000}"/>
    <cellStyle name="Accent3 6" xfId="335" xr:uid="{00000000-0005-0000-0000-000038010000}"/>
    <cellStyle name="Accent4 2" xfId="336" xr:uid="{00000000-0005-0000-0000-000039010000}"/>
    <cellStyle name="Accent4 3" xfId="337" xr:uid="{00000000-0005-0000-0000-00003A010000}"/>
    <cellStyle name="Accent4 4" xfId="338" xr:uid="{00000000-0005-0000-0000-00003B010000}"/>
    <cellStyle name="Accent4 5" xfId="339" xr:uid="{00000000-0005-0000-0000-00003C010000}"/>
    <cellStyle name="Accent4 6" xfId="340" xr:uid="{00000000-0005-0000-0000-00003D010000}"/>
    <cellStyle name="Accent5 2" xfId="341" xr:uid="{00000000-0005-0000-0000-00003E010000}"/>
    <cellStyle name="Accent5 3" xfId="342" xr:uid="{00000000-0005-0000-0000-00003F010000}"/>
    <cellStyle name="Accent5 4" xfId="343" xr:uid="{00000000-0005-0000-0000-000040010000}"/>
    <cellStyle name="Accent5 5" xfId="344" xr:uid="{00000000-0005-0000-0000-000041010000}"/>
    <cellStyle name="Accent5 6" xfId="345" xr:uid="{00000000-0005-0000-0000-000042010000}"/>
    <cellStyle name="Accent6 2" xfId="346" xr:uid="{00000000-0005-0000-0000-000043010000}"/>
    <cellStyle name="Accent6 3" xfId="347" xr:uid="{00000000-0005-0000-0000-000044010000}"/>
    <cellStyle name="Accent6 4" xfId="348" xr:uid="{00000000-0005-0000-0000-000045010000}"/>
    <cellStyle name="Accent6 5" xfId="349" xr:uid="{00000000-0005-0000-0000-000046010000}"/>
    <cellStyle name="Accent6 6" xfId="350" xr:uid="{00000000-0005-0000-0000-000047010000}"/>
    <cellStyle name="Account No." xfId="351" xr:uid="{00000000-0005-0000-0000-000048010000}"/>
    <cellStyle name="Account No. 2" xfId="352" xr:uid="{00000000-0005-0000-0000-000049010000}"/>
    <cellStyle name="adj detail" xfId="353" xr:uid="{00000000-0005-0000-0000-00004A010000}"/>
    <cellStyle name="Allocated" xfId="354" xr:uid="{00000000-0005-0000-0000-00004B010000}"/>
    <cellStyle name="Bad 2" xfId="355" xr:uid="{00000000-0005-0000-0000-00004C010000}"/>
    <cellStyle name="Bad 3" xfId="356" xr:uid="{00000000-0005-0000-0000-00004D010000}"/>
    <cellStyle name="Bad 4" xfId="357" xr:uid="{00000000-0005-0000-0000-00004E010000}"/>
    <cellStyle name="Bad 5" xfId="358" xr:uid="{00000000-0005-0000-0000-00004F010000}"/>
    <cellStyle name="Bad 6" xfId="359" xr:uid="{00000000-0005-0000-0000-000050010000}"/>
    <cellStyle name="Calculation 2" xfId="360" xr:uid="{00000000-0005-0000-0000-000051010000}"/>
    <cellStyle name="Calculation 3" xfId="361" xr:uid="{00000000-0005-0000-0000-000052010000}"/>
    <cellStyle name="Calculation 4" xfId="362" xr:uid="{00000000-0005-0000-0000-000053010000}"/>
    <cellStyle name="Calculation 5" xfId="363" xr:uid="{00000000-0005-0000-0000-000054010000}"/>
    <cellStyle name="Calculation 6" xfId="364" xr:uid="{00000000-0005-0000-0000-000055010000}"/>
    <cellStyle name="Calculation 7" xfId="365" xr:uid="{00000000-0005-0000-0000-000056010000}"/>
    <cellStyle name="Check Cell 2" xfId="366" xr:uid="{00000000-0005-0000-0000-000057010000}"/>
    <cellStyle name="Check Cell 3" xfId="367" xr:uid="{00000000-0005-0000-0000-000058010000}"/>
    <cellStyle name="Check Cell 4" xfId="368" xr:uid="{00000000-0005-0000-0000-000059010000}"/>
    <cellStyle name="Check Cell 5" xfId="369" xr:uid="{00000000-0005-0000-0000-00005A010000}"/>
    <cellStyle name="Check Cell 6" xfId="370" xr:uid="{00000000-0005-0000-0000-00005B010000}"/>
    <cellStyle name="Col Cent" xfId="371" xr:uid="{00000000-0005-0000-0000-00005C010000}"/>
    <cellStyle name="Col Cent Across" xfId="372" xr:uid="{00000000-0005-0000-0000-00005D010000}"/>
    <cellStyle name="Col Head Cent" xfId="373" xr:uid="{00000000-0005-0000-0000-00005E010000}"/>
    <cellStyle name="Col Head Cent 2" xfId="374" xr:uid="{00000000-0005-0000-0000-00005F010000}"/>
    <cellStyle name="ColumnHeaderNormal" xfId="375" xr:uid="{00000000-0005-0000-0000-000060010000}"/>
    <cellStyle name="Comma" xfId="9441" builtinId="3"/>
    <cellStyle name="Comma [0] 2" xfId="376" xr:uid="{00000000-0005-0000-0000-000062010000}"/>
    <cellStyle name="Comma 10" xfId="377" xr:uid="{00000000-0005-0000-0000-000063010000}"/>
    <cellStyle name="Comma 100" xfId="9485" xr:uid="{0D95181B-86FF-452D-842E-642862832160}"/>
    <cellStyle name="Comma 101" xfId="9450" xr:uid="{5CE3C423-AF2F-479D-AFA1-EB7E4449D496}"/>
    <cellStyle name="Comma 101 2" xfId="9631" xr:uid="{4FF01A6C-0393-4FC7-9D2F-7A69EFDB36E3}"/>
    <cellStyle name="Comma 102" xfId="9615" xr:uid="{BCA2ED97-13AB-41B2-9E9D-4ED468C8590C}"/>
    <cellStyle name="Comma 103" xfId="9448" xr:uid="{D869E084-DF1C-4253-9BDE-F25DA45D707A}"/>
    <cellStyle name="Comma 104" xfId="9486" xr:uid="{F9AD4CDC-314D-4EC2-BFC1-6C63F07D1205}"/>
    <cellStyle name="Comma 105" xfId="9500" xr:uid="{7F686DF4-FD6C-4CFD-9840-466EF5AD6450}"/>
    <cellStyle name="Comma 106" xfId="9613" xr:uid="{6D193DB6-BDBB-4A97-855F-C5C55C484C49}"/>
    <cellStyle name="Comma 107" xfId="9616" xr:uid="{38D1924B-02B1-4B5C-AB18-2B8863C2B496}"/>
    <cellStyle name="Comma 108" xfId="9624" xr:uid="{3CB262D6-8B9A-4BB2-9CC7-CCEC116B2E1E}"/>
    <cellStyle name="Comma 11" xfId="378" xr:uid="{00000000-0005-0000-0000-000064010000}"/>
    <cellStyle name="Comma 12" xfId="379" xr:uid="{00000000-0005-0000-0000-000065010000}"/>
    <cellStyle name="Comma 13" xfId="380" xr:uid="{00000000-0005-0000-0000-000066010000}"/>
    <cellStyle name="Comma 14" xfId="381" xr:uid="{00000000-0005-0000-0000-000067010000}"/>
    <cellStyle name="Comma 15" xfId="382" xr:uid="{00000000-0005-0000-0000-000068010000}"/>
    <cellStyle name="Comma 16" xfId="383" xr:uid="{00000000-0005-0000-0000-000069010000}"/>
    <cellStyle name="Comma 17" xfId="384" xr:uid="{00000000-0005-0000-0000-00006A010000}"/>
    <cellStyle name="Comma 18" xfId="385" xr:uid="{00000000-0005-0000-0000-00006B010000}"/>
    <cellStyle name="Comma 18 2" xfId="386" xr:uid="{00000000-0005-0000-0000-00006C010000}"/>
    <cellStyle name="Comma 18 3" xfId="387" xr:uid="{00000000-0005-0000-0000-00006D010000}"/>
    <cellStyle name="Comma 19" xfId="388" xr:uid="{00000000-0005-0000-0000-00006E010000}"/>
    <cellStyle name="Comma 2" xfId="9" xr:uid="{00000000-0005-0000-0000-00006F010000}"/>
    <cellStyle name="Comma 2 10" xfId="389" xr:uid="{00000000-0005-0000-0000-000070010000}"/>
    <cellStyle name="Comma 2 10 2" xfId="390" xr:uid="{00000000-0005-0000-0000-000071010000}"/>
    <cellStyle name="Comma 2 10 2 2" xfId="391" xr:uid="{00000000-0005-0000-0000-000072010000}"/>
    <cellStyle name="Comma 2 10 2 3" xfId="392" xr:uid="{00000000-0005-0000-0000-000073010000}"/>
    <cellStyle name="Comma 2 10 3" xfId="393" xr:uid="{00000000-0005-0000-0000-000074010000}"/>
    <cellStyle name="Comma 2 100" xfId="394" xr:uid="{00000000-0005-0000-0000-000075010000}"/>
    <cellStyle name="Comma 2 101" xfId="395" xr:uid="{00000000-0005-0000-0000-000076010000}"/>
    <cellStyle name="Comma 2 102" xfId="396" xr:uid="{00000000-0005-0000-0000-000077010000}"/>
    <cellStyle name="Comma 2 103" xfId="397" xr:uid="{00000000-0005-0000-0000-000078010000}"/>
    <cellStyle name="Comma 2 104" xfId="398" xr:uid="{00000000-0005-0000-0000-000079010000}"/>
    <cellStyle name="Comma 2 105" xfId="399" xr:uid="{00000000-0005-0000-0000-00007A010000}"/>
    <cellStyle name="Comma 2 106" xfId="400" xr:uid="{00000000-0005-0000-0000-00007B010000}"/>
    <cellStyle name="Comma 2 107" xfId="401" xr:uid="{00000000-0005-0000-0000-00007C010000}"/>
    <cellStyle name="Comma 2 108" xfId="402" xr:uid="{00000000-0005-0000-0000-00007D010000}"/>
    <cellStyle name="Comma 2 109" xfId="403" xr:uid="{00000000-0005-0000-0000-00007E010000}"/>
    <cellStyle name="Comma 2 11" xfId="404" xr:uid="{00000000-0005-0000-0000-00007F010000}"/>
    <cellStyle name="Comma 2 11 2" xfId="405" xr:uid="{00000000-0005-0000-0000-000080010000}"/>
    <cellStyle name="Comma 2 11 2 2" xfId="406" xr:uid="{00000000-0005-0000-0000-000081010000}"/>
    <cellStyle name="Comma 2 11 2 3" xfId="407" xr:uid="{00000000-0005-0000-0000-000082010000}"/>
    <cellStyle name="Comma 2 11 3" xfId="408" xr:uid="{00000000-0005-0000-0000-000083010000}"/>
    <cellStyle name="Comma 2 110" xfId="409" xr:uid="{00000000-0005-0000-0000-000084010000}"/>
    <cellStyle name="Comma 2 111" xfId="410" xr:uid="{00000000-0005-0000-0000-000085010000}"/>
    <cellStyle name="Comma 2 112" xfId="411" xr:uid="{00000000-0005-0000-0000-000086010000}"/>
    <cellStyle name="Comma 2 113" xfId="412" xr:uid="{00000000-0005-0000-0000-000087010000}"/>
    <cellStyle name="Comma 2 114" xfId="413" xr:uid="{00000000-0005-0000-0000-000088010000}"/>
    <cellStyle name="Comma 2 115" xfId="414" xr:uid="{00000000-0005-0000-0000-000089010000}"/>
    <cellStyle name="Comma 2 116" xfId="415" xr:uid="{00000000-0005-0000-0000-00008A010000}"/>
    <cellStyle name="Comma 2 117" xfId="416" xr:uid="{00000000-0005-0000-0000-00008B010000}"/>
    <cellStyle name="Comma 2 118" xfId="417" xr:uid="{00000000-0005-0000-0000-00008C010000}"/>
    <cellStyle name="Comma 2 119" xfId="418" xr:uid="{00000000-0005-0000-0000-00008D010000}"/>
    <cellStyle name="Comma 2 12" xfId="419" xr:uid="{00000000-0005-0000-0000-00008E010000}"/>
    <cellStyle name="Comma 2 12 2" xfId="420" xr:uid="{00000000-0005-0000-0000-00008F010000}"/>
    <cellStyle name="Comma 2 12 2 2" xfId="421" xr:uid="{00000000-0005-0000-0000-000090010000}"/>
    <cellStyle name="Comma 2 12 2 3" xfId="422" xr:uid="{00000000-0005-0000-0000-000091010000}"/>
    <cellStyle name="Comma 2 12 3" xfId="423" xr:uid="{00000000-0005-0000-0000-000092010000}"/>
    <cellStyle name="Comma 2 120" xfId="424" xr:uid="{00000000-0005-0000-0000-000093010000}"/>
    <cellStyle name="Comma 2 121" xfId="425" xr:uid="{00000000-0005-0000-0000-000094010000}"/>
    <cellStyle name="Comma 2 122" xfId="426" xr:uid="{00000000-0005-0000-0000-000095010000}"/>
    <cellStyle name="Comma 2 123" xfId="427" xr:uid="{00000000-0005-0000-0000-000096010000}"/>
    <cellStyle name="Comma 2 124" xfId="428" xr:uid="{00000000-0005-0000-0000-000097010000}"/>
    <cellStyle name="Comma 2 125" xfId="429" xr:uid="{00000000-0005-0000-0000-000098010000}"/>
    <cellStyle name="Comma 2 126" xfId="430" xr:uid="{00000000-0005-0000-0000-000099010000}"/>
    <cellStyle name="Comma 2 127" xfId="431" xr:uid="{00000000-0005-0000-0000-00009A010000}"/>
    <cellStyle name="Comma 2 128" xfId="432" xr:uid="{00000000-0005-0000-0000-00009B010000}"/>
    <cellStyle name="Comma 2 129" xfId="433" xr:uid="{00000000-0005-0000-0000-00009C010000}"/>
    <cellStyle name="Comma 2 13" xfId="434" xr:uid="{00000000-0005-0000-0000-00009D010000}"/>
    <cellStyle name="Comma 2 13 2" xfId="435" xr:uid="{00000000-0005-0000-0000-00009E010000}"/>
    <cellStyle name="Comma 2 13 2 2" xfId="436" xr:uid="{00000000-0005-0000-0000-00009F010000}"/>
    <cellStyle name="Comma 2 13 2 3" xfId="437" xr:uid="{00000000-0005-0000-0000-0000A0010000}"/>
    <cellStyle name="Comma 2 13 3" xfId="438" xr:uid="{00000000-0005-0000-0000-0000A1010000}"/>
    <cellStyle name="Comma 2 130" xfId="439" xr:uid="{00000000-0005-0000-0000-0000A2010000}"/>
    <cellStyle name="Comma 2 131" xfId="440" xr:uid="{00000000-0005-0000-0000-0000A3010000}"/>
    <cellStyle name="Comma 2 132" xfId="441" xr:uid="{00000000-0005-0000-0000-0000A4010000}"/>
    <cellStyle name="Comma 2 133" xfId="442" xr:uid="{00000000-0005-0000-0000-0000A5010000}"/>
    <cellStyle name="Comma 2 134" xfId="443" xr:uid="{00000000-0005-0000-0000-0000A6010000}"/>
    <cellStyle name="Comma 2 135" xfId="444" xr:uid="{00000000-0005-0000-0000-0000A7010000}"/>
    <cellStyle name="Comma 2 136" xfId="445" xr:uid="{00000000-0005-0000-0000-0000A8010000}"/>
    <cellStyle name="Comma 2 137" xfId="446" xr:uid="{00000000-0005-0000-0000-0000A9010000}"/>
    <cellStyle name="Comma 2 138" xfId="447" xr:uid="{00000000-0005-0000-0000-0000AA010000}"/>
    <cellStyle name="Comma 2 139" xfId="448" xr:uid="{00000000-0005-0000-0000-0000AB010000}"/>
    <cellStyle name="Comma 2 14" xfId="449" xr:uid="{00000000-0005-0000-0000-0000AC010000}"/>
    <cellStyle name="Comma 2 14 2" xfId="450" xr:uid="{00000000-0005-0000-0000-0000AD010000}"/>
    <cellStyle name="Comma 2 14 2 2" xfId="451" xr:uid="{00000000-0005-0000-0000-0000AE010000}"/>
    <cellStyle name="Comma 2 14 2 3" xfId="452" xr:uid="{00000000-0005-0000-0000-0000AF010000}"/>
    <cellStyle name="Comma 2 14 3" xfId="453" xr:uid="{00000000-0005-0000-0000-0000B0010000}"/>
    <cellStyle name="Comma 2 140" xfId="454" xr:uid="{00000000-0005-0000-0000-0000B1010000}"/>
    <cellStyle name="Comma 2 141" xfId="455" xr:uid="{00000000-0005-0000-0000-0000B2010000}"/>
    <cellStyle name="Comma 2 142" xfId="456" xr:uid="{00000000-0005-0000-0000-0000B3010000}"/>
    <cellStyle name="Comma 2 143" xfId="457" xr:uid="{00000000-0005-0000-0000-0000B4010000}"/>
    <cellStyle name="Comma 2 144" xfId="458" xr:uid="{00000000-0005-0000-0000-0000B5010000}"/>
    <cellStyle name="Comma 2 145" xfId="459" xr:uid="{00000000-0005-0000-0000-0000B6010000}"/>
    <cellStyle name="Comma 2 146" xfId="460" xr:uid="{00000000-0005-0000-0000-0000B7010000}"/>
    <cellStyle name="Comma 2 147" xfId="461" xr:uid="{00000000-0005-0000-0000-0000B8010000}"/>
    <cellStyle name="Comma 2 148" xfId="462" xr:uid="{00000000-0005-0000-0000-0000B9010000}"/>
    <cellStyle name="Comma 2 149" xfId="463" xr:uid="{00000000-0005-0000-0000-0000BA010000}"/>
    <cellStyle name="Comma 2 15" xfId="464" xr:uid="{00000000-0005-0000-0000-0000BB010000}"/>
    <cellStyle name="Comma 2 15 2" xfId="465" xr:uid="{00000000-0005-0000-0000-0000BC010000}"/>
    <cellStyle name="Comma 2 15 2 2" xfId="466" xr:uid="{00000000-0005-0000-0000-0000BD010000}"/>
    <cellStyle name="Comma 2 15 2 3" xfId="467" xr:uid="{00000000-0005-0000-0000-0000BE010000}"/>
    <cellStyle name="Comma 2 15 3" xfId="468" xr:uid="{00000000-0005-0000-0000-0000BF010000}"/>
    <cellStyle name="Comma 2 150" xfId="469" xr:uid="{00000000-0005-0000-0000-0000C0010000}"/>
    <cellStyle name="Comma 2 151" xfId="470" xr:uid="{00000000-0005-0000-0000-0000C1010000}"/>
    <cellStyle name="Comma 2 152" xfId="471" xr:uid="{00000000-0005-0000-0000-0000C2010000}"/>
    <cellStyle name="Comma 2 153" xfId="472" xr:uid="{00000000-0005-0000-0000-0000C3010000}"/>
    <cellStyle name="Comma 2 16" xfId="473" xr:uid="{00000000-0005-0000-0000-0000C4010000}"/>
    <cellStyle name="Comma 2 16 2" xfId="474" xr:uid="{00000000-0005-0000-0000-0000C5010000}"/>
    <cellStyle name="Comma 2 16 2 2" xfId="475" xr:uid="{00000000-0005-0000-0000-0000C6010000}"/>
    <cellStyle name="Comma 2 16 2 3" xfId="476" xr:uid="{00000000-0005-0000-0000-0000C7010000}"/>
    <cellStyle name="Comma 2 16 3" xfId="477" xr:uid="{00000000-0005-0000-0000-0000C8010000}"/>
    <cellStyle name="Comma 2 17" xfId="478" xr:uid="{00000000-0005-0000-0000-0000C9010000}"/>
    <cellStyle name="Comma 2 17 2" xfId="479" xr:uid="{00000000-0005-0000-0000-0000CA010000}"/>
    <cellStyle name="Comma 2 18" xfId="480" xr:uid="{00000000-0005-0000-0000-0000CB010000}"/>
    <cellStyle name="Comma 2 18 2" xfId="481" xr:uid="{00000000-0005-0000-0000-0000CC010000}"/>
    <cellStyle name="Comma 2 19" xfId="482" xr:uid="{00000000-0005-0000-0000-0000CD010000}"/>
    <cellStyle name="Comma 2 19 2" xfId="483" xr:uid="{00000000-0005-0000-0000-0000CE010000}"/>
    <cellStyle name="Comma 2 2" xfId="484" xr:uid="{00000000-0005-0000-0000-0000CF010000}"/>
    <cellStyle name="Comma 2 2 10" xfId="485" xr:uid="{00000000-0005-0000-0000-0000D0010000}"/>
    <cellStyle name="Comma 2 2 10 2" xfId="486" xr:uid="{00000000-0005-0000-0000-0000D1010000}"/>
    <cellStyle name="Comma 2 2 11" xfId="487" xr:uid="{00000000-0005-0000-0000-0000D2010000}"/>
    <cellStyle name="Comma 2 2 11 2" xfId="488" xr:uid="{00000000-0005-0000-0000-0000D3010000}"/>
    <cellStyle name="Comma 2 2 12" xfId="489" xr:uid="{00000000-0005-0000-0000-0000D4010000}"/>
    <cellStyle name="Comma 2 2 12 2" xfId="490" xr:uid="{00000000-0005-0000-0000-0000D5010000}"/>
    <cellStyle name="Comma 2 2 12 2 2" xfId="491" xr:uid="{00000000-0005-0000-0000-0000D6010000}"/>
    <cellStyle name="Comma 2 2 12 3" xfId="492" xr:uid="{00000000-0005-0000-0000-0000D7010000}"/>
    <cellStyle name="Comma 2 2 13" xfId="493" xr:uid="{00000000-0005-0000-0000-0000D8010000}"/>
    <cellStyle name="Comma 2 2 13 2" xfId="494" xr:uid="{00000000-0005-0000-0000-0000D9010000}"/>
    <cellStyle name="Comma 2 2 14" xfId="495" xr:uid="{00000000-0005-0000-0000-0000DA010000}"/>
    <cellStyle name="Comma 2 2 14 2" xfId="496" xr:uid="{00000000-0005-0000-0000-0000DB010000}"/>
    <cellStyle name="Comma 2 2 14 2 2" xfId="497" xr:uid="{00000000-0005-0000-0000-0000DC010000}"/>
    <cellStyle name="Comma 2 2 14 3" xfId="498" xr:uid="{00000000-0005-0000-0000-0000DD010000}"/>
    <cellStyle name="Comma 2 2 15" xfId="499" xr:uid="{00000000-0005-0000-0000-0000DE010000}"/>
    <cellStyle name="Comma 2 2 15 2" xfId="500" xr:uid="{00000000-0005-0000-0000-0000DF010000}"/>
    <cellStyle name="Comma 2 2 15 2 2" xfId="501" xr:uid="{00000000-0005-0000-0000-0000E0010000}"/>
    <cellStyle name="Comma 2 2 15 3" xfId="502" xr:uid="{00000000-0005-0000-0000-0000E1010000}"/>
    <cellStyle name="Comma 2 2 16" xfId="503" xr:uid="{00000000-0005-0000-0000-0000E2010000}"/>
    <cellStyle name="Comma 2 2 16 2" xfId="504" xr:uid="{00000000-0005-0000-0000-0000E3010000}"/>
    <cellStyle name="Comma 2 2 16 2 2" xfId="505" xr:uid="{00000000-0005-0000-0000-0000E4010000}"/>
    <cellStyle name="Comma 2 2 16 3" xfId="506" xr:uid="{00000000-0005-0000-0000-0000E5010000}"/>
    <cellStyle name="Comma 2 2 17" xfId="507" xr:uid="{00000000-0005-0000-0000-0000E6010000}"/>
    <cellStyle name="Comma 2 2 17 2" xfId="508" xr:uid="{00000000-0005-0000-0000-0000E7010000}"/>
    <cellStyle name="Comma 2 2 17 2 2" xfId="509" xr:uid="{00000000-0005-0000-0000-0000E8010000}"/>
    <cellStyle name="Comma 2 2 17 3" xfId="510" xr:uid="{00000000-0005-0000-0000-0000E9010000}"/>
    <cellStyle name="Comma 2 2 18" xfId="511" xr:uid="{00000000-0005-0000-0000-0000EA010000}"/>
    <cellStyle name="Comma 2 2 18 2" xfId="512" xr:uid="{00000000-0005-0000-0000-0000EB010000}"/>
    <cellStyle name="Comma 2 2 19" xfId="513" xr:uid="{00000000-0005-0000-0000-0000EC010000}"/>
    <cellStyle name="Comma 2 2 2" xfId="514" xr:uid="{00000000-0005-0000-0000-0000ED010000}"/>
    <cellStyle name="Comma 2 2 2 10" xfId="515" xr:uid="{00000000-0005-0000-0000-0000EE010000}"/>
    <cellStyle name="Comma 2 2 2 11" xfId="516" xr:uid="{00000000-0005-0000-0000-0000EF010000}"/>
    <cellStyle name="Comma 2 2 2 12" xfId="517" xr:uid="{00000000-0005-0000-0000-0000F0010000}"/>
    <cellStyle name="Comma 2 2 2 13" xfId="518" xr:uid="{00000000-0005-0000-0000-0000F1010000}"/>
    <cellStyle name="Comma 2 2 2 14" xfId="519" xr:uid="{00000000-0005-0000-0000-0000F2010000}"/>
    <cellStyle name="Comma 2 2 2 15" xfId="520" xr:uid="{00000000-0005-0000-0000-0000F3010000}"/>
    <cellStyle name="Comma 2 2 2 16" xfId="521" xr:uid="{00000000-0005-0000-0000-0000F4010000}"/>
    <cellStyle name="Comma 2 2 2 17" xfId="522" xr:uid="{00000000-0005-0000-0000-0000F5010000}"/>
    <cellStyle name="Comma 2 2 2 18" xfId="523" xr:uid="{00000000-0005-0000-0000-0000F6010000}"/>
    <cellStyle name="Comma 2 2 2 18 2" xfId="524" xr:uid="{00000000-0005-0000-0000-0000F7010000}"/>
    <cellStyle name="Comma 2 2 2 19" xfId="525" xr:uid="{00000000-0005-0000-0000-0000F8010000}"/>
    <cellStyle name="Comma 2 2 2 2" xfId="526" xr:uid="{00000000-0005-0000-0000-0000F9010000}"/>
    <cellStyle name="Comma 2 2 2 2 10" xfId="527" xr:uid="{00000000-0005-0000-0000-0000FA010000}"/>
    <cellStyle name="Comma 2 2 2 2 10 2" xfId="528" xr:uid="{00000000-0005-0000-0000-0000FB010000}"/>
    <cellStyle name="Comma 2 2 2 2 10 2 2" xfId="529" xr:uid="{00000000-0005-0000-0000-0000FC010000}"/>
    <cellStyle name="Comma 2 2 2 2 10 3" xfId="530" xr:uid="{00000000-0005-0000-0000-0000FD010000}"/>
    <cellStyle name="Comma 2 2 2 2 11" xfId="531" xr:uid="{00000000-0005-0000-0000-0000FE010000}"/>
    <cellStyle name="Comma 2 2 2 2 11 2" xfId="532" xr:uid="{00000000-0005-0000-0000-0000FF010000}"/>
    <cellStyle name="Comma 2 2 2 2 11 2 2" xfId="533" xr:uid="{00000000-0005-0000-0000-000000020000}"/>
    <cellStyle name="Comma 2 2 2 2 11 3" xfId="534" xr:uid="{00000000-0005-0000-0000-000001020000}"/>
    <cellStyle name="Comma 2 2 2 2 12" xfId="535" xr:uid="{00000000-0005-0000-0000-000002020000}"/>
    <cellStyle name="Comma 2 2 2 2 12 2" xfId="536" xr:uid="{00000000-0005-0000-0000-000003020000}"/>
    <cellStyle name="Comma 2 2 2 2 12 2 2" xfId="537" xr:uid="{00000000-0005-0000-0000-000004020000}"/>
    <cellStyle name="Comma 2 2 2 2 12 3" xfId="538" xr:uid="{00000000-0005-0000-0000-000005020000}"/>
    <cellStyle name="Comma 2 2 2 2 13" xfId="539" xr:uid="{00000000-0005-0000-0000-000006020000}"/>
    <cellStyle name="Comma 2 2 2 2 13 2" xfId="540" xr:uid="{00000000-0005-0000-0000-000007020000}"/>
    <cellStyle name="Comma 2 2 2 2 13 2 2" xfId="541" xr:uid="{00000000-0005-0000-0000-000008020000}"/>
    <cellStyle name="Comma 2 2 2 2 13 3" xfId="542" xr:uid="{00000000-0005-0000-0000-000009020000}"/>
    <cellStyle name="Comma 2 2 2 2 14" xfId="543" xr:uid="{00000000-0005-0000-0000-00000A020000}"/>
    <cellStyle name="Comma 2 2 2 2 14 2" xfId="544" xr:uid="{00000000-0005-0000-0000-00000B020000}"/>
    <cellStyle name="Comma 2 2 2 2 14 2 2" xfId="545" xr:uid="{00000000-0005-0000-0000-00000C020000}"/>
    <cellStyle name="Comma 2 2 2 2 14 3" xfId="546" xr:uid="{00000000-0005-0000-0000-00000D020000}"/>
    <cellStyle name="Comma 2 2 2 2 15" xfId="547" xr:uid="{00000000-0005-0000-0000-00000E020000}"/>
    <cellStyle name="Comma 2 2 2 2 15 2" xfId="548" xr:uid="{00000000-0005-0000-0000-00000F020000}"/>
    <cellStyle name="Comma 2 2 2 2 15 2 2" xfId="549" xr:uid="{00000000-0005-0000-0000-000010020000}"/>
    <cellStyle name="Comma 2 2 2 2 15 3" xfId="550" xr:uid="{00000000-0005-0000-0000-000011020000}"/>
    <cellStyle name="Comma 2 2 2 2 16" xfId="551" xr:uid="{00000000-0005-0000-0000-000012020000}"/>
    <cellStyle name="Comma 2 2 2 2 16 2" xfId="552" xr:uid="{00000000-0005-0000-0000-000013020000}"/>
    <cellStyle name="Comma 2 2 2 2 16 2 2" xfId="553" xr:uid="{00000000-0005-0000-0000-000014020000}"/>
    <cellStyle name="Comma 2 2 2 2 16 3" xfId="554" xr:uid="{00000000-0005-0000-0000-000015020000}"/>
    <cellStyle name="Comma 2 2 2 2 17" xfId="555" xr:uid="{00000000-0005-0000-0000-000016020000}"/>
    <cellStyle name="Comma 2 2 2 2 17 2" xfId="556" xr:uid="{00000000-0005-0000-0000-000017020000}"/>
    <cellStyle name="Comma 2 2 2 2 17 2 2" xfId="557" xr:uid="{00000000-0005-0000-0000-000018020000}"/>
    <cellStyle name="Comma 2 2 2 2 17 3" xfId="558" xr:uid="{00000000-0005-0000-0000-000019020000}"/>
    <cellStyle name="Comma 2 2 2 2 2" xfId="559" xr:uid="{00000000-0005-0000-0000-00001A020000}"/>
    <cellStyle name="Comma 2 2 2 2 2 2" xfId="560" xr:uid="{00000000-0005-0000-0000-00001B020000}"/>
    <cellStyle name="Comma 2 2 2 2 2 2 2" xfId="561" xr:uid="{00000000-0005-0000-0000-00001C020000}"/>
    <cellStyle name="Comma 2 2 2 2 2 2 2 2" xfId="562" xr:uid="{00000000-0005-0000-0000-00001D020000}"/>
    <cellStyle name="Comma 2 2 2 2 2 2 2 2 2" xfId="563" xr:uid="{00000000-0005-0000-0000-00001E020000}"/>
    <cellStyle name="Comma 2 2 2 2 2 2 2 3" xfId="564" xr:uid="{00000000-0005-0000-0000-00001F020000}"/>
    <cellStyle name="Comma 2 2 2 2 2 2 3" xfId="565" xr:uid="{00000000-0005-0000-0000-000020020000}"/>
    <cellStyle name="Comma 2 2 2 2 2 2 3 2" xfId="566" xr:uid="{00000000-0005-0000-0000-000021020000}"/>
    <cellStyle name="Comma 2 2 2 2 2 2 3 2 2" xfId="567" xr:uid="{00000000-0005-0000-0000-000022020000}"/>
    <cellStyle name="Comma 2 2 2 2 2 2 3 3" xfId="568" xr:uid="{00000000-0005-0000-0000-000023020000}"/>
    <cellStyle name="Comma 2 2 2 2 2 2 4" xfId="569" xr:uid="{00000000-0005-0000-0000-000024020000}"/>
    <cellStyle name="Comma 2 2 2 2 2 2 4 2" xfId="570" xr:uid="{00000000-0005-0000-0000-000025020000}"/>
    <cellStyle name="Comma 2 2 2 2 2 2 4 2 2" xfId="571" xr:uid="{00000000-0005-0000-0000-000026020000}"/>
    <cellStyle name="Comma 2 2 2 2 2 2 4 3" xfId="572" xr:uid="{00000000-0005-0000-0000-000027020000}"/>
    <cellStyle name="Comma 2 2 2 2 2 2 5" xfId="573" xr:uid="{00000000-0005-0000-0000-000028020000}"/>
    <cellStyle name="Comma 2 2 2 2 2 2 5 2" xfId="574" xr:uid="{00000000-0005-0000-0000-000029020000}"/>
    <cellStyle name="Comma 2 2 2 2 2 2 5 2 2" xfId="575" xr:uid="{00000000-0005-0000-0000-00002A020000}"/>
    <cellStyle name="Comma 2 2 2 2 2 2 5 3" xfId="576" xr:uid="{00000000-0005-0000-0000-00002B020000}"/>
    <cellStyle name="Comma 2 2 2 2 2 3" xfId="577" xr:uid="{00000000-0005-0000-0000-00002C020000}"/>
    <cellStyle name="Comma 2 2 2 2 2 4" xfId="578" xr:uid="{00000000-0005-0000-0000-00002D020000}"/>
    <cellStyle name="Comma 2 2 2 2 2 5" xfId="579" xr:uid="{00000000-0005-0000-0000-00002E020000}"/>
    <cellStyle name="Comma 2 2 2 2 2 6" xfId="580" xr:uid="{00000000-0005-0000-0000-00002F020000}"/>
    <cellStyle name="Comma 2 2 2 2 2 6 2" xfId="581" xr:uid="{00000000-0005-0000-0000-000030020000}"/>
    <cellStyle name="Comma 2 2 2 2 2 7" xfId="582" xr:uid="{00000000-0005-0000-0000-000031020000}"/>
    <cellStyle name="Comma 2 2 2 2 3" xfId="583" xr:uid="{00000000-0005-0000-0000-000032020000}"/>
    <cellStyle name="Comma 2 2 2 2 3 2" xfId="584" xr:uid="{00000000-0005-0000-0000-000033020000}"/>
    <cellStyle name="Comma 2 2 2 2 3 2 2" xfId="585" xr:uid="{00000000-0005-0000-0000-000034020000}"/>
    <cellStyle name="Comma 2 2 2 2 3 3" xfId="586" xr:uid="{00000000-0005-0000-0000-000035020000}"/>
    <cellStyle name="Comma 2 2 2 2 4" xfId="587" xr:uid="{00000000-0005-0000-0000-000036020000}"/>
    <cellStyle name="Comma 2 2 2 2 4 2" xfId="588" xr:uid="{00000000-0005-0000-0000-000037020000}"/>
    <cellStyle name="Comma 2 2 2 2 4 2 2" xfId="589" xr:uid="{00000000-0005-0000-0000-000038020000}"/>
    <cellStyle name="Comma 2 2 2 2 4 3" xfId="590" xr:uid="{00000000-0005-0000-0000-000039020000}"/>
    <cellStyle name="Comma 2 2 2 2 5" xfId="591" xr:uid="{00000000-0005-0000-0000-00003A020000}"/>
    <cellStyle name="Comma 2 2 2 2 5 2" xfId="592" xr:uid="{00000000-0005-0000-0000-00003B020000}"/>
    <cellStyle name="Comma 2 2 2 2 5 2 2" xfId="593" xr:uid="{00000000-0005-0000-0000-00003C020000}"/>
    <cellStyle name="Comma 2 2 2 2 5 3" xfId="594" xr:uid="{00000000-0005-0000-0000-00003D020000}"/>
    <cellStyle name="Comma 2 2 2 2 6" xfId="595" xr:uid="{00000000-0005-0000-0000-00003E020000}"/>
    <cellStyle name="Comma 2 2 2 2 6 2" xfId="596" xr:uid="{00000000-0005-0000-0000-00003F020000}"/>
    <cellStyle name="Comma 2 2 2 2 6 2 2" xfId="597" xr:uid="{00000000-0005-0000-0000-000040020000}"/>
    <cellStyle name="Comma 2 2 2 2 6 3" xfId="598" xr:uid="{00000000-0005-0000-0000-000041020000}"/>
    <cellStyle name="Comma 2 2 2 2 7" xfId="599" xr:uid="{00000000-0005-0000-0000-000042020000}"/>
    <cellStyle name="Comma 2 2 2 2 7 2" xfId="600" xr:uid="{00000000-0005-0000-0000-000043020000}"/>
    <cellStyle name="Comma 2 2 2 2 7 2 2" xfId="601" xr:uid="{00000000-0005-0000-0000-000044020000}"/>
    <cellStyle name="Comma 2 2 2 2 7 3" xfId="602" xr:uid="{00000000-0005-0000-0000-000045020000}"/>
    <cellStyle name="Comma 2 2 2 2 8" xfId="603" xr:uid="{00000000-0005-0000-0000-000046020000}"/>
    <cellStyle name="Comma 2 2 2 2 8 2" xfId="604" xr:uid="{00000000-0005-0000-0000-000047020000}"/>
    <cellStyle name="Comma 2 2 2 2 8 2 2" xfId="605" xr:uid="{00000000-0005-0000-0000-000048020000}"/>
    <cellStyle name="Comma 2 2 2 2 8 3" xfId="606" xr:uid="{00000000-0005-0000-0000-000049020000}"/>
    <cellStyle name="Comma 2 2 2 2 9" xfId="607" xr:uid="{00000000-0005-0000-0000-00004A020000}"/>
    <cellStyle name="Comma 2 2 2 2 9 2" xfId="608" xr:uid="{00000000-0005-0000-0000-00004B020000}"/>
    <cellStyle name="Comma 2 2 2 2 9 2 2" xfId="609" xr:uid="{00000000-0005-0000-0000-00004C020000}"/>
    <cellStyle name="Comma 2 2 2 2 9 3" xfId="610" xr:uid="{00000000-0005-0000-0000-00004D020000}"/>
    <cellStyle name="Comma 2 2 2 3" xfId="611" xr:uid="{00000000-0005-0000-0000-00004E020000}"/>
    <cellStyle name="Comma 2 2 2 4" xfId="612" xr:uid="{00000000-0005-0000-0000-00004F020000}"/>
    <cellStyle name="Comma 2 2 2 5" xfId="613" xr:uid="{00000000-0005-0000-0000-000050020000}"/>
    <cellStyle name="Comma 2 2 2 6" xfId="614" xr:uid="{00000000-0005-0000-0000-000051020000}"/>
    <cellStyle name="Comma 2 2 2 7" xfId="615" xr:uid="{00000000-0005-0000-0000-000052020000}"/>
    <cellStyle name="Comma 2 2 2 8" xfId="616" xr:uid="{00000000-0005-0000-0000-000053020000}"/>
    <cellStyle name="Comma 2 2 2 9" xfId="617" xr:uid="{00000000-0005-0000-0000-000054020000}"/>
    <cellStyle name="Comma 2 2 20" xfId="618" xr:uid="{00000000-0005-0000-0000-000055020000}"/>
    <cellStyle name="Comma 2 2 20 2" xfId="619" xr:uid="{00000000-0005-0000-0000-000056020000}"/>
    <cellStyle name="Comma 2 2 20 3" xfId="620" xr:uid="{00000000-0005-0000-0000-000057020000}"/>
    <cellStyle name="Comma 2 2 3" xfId="621" xr:uid="{00000000-0005-0000-0000-000058020000}"/>
    <cellStyle name="Comma 2 2 3 2" xfId="622" xr:uid="{00000000-0005-0000-0000-000059020000}"/>
    <cellStyle name="Comma 2 2 3 2 2" xfId="623" xr:uid="{00000000-0005-0000-0000-00005A020000}"/>
    <cellStyle name="Comma 2 2 3 2 3" xfId="624" xr:uid="{00000000-0005-0000-0000-00005B020000}"/>
    <cellStyle name="Comma 2 2 3 3" xfId="625" xr:uid="{00000000-0005-0000-0000-00005C020000}"/>
    <cellStyle name="Comma 2 2 4" xfId="626" xr:uid="{00000000-0005-0000-0000-00005D020000}"/>
    <cellStyle name="Comma 2 2 4 2" xfId="627" xr:uid="{00000000-0005-0000-0000-00005E020000}"/>
    <cellStyle name="Comma 2 2 4 2 2" xfId="628" xr:uid="{00000000-0005-0000-0000-00005F020000}"/>
    <cellStyle name="Comma 2 2 4 2 3" xfId="629" xr:uid="{00000000-0005-0000-0000-000060020000}"/>
    <cellStyle name="Comma 2 2 4 3" xfId="630" xr:uid="{00000000-0005-0000-0000-000061020000}"/>
    <cellStyle name="Comma 2 2 5" xfId="631" xr:uid="{00000000-0005-0000-0000-000062020000}"/>
    <cellStyle name="Comma 2 2 5 2" xfId="632" xr:uid="{00000000-0005-0000-0000-000063020000}"/>
    <cellStyle name="Comma 2 2 5 2 2" xfId="633" xr:uid="{00000000-0005-0000-0000-000064020000}"/>
    <cellStyle name="Comma 2 2 5 2 3" xfId="634" xr:uid="{00000000-0005-0000-0000-000065020000}"/>
    <cellStyle name="Comma 2 2 5 3" xfId="635" xr:uid="{00000000-0005-0000-0000-000066020000}"/>
    <cellStyle name="Comma 2 2 6" xfId="636" xr:uid="{00000000-0005-0000-0000-000067020000}"/>
    <cellStyle name="Comma 2 2 6 2" xfId="637" xr:uid="{00000000-0005-0000-0000-000068020000}"/>
    <cellStyle name="Comma 2 2 6 2 2" xfId="638" xr:uid="{00000000-0005-0000-0000-000069020000}"/>
    <cellStyle name="Comma 2 2 6 2 3" xfId="639" xr:uid="{00000000-0005-0000-0000-00006A020000}"/>
    <cellStyle name="Comma 2 2 6 3" xfId="640" xr:uid="{00000000-0005-0000-0000-00006B020000}"/>
    <cellStyle name="Comma 2 2 7" xfId="641" xr:uid="{00000000-0005-0000-0000-00006C020000}"/>
    <cellStyle name="Comma 2 2 7 2" xfId="642" xr:uid="{00000000-0005-0000-0000-00006D020000}"/>
    <cellStyle name="Comma 2 2 7 2 2" xfId="643" xr:uid="{00000000-0005-0000-0000-00006E020000}"/>
    <cellStyle name="Comma 2 2 7 2 3" xfId="644" xr:uid="{00000000-0005-0000-0000-00006F020000}"/>
    <cellStyle name="Comma 2 2 7 3" xfId="645" xr:uid="{00000000-0005-0000-0000-000070020000}"/>
    <cellStyle name="Comma 2 2 8" xfId="646" xr:uid="{00000000-0005-0000-0000-000071020000}"/>
    <cellStyle name="Comma 2 2 8 2" xfId="647" xr:uid="{00000000-0005-0000-0000-000072020000}"/>
    <cellStyle name="Comma 2 2 8 2 2" xfId="648" xr:uid="{00000000-0005-0000-0000-000073020000}"/>
    <cellStyle name="Comma 2 2 8 2 3" xfId="649" xr:uid="{00000000-0005-0000-0000-000074020000}"/>
    <cellStyle name="Comma 2 2 8 3" xfId="650" xr:uid="{00000000-0005-0000-0000-000075020000}"/>
    <cellStyle name="Comma 2 2 9" xfId="651" xr:uid="{00000000-0005-0000-0000-000076020000}"/>
    <cellStyle name="Comma 2 2 9 2" xfId="652" xr:uid="{00000000-0005-0000-0000-000077020000}"/>
    <cellStyle name="Comma 2 20" xfId="653" xr:uid="{00000000-0005-0000-0000-000078020000}"/>
    <cellStyle name="Comma 2 20 2" xfId="654" xr:uid="{00000000-0005-0000-0000-000079020000}"/>
    <cellStyle name="Comma 2 21" xfId="655" xr:uid="{00000000-0005-0000-0000-00007A020000}"/>
    <cellStyle name="Comma 2 21 2" xfId="656" xr:uid="{00000000-0005-0000-0000-00007B020000}"/>
    <cellStyle name="Comma 2 22" xfId="657" xr:uid="{00000000-0005-0000-0000-00007C020000}"/>
    <cellStyle name="Comma 2 22 2" xfId="658" xr:uid="{00000000-0005-0000-0000-00007D020000}"/>
    <cellStyle name="Comma 2 23" xfId="659" xr:uid="{00000000-0005-0000-0000-00007E020000}"/>
    <cellStyle name="Comma 2 23 2" xfId="660" xr:uid="{00000000-0005-0000-0000-00007F020000}"/>
    <cellStyle name="Comma 2 24" xfId="661" xr:uid="{00000000-0005-0000-0000-000080020000}"/>
    <cellStyle name="Comma 2 24 2" xfId="662" xr:uid="{00000000-0005-0000-0000-000081020000}"/>
    <cellStyle name="Comma 2 25" xfId="663" xr:uid="{00000000-0005-0000-0000-000082020000}"/>
    <cellStyle name="Comma 2 25 2" xfId="664" xr:uid="{00000000-0005-0000-0000-000083020000}"/>
    <cellStyle name="Comma 2 26" xfId="665" xr:uid="{00000000-0005-0000-0000-000084020000}"/>
    <cellStyle name="Comma 2 26 2" xfId="666" xr:uid="{00000000-0005-0000-0000-000085020000}"/>
    <cellStyle name="Comma 2 27" xfId="667" xr:uid="{00000000-0005-0000-0000-000086020000}"/>
    <cellStyle name="Comma 2 27 2" xfId="668" xr:uid="{00000000-0005-0000-0000-000087020000}"/>
    <cellStyle name="Comma 2 28" xfId="669" xr:uid="{00000000-0005-0000-0000-000088020000}"/>
    <cellStyle name="Comma 2 28 2" xfId="670" xr:uid="{00000000-0005-0000-0000-000089020000}"/>
    <cellStyle name="Comma 2 29" xfId="671" xr:uid="{00000000-0005-0000-0000-00008A020000}"/>
    <cellStyle name="Comma 2 29 2" xfId="672" xr:uid="{00000000-0005-0000-0000-00008B020000}"/>
    <cellStyle name="Comma 2 3" xfId="673" xr:uid="{00000000-0005-0000-0000-00008C020000}"/>
    <cellStyle name="Comma 2 3 2" xfId="674" xr:uid="{00000000-0005-0000-0000-00008D020000}"/>
    <cellStyle name="Comma 2 3 2 2" xfId="675" xr:uid="{00000000-0005-0000-0000-00008E020000}"/>
    <cellStyle name="Comma 2 3 2 3" xfId="676" xr:uid="{00000000-0005-0000-0000-00008F020000}"/>
    <cellStyle name="Comma 2 3 3" xfId="677" xr:uid="{00000000-0005-0000-0000-000090020000}"/>
    <cellStyle name="Comma 2 30" xfId="678" xr:uid="{00000000-0005-0000-0000-000091020000}"/>
    <cellStyle name="Comma 2 30 2" xfId="679" xr:uid="{00000000-0005-0000-0000-000092020000}"/>
    <cellStyle name="Comma 2 31" xfId="680" xr:uid="{00000000-0005-0000-0000-000093020000}"/>
    <cellStyle name="Comma 2 31 2" xfId="681" xr:uid="{00000000-0005-0000-0000-000094020000}"/>
    <cellStyle name="Comma 2 32" xfId="682" xr:uid="{00000000-0005-0000-0000-000095020000}"/>
    <cellStyle name="Comma 2 32 2" xfId="683" xr:uid="{00000000-0005-0000-0000-000096020000}"/>
    <cellStyle name="Comma 2 33" xfId="684" xr:uid="{00000000-0005-0000-0000-000097020000}"/>
    <cellStyle name="Comma 2 33 2" xfId="685" xr:uid="{00000000-0005-0000-0000-000098020000}"/>
    <cellStyle name="Comma 2 34" xfId="686" xr:uid="{00000000-0005-0000-0000-000099020000}"/>
    <cellStyle name="Comma 2 34 2" xfId="687" xr:uid="{00000000-0005-0000-0000-00009A020000}"/>
    <cellStyle name="Comma 2 35" xfId="688" xr:uid="{00000000-0005-0000-0000-00009B020000}"/>
    <cellStyle name="Comma 2 35 2" xfId="689" xr:uid="{00000000-0005-0000-0000-00009C020000}"/>
    <cellStyle name="Comma 2 36" xfId="690" xr:uid="{00000000-0005-0000-0000-00009D020000}"/>
    <cellStyle name="Comma 2 36 2" xfId="691" xr:uid="{00000000-0005-0000-0000-00009E020000}"/>
    <cellStyle name="Comma 2 37" xfId="692" xr:uid="{00000000-0005-0000-0000-00009F020000}"/>
    <cellStyle name="Comma 2 37 2" xfId="693" xr:uid="{00000000-0005-0000-0000-0000A0020000}"/>
    <cellStyle name="Comma 2 38" xfId="694" xr:uid="{00000000-0005-0000-0000-0000A1020000}"/>
    <cellStyle name="Comma 2 38 2" xfId="695" xr:uid="{00000000-0005-0000-0000-0000A2020000}"/>
    <cellStyle name="Comma 2 39" xfId="696" xr:uid="{00000000-0005-0000-0000-0000A3020000}"/>
    <cellStyle name="Comma 2 39 2" xfId="697" xr:uid="{00000000-0005-0000-0000-0000A4020000}"/>
    <cellStyle name="Comma 2 4" xfId="698" xr:uid="{00000000-0005-0000-0000-0000A5020000}"/>
    <cellStyle name="Comma 2 4 2" xfId="699" xr:uid="{00000000-0005-0000-0000-0000A6020000}"/>
    <cellStyle name="Comma 2 4 2 2" xfId="700" xr:uid="{00000000-0005-0000-0000-0000A7020000}"/>
    <cellStyle name="Comma 2 4 2 3" xfId="701" xr:uid="{00000000-0005-0000-0000-0000A8020000}"/>
    <cellStyle name="Comma 2 4 3" xfId="702" xr:uid="{00000000-0005-0000-0000-0000A9020000}"/>
    <cellStyle name="Comma 2 40" xfId="703" xr:uid="{00000000-0005-0000-0000-0000AA020000}"/>
    <cellStyle name="Comma 2 40 2" xfId="704" xr:uid="{00000000-0005-0000-0000-0000AB020000}"/>
    <cellStyle name="Comma 2 41" xfId="705" xr:uid="{00000000-0005-0000-0000-0000AC020000}"/>
    <cellStyle name="Comma 2 41 2" xfId="706" xr:uid="{00000000-0005-0000-0000-0000AD020000}"/>
    <cellStyle name="Comma 2 42" xfId="707" xr:uid="{00000000-0005-0000-0000-0000AE020000}"/>
    <cellStyle name="Comma 2 42 2" xfId="708" xr:uid="{00000000-0005-0000-0000-0000AF020000}"/>
    <cellStyle name="Comma 2 43" xfId="709" xr:uid="{00000000-0005-0000-0000-0000B0020000}"/>
    <cellStyle name="Comma 2 43 2" xfId="710" xr:uid="{00000000-0005-0000-0000-0000B1020000}"/>
    <cellStyle name="Comma 2 44" xfId="711" xr:uid="{00000000-0005-0000-0000-0000B2020000}"/>
    <cellStyle name="Comma 2 44 2" xfId="712" xr:uid="{00000000-0005-0000-0000-0000B3020000}"/>
    <cellStyle name="Comma 2 45" xfId="713" xr:uid="{00000000-0005-0000-0000-0000B4020000}"/>
    <cellStyle name="Comma 2 45 2" xfId="714" xr:uid="{00000000-0005-0000-0000-0000B5020000}"/>
    <cellStyle name="Comma 2 46" xfId="715" xr:uid="{00000000-0005-0000-0000-0000B6020000}"/>
    <cellStyle name="Comma 2 46 2" xfId="716" xr:uid="{00000000-0005-0000-0000-0000B7020000}"/>
    <cellStyle name="Comma 2 47" xfId="717" xr:uid="{00000000-0005-0000-0000-0000B8020000}"/>
    <cellStyle name="Comma 2 47 2" xfId="718" xr:uid="{00000000-0005-0000-0000-0000B9020000}"/>
    <cellStyle name="Comma 2 48" xfId="719" xr:uid="{00000000-0005-0000-0000-0000BA020000}"/>
    <cellStyle name="Comma 2 48 2" xfId="720" xr:uid="{00000000-0005-0000-0000-0000BB020000}"/>
    <cellStyle name="Comma 2 49" xfId="721" xr:uid="{00000000-0005-0000-0000-0000BC020000}"/>
    <cellStyle name="Comma 2 49 2" xfId="722" xr:uid="{00000000-0005-0000-0000-0000BD020000}"/>
    <cellStyle name="Comma 2 5" xfId="723" xr:uid="{00000000-0005-0000-0000-0000BE020000}"/>
    <cellStyle name="Comma 2 5 2" xfId="724" xr:uid="{00000000-0005-0000-0000-0000BF020000}"/>
    <cellStyle name="Comma 2 5 2 2" xfId="725" xr:uid="{00000000-0005-0000-0000-0000C0020000}"/>
    <cellStyle name="Comma 2 5 2 3" xfId="726" xr:uid="{00000000-0005-0000-0000-0000C1020000}"/>
    <cellStyle name="Comma 2 5 3" xfId="727" xr:uid="{00000000-0005-0000-0000-0000C2020000}"/>
    <cellStyle name="Comma 2 50" xfId="728" xr:uid="{00000000-0005-0000-0000-0000C3020000}"/>
    <cellStyle name="Comma 2 50 2" xfId="729" xr:uid="{00000000-0005-0000-0000-0000C4020000}"/>
    <cellStyle name="Comma 2 51" xfId="730" xr:uid="{00000000-0005-0000-0000-0000C5020000}"/>
    <cellStyle name="Comma 2 51 2" xfId="731" xr:uid="{00000000-0005-0000-0000-0000C6020000}"/>
    <cellStyle name="Comma 2 52" xfId="732" xr:uid="{00000000-0005-0000-0000-0000C7020000}"/>
    <cellStyle name="Comma 2 52 2" xfId="733" xr:uid="{00000000-0005-0000-0000-0000C8020000}"/>
    <cellStyle name="Comma 2 53" xfId="734" xr:uid="{00000000-0005-0000-0000-0000C9020000}"/>
    <cellStyle name="Comma 2 53 2" xfId="735" xr:uid="{00000000-0005-0000-0000-0000CA020000}"/>
    <cellStyle name="Comma 2 54" xfId="736" xr:uid="{00000000-0005-0000-0000-0000CB020000}"/>
    <cellStyle name="Comma 2 54 2" xfId="737" xr:uid="{00000000-0005-0000-0000-0000CC020000}"/>
    <cellStyle name="Comma 2 55" xfId="738" xr:uid="{00000000-0005-0000-0000-0000CD020000}"/>
    <cellStyle name="Comma 2 55 2" xfId="739" xr:uid="{00000000-0005-0000-0000-0000CE020000}"/>
    <cellStyle name="Comma 2 56" xfId="740" xr:uid="{00000000-0005-0000-0000-0000CF020000}"/>
    <cellStyle name="Comma 2 56 2" xfId="741" xr:uid="{00000000-0005-0000-0000-0000D0020000}"/>
    <cellStyle name="Comma 2 57" xfId="742" xr:uid="{00000000-0005-0000-0000-0000D1020000}"/>
    <cellStyle name="Comma 2 57 2" xfId="743" xr:uid="{00000000-0005-0000-0000-0000D2020000}"/>
    <cellStyle name="Comma 2 58" xfId="744" xr:uid="{00000000-0005-0000-0000-0000D3020000}"/>
    <cellStyle name="Comma 2 58 2" xfId="745" xr:uid="{00000000-0005-0000-0000-0000D4020000}"/>
    <cellStyle name="Comma 2 59" xfId="746" xr:uid="{00000000-0005-0000-0000-0000D5020000}"/>
    <cellStyle name="Comma 2 59 2" xfId="747" xr:uid="{00000000-0005-0000-0000-0000D6020000}"/>
    <cellStyle name="Comma 2 6" xfId="748" xr:uid="{00000000-0005-0000-0000-0000D7020000}"/>
    <cellStyle name="Comma 2 6 2" xfId="749" xr:uid="{00000000-0005-0000-0000-0000D8020000}"/>
    <cellStyle name="Comma 2 6 2 2" xfId="750" xr:uid="{00000000-0005-0000-0000-0000D9020000}"/>
    <cellStyle name="Comma 2 6 2 3" xfId="751" xr:uid="{00000000-0005-0000-0000-0000DA020000}"/>
    <cellStyle name="Comma 2 6 3" xfId="752" xr:uid="{00000000-0005-0000-0000-0000DB020000}"/>
    <cellStyle name="Comma 2 60" xfId="753" xr:uid="{00000000-0005-0000-0000-0000DC020000}"/>
    <cellStyle name="Comma 2 60 2" xfId="754" xr:uid="{00000000-0005-0000-0000-0000DD020000}"/>
    <cellStyle name="Comma 2 61" xfId="755" xr:uid="{00000000-0005-0000-0000-0000DE020000}"/>
    <cellStyle name="Comma 2 61 2" xfId="756" xr:uid="{00000000-0005-0000-0000-0000DF020000}"/>
    <cellStyle name="Comma 2 62" xfId="757" xr:uid="{00000000-0005-0000-0000-0000E0020000}"/>
    <cellStyle name="Comma 2 63" xfId="758" xr:uid="{00000000-0005-0000-0000-0000E1020000}"/>
    <cellStyle name="Comma 2 64" xfId="759" xr:uid="{00000000-0005-0000-0000-0000E2020000}"/>
    <cellStyle name="Comma 2 65" xfId="760" xr:uid="{00000000-0005-0000-0000-0000E3020000}"/>
    <cellStyle name="Comma 2 66" xfId="761" xr:uid="{00000000-0005-0000-0000-0000E4020000}"/>
    <cellStyle name="Comma 2 67" xfId="762" xr:uid="{00000000-0005-0000-0000-0000E5020000}"/>
    <cellStyle name="Comma 2 68" xfId="763" xr:uid="{00000000-0005-0000-0000-0000E6020000}"/>
    <cellStyle name="Comma 2 68 2" xfId="764" xr:uid="{00000000-0005-0000-0000-0000E7020000}"/>
    <cellStyle name="Comma 2 68 3" xfId="765" xr:uid="{00000000-0005-0000-0000-0000E8020000}"/>
    <cellStyle name="Comma 2 69" xfId="766" xr:uid="{00000000-0005-0000-0000-0000E9020000}"/>
    <cellStyle name="Comma 2 7" xfId="767" xr:uid="{00000000-0005-0000-0000-0000EA020000}"/>
    <cellStyle name="Comma 2 7 2" xfId="768" xr:uid="{00000000-0005-0000-0000-0000EB020000}"/>
    <cellStyle name="Comma 2 7 2 2" xfId="769" xr:uid="{00000000-0005-0000-0000-0000EC020000}"/>
    <cellStyle name="Comma 2 7 2 3" xfId="770" xr:uid="{00000000-0005-0000-0000-0000ED020000}"/>
    <cellStyle name="Comma 2 7 3" xfId="771" xr:uid="{00000000-0005-0000-0000-0000EE020000}"/>
    <cellStyle name="Comma 2 70" xfId="772" xr:uid="{00000000-0005-0000-0000-0000EF020000}"/>
    <cellStyle name="Comma 2 71" xfId="773" xr:uid="{00000000-0005-0000-0000-0000F0020000}"/>
    <cellStyle name="Comma 2 72" xfId="774" xr:uid="{00000000-0005-0000-0000-0000F1020000}"/>
    <cellStyle name="Comma 2 73" xfId="775" xr:uid="{00000000-0005-0000-0000-0000F2020000}"/>
    <cellStyle name="Comma 2 74" xfId="776" xr:uid="{00000000-0005-0000-0000-0000F3020000}"/>
    <cellStyle name="Comma 2 75" xfId="777" xr:uid="{00000000-0005-0000-0000-0000F4020000}"/>
    <cellStyle name="Comma 2 76" xfId="778" xr:uid="{00000000-0005-0000-0000-0000F5020000}"/>
    <cellStyle name="Comma 2 77" xfId="779" xr:uid="{00000000-0005-0000-0000-0000F6020000}"/>
    <cellStyle name="Comma 2 78" xfId="780" xr:uid="{00000000-0005-0000-0000-0000F7020000}"/>
    <cellStyle name="Comma 2 79" xfId="781" xr:uid="{00000000-0005-0000-0000-0000F8020000}"/>
    <cellStyle name="Comma 2 8" xfId="782" xr:uid="{00000000-0005-0000-0000-0000F9020000}"/>
    <cellStyle name="Comma 2 8 2" xfId="783" xr:uid="{00000000-0005-0000-0000-0000FA020000}"/>
    <cellStyle name="Comma 2 8 2 2" xfId="784" xr:uid="{00000000-0005-0000-0000-0000FB020000}"/>
    <cellStyle name="Comma 2 8 2 3" xfId="785" xr:uid="{00000000-0005-0000-0000-0000FC020000}"/>
    <cellStyle name="Comma 2 8 3" xfId="786" xr:uid="{00000000-0005-0000-0000-0000FD020000}"/>
    <cellStyle name="Comma 2 80" xfId="787" xr:uid="{00000000-0005-0000-0000-0000FE020000}"/>
    <cellStyle name="Comma 2 81" xfId="788" xr:uid="{00000000-0005-0000-0000-0000FF020000}"/>
    <cellStyle name="Comma 2 82" xfId="789" xr:uid="{00000000-0005-0000-0000-000000030000}"/>
    <cellStyle name="Comma 2 83" xfId="790" xr:uid="{00000000-0005-0000-0000-000001030000}"/>
    <cellStyle name="Comma 2 84" xfId="791" xr:uid="{00000000-0005-0000-0000-000002030000}"/>
    <cellStyle name="Comma 2 85" xfId="792" xr:uid="{00000000-0005-0000-0000-000003030000}"/>
    <cellStyle name="Comma 2 86" xfId="793" xr:uid="{00000000-0005-0000-0000-000004030000}"/>
    <cellStyle name="Comma 2 87" xfId="794" xr:uid="{00000000-0005-0000-0000-000005030000}"/>
    <cellStyle name="Comma 2 88" xfId="795" xr:uid="{00000000-0005-0000-0000-000006030000}"/>
    <cellStyle name="Comma 2 89" xfId="796" xr:uid="{00000000-0005-0000-0000-000007030000}"/>
    <cellStyle name="Comma 2 9" xfId="797" xr:uid="{00000000-0005-0000-0000-000008030000}"/>
    <cellStyle name="Comma 2 9 2" xfId="798" xr:uid="{00000000-0005-0000-0000-000009030000}"/>
    <cellStyle name="Comma 2 9 2 2" xfId="799" xr:uid="{00000000-0005-0000-0000-00000A030000}"/>
    <cellStyle name="Comma 2 9 2 3" xfId="800" xr:uid="{00000000-0005-0000-0000-00000B030000}"/>
    <cellStyle name="Comma 2 9 3" xfId="801" xr:uid="{00000000-0005-0000-0000-00000C030000}"/>
    <cellStyle name="Comma 2 90" xfId="802" xr:uid="{00000000-0005-0000-0000-00000D030000}"/>
    <cellStyle name="Comma 2 91" xfId="803" xr:uid="{00000000-0005-0000-0000-00000E030000}"/>
    <cellStyle name="Comma 2 92" xfId="804" xr:uid="{00000000-0005-0000-0000-00000F030000}"/>
    <cellStyle name="Comma 2 93" xfId="805" xr:uid="{00000000-0005-0000-0000-000010030000}"/>
    <cellStyle name="Comma 2 94" xfId="806" xr:uid="{00000000-0005-0000-0000-000011030000}"/>
    <cellStyle name="Comma 2 95" xfId="807" xr:uid="{00000000-0005-0000-0000-000012030000}"/>
    <cellStyle name="Comma 2 96" xfId="808" xr:uid="{00000000-0005-0000-0000-000013030000}"/>
    <cellStyle name="Comma 2 97" xfId="809" xr:uid="{00000000-0005-0000-0000-000014030000}"/>
    <cellStyle name="Comma 2 98" xfId="810" xr:uid="{00000000-0005-0000-0000-000015030000}"/>
    <cellStyle name="Comma 2 99" xfId="811" xr:uid="{00000000-0005-0000-0000-000016030000}"/>
    <cellStyle name="Comma 20" xfId="812" xr:uid="{00000000-0005-0000-0000-000017030000}"/>
    <cellStyle name="Comma 21" xfId="813" xr:uid="{00000000-0005-0000-0000-000018030000}"/>
    <cellStyle name="Comma 22" xfId="814" xr:uid="{00000000-0005-0000-0000-000019030000}"/>
    <cellStyle name="Comma 23" xfId="815" xr:uid="{00000000-0005-0000-0000-00001A030000}"/>
    <cellStyle name="Comma 24" xfId="816" xr:uid="{00000000-0005-0000-0000-00001B030000}"/>
    <cellStyle name="Comma 25" xfId="817" xr:uid="{00000000-0005-0000-0000-00001C030000}"/>
    <cellStyle name="Comma 26" xfId="818" xr:uid="{00000000-0005-0000-0000-00001D030000}"/>
    <cellStyle name="Comma 27" xfId="819" xr:uid="{00000000-0005-0000-0000-00001E030000}"/>
    <cellStyle name="Comma 28" xfId="820" xr:uid="{00000000-0005-0000-0000-00001F030000}"/>
    <cellStyle name="Comma 29" xfId="821" xr:uid="{00000000-0005-0000-0000-000020030000}"/>
    <cellStyle name="Comma 3" xfId="822" xr:uid="{00000000-0005-0000-0000-000021030000}"/>
    <cellStyle name="Comma 3 10" xfId="823" xr:uid="{00000000-0005-0000-0000-000022030000}"/>
    <cellStyle name="Comma 3 10 2" xfId="824" xr:uid="{00000000-0005-0000-0000-000023030000}"/>
    <cellStyle name="Comma 3 10 2 2" xfId="825" xr:uid="{00000000-0005-0000-0000-000024030000}"/>
    <cellStyle name="Comma 3 10 2 3" xfId="826" xr:uid="{00000000-0005-0000-0000-000025030000}"/>
    <cellStyle name="Comma 3 10 3" xfId="827" xr:uid="{00000000-0005-0000-0000-000026030000}"/>
    <cellStyle name="Comma 3 100" xfId="828" xr:uid="{00000000-0005-0000-0000-000027030000}"/>
    <cellStyle name="Comma 3 101" xfId="829" xr:uid="{00000000-0005-0000-0000-000028030000}"/>
    <cellStyle name="Comma 3 102" xfId="830" xr:uid="{00000000-0005-0000-0000-000029030000}"/>
    <cellStyle name="Comma 3 103" xfId="831" xr:uid="{00000000-0005-0000-0000-00002A030000}"/>
    <cellStyle name="Comma 3 104" xfId="832" xr:uid="{00000000-0005-0000-0000-00002B030000}"/>
    <cellStyle name="Comma 3 105" xfId="833" xr:uid="{00000000-0005-0000-0000-00002C030000}"/>
    <cellStyle name="Comma 3 106" xfId="834" xr:uid="{00000000-0005-0000-0000-00002D030000}"/>
    <cellStyle name="Comma 3 107" xfId="835" xr:uid="{00000000-0005-0000-0000-00002E030000}"/>
    <cellStyle name="Comma 3 108" xfId="836" xr:uid="{00000000-0005-0000-0000-00002F030000}"/>
    <cellStyle name="Comma 3 109" xfId="837" xr:uid="{00000000-0005-0000-0000-000030030000}"/>
    <cellStyle name="Comma 3 11" xfId="838" xr:uid="{00000000-0005-0000-0000-000031030000}"/>
    <cellStyle name="Comma 3 11 2" xfId="839" xr:uid="{00000000-0005-0000-0000-000032030000}"/>
    <cellStyle name="Comma 3 11 2 2" xfId="840" xr:uid="{00000000-0005-0000-0000-000033030000}"/>
    <cellStyle name="Comma 3 11 2 3" xfId="841" xr:uid="{00000000-0005-0000-0000-000034030000}"/>
    <cellStyle name="Comma 3 11 3" xfId="842" xr:uid="{00000000-0005-0000-0000-000035030000}"/>
    <cellStyle name="Comma 3 110" xfId="843" xr:uid="{00000000-0005-0000-0000-000036030000}"/>
    <cellStyle name="Comma 3 111" xfId="844" xr:uid="{00000000-0005-0000-0000-000037030000}"/>
    <cellStyle name="Comma 3 112" xfId="845" xr:uid="{00000000-0005-0000-0000-000038030000}"/>
    <cellStyle name="Comma 3 113" xfId="846" xr:uid="{00000000-0005-0000-0000-000039030000}"/>
    <cellStyle name="Comma 3 114" xfId="847" xr:uid="{00000000-0005-0000-0000-00003A030000}"/>
    <cellStyle name="Comma 3 115" xfId="848" xr:uid="{00000000-0005-0000-0000-00003B030000}"/>
    <cellStyle name="Comma 3 116" xfId="849" xr:uid="{00000000-0005-0000-0000-00003C030000}"/>
    <cellStyle name="Comma 3 117" xfId="850" xr:uid="{00000000-0005-0000-0000-00003D030000}"/>
    <cellStyle name="Comma 3 118" xfId="851" xr:uid="{00000000-0005-0000-0000-00003E030000}"/>
    <cellStyle name="Comma 3 119" xfId="852" xr:uid="{00000000-0005-0000-0000-00003F030000}"/>
    <cellStyle name="Comma 3 12" xfId="853" xr:uid="{00000000-0005-0000-0000-000040030000}"/>
    <cellStyle name="Comma 3 12 2" xfId="854" xr:uid="{00000000-0005-0000-0000-000041030000}"/>
    <cellStyle name="Comma 3 12 2 2" xfId="855" xr:uid="{00000000-0005-0000-0000-000042030000}"/>
    <cellStyle name="Comma 3 12 2 3" xfId="856" xr:uid="{00000000-0005-0000-0000-000043030000}"/>
    <cellStyle name="Comma 3 12 3" xfId="857" xr:uid="{00000000-0005-0000-0000-000044030000}"/>
    <cellStyle name="Comma 3 120" xfId="858" xr:uid="{00000000-0005-0000-0000-000045030000}"/>
    <cellStyle name="Comma 3 121" xfId="859" xr:uid="{00000000-0005-0000-0000-000046030000}"/>
    <cellStyle name="Comma 3 122" xfId="860" xr:uid="{00000000-0005-0000-0000-000047030000}"/>
    <cellStyle name="Comma 3 123" xfId="861" xr:uid="{00000000-0005-0000-0000-000048030000}"/>
    <cellStyle name="Comma 3 124" xfId="862" xr:uid="{00000000-0005-0000-0000-000049030000}"/>
    <cellStyle name="Comma 3 125" xfId="863" xr:uid="{00000000-0005-0000-0000-00004A030000}"/>
    <cellStyle name="Comma 3 126" xfId="864" xr:uid="{00000000-0005-0000-0000-00004B030000}"/>
    <cellStyle name="Comma 3 127" xfId="865" xr:uid="{00000000-0005-0000-0000-00004C030000}"/>
    <cellStyle name="Comma 3 128" xfId="866" xr:uid="{00000000-0005-0000-0000-00004D030000}"/>
    <cellStyle name="Comma 3 129" xfId="867" xr:uid="{00000000-0005-0000-0000-00004E030000}"/>
    <cellStyle name="Comma 3 13" xfId="868" xr:uid="{00000000-0005-0000-0000-00004F030000}"/>
    <cellStyle name="Comma 3 13 2" xfId="869" xr:uid="{00000000-0005-0000-0000-000050030000}"/>
    <cellStyle name="Comma 3 13 2 2" xfId="870" xr:uid="{00000000-0005-0000-0000-000051030000}"/>
    <cellStyle name="Comma 3 13 2 3" xfId="871" xr:uid="{00000000-0005-0000-0000-000052030000}"/>
    <cellStyle name="Comma 3 13 3" xfId="872" xr:uid="{00000000-0005-0000-0000-000053030000}"/>
    <cellStyle name="Comma 3 130" xfId="873" xr:uid="{00000000-0005-0000-0000-000054030000}"/>
    <cellStyle name="Comma 3 131" xfId="874" xr:uid="{00000000-0005-0000-0000-000055030000}"/>
    <cellStyle name="Comma 3 132" xfId="875" xr:uid="{00000000-0005-0000-0000-000056030000}"/>
    <cellStyle name="Comma 3 133" xfId="876" xr:uid="{00000000-0005-0000-0000-000057030000}"/>
    <cellStyle name="Comma 3 134" xfId="877" xr:uid="{00000000-0005-0000-0000-000058030000}"/>
    <cellStyle name="Comma 3 135" xfId="878" xr:uid="{00000000-0005-0000-0000-000059030000}"/>
    <cellStyle name="Comma 3 136" xfId="879" xr:uid="{00000000-0005-0000-0000-00005A030000}"/>
    <cellStyle name="Comma 3 137" xfId="880" xr:uid="{00000000-0005-0000-0000-00005B030000}"/>
    <cellStyle name="Comma 3 138" xfId="881" xr:uid="{00000000-0005-0000-0000-00005C030000}"/>
    <cellStyle name="Comma 3 139" xfId="882" xr:uid="{00000000-0005-0000-0000-00005D030000}"/>
    <cellStyle name="Comma 3 14" xfId="883" xr:uid="{00000000-0005-0000-0000-00005E030000}"/>
    <cellStyle name="Comma 3 14 2" xfId="884" xr:uid="{00000000-0005-0000-0000-00005F030000}"/>
    <cellStyle name="Comma 3 14 2 2" xfId="885" xr:uid="{00000000-0005-0000-0000-000060030000}"/>
    <cellStyle name="Comma 3 14 2 3" xfId="886" xr:uid="{00000000-0005-0000-0000-000061030000}"/>
    <cellStyle name="Comma 3 14 3" xfId="887" xr:uid="{00000000-0005-0000-0000-000062030000}"/>
    <cellStyle name="Comma 3 140" xfId="888" xr:uid="{00000000-0005-0000-0000-000063030000}"/>
    <cellStyle name="Comma 3 141" xfId="889" xr:uid="{00000000-0005-0000-0000-000064030000}"/>
    <cellStyle name="Comma 3 142" xfId="890" xr:uid="{00000000-0005-0000-0000-000065030000}"/>
    <cellStyle name="Comma 3 143" xfId="891" xr:uid="{00000000-0005-0000-0000-000066030000}"/>
    <cellStyle name="Comma 3 144" xfId="892" xr:uid="{00000000-0005-0000-0000-000067030000}"/>
    <cellStyle name="Comma 3 145" xfId="893" xr:uid="{00000000-0005-0000-0000-000068030000}"/>
    <cellStyle name="Comma 3 146" xfId="894" xr:uid="{00000000-0005-0000-0000-000069030000}"/>
    <cellStyle name="Comma 3 147" xfId="895" xr:uid="{00000000-0005-0000-0000-00006A030000}"/>
    <cellStyle name="Comma 3 148" xfId="896" xr:uid="{00000000-0005-0000-0000-00006B030000}"/>
    <cellStyle name="Comma 3 149" xfId="897" xr:uid="{00000000-0005-0000-0000-00006C030000}"/>
    <cellStyle name="Comma 3 15" xfId="898" xr:uid="{00000000-0005-0000-0000-00006D030000}"/>
    <cellStyle name="Comma 3 15 2" xfId="899" xr:uid="{00000000-0005-0000-0000-00006E030000}"/>
    <cellStyle name="Comma 3 15 2 2" xfId="900" xr:uid="{00000000-0005-0000-0000-00006F030000}"/>
    <cellStyle name="Comma 3 15 2 3" xfId="901" xr:uid="{00000000-0005-0000-0000-000070030000}"/>
    <cellStyle name="Comma 3 15 3" xfId="902" xr:uid="{00000000-0005-0000-0000-000071030000}"/>
    <cellStyle name="Comma 3 150" xfId="903" xr:uid="{00000000-0005-0000-0000-000072030000}"/>
    <cellStyle name="Comma 3 151" xfId="904" xr:uid="{00000000-0005-0000-0000-000073030000}"/>
    <cellStyle name="Comma 3 152" xfId="905" xr:uid="{00000000-0005-0000-0000-000074030000}"/>
    <cellStyle name="Comma 3 16" xfId="906" xr:uid="{00000000-0005-0000-0000-000075030000}"/>
    <cellStyle name="Comma 3 16 2" xfId="907" xr:uid="{00000000-0005-0000-0000-000076030000}"/>
    <cellStyle name="Comma 3 16 2 2" xfId="908" xr:uid="{00000000-0005-0000-0000-000077030000}"/>
    <cellStyle name="Comma 3 16 2 3" xfId="909" xr:uid="{00000000-0005-0000-0000-000078030000}"/>
    <cellStyle name="Comma 3 16 3" xfId="910" xr:uid="{00000000-0005-0000-0000-000079030000}"/>
    <cellStyle name="Comma 3 17" xfId="911" xr:uid="{00000000-0005-0000-0000-00007A030000}"/>
    <cellStyle name="Comma 3 17 2" xfId="912" xr:uid="{00000000-0005-0000-0000-00007B030000}"/>
    <cellStyle name="Comma 3 17 2 2" xfId="913" xr:uid="{00000000-0005-0000-0000-00007C030000}"/>
    <cellStyle name="Comma 3 17 2 3" xfId="914" xr:uid="{00000000-0005-0000-0000-00007D030000}"/>
    <cellStyle name="Comma 3 17 3" xfId="915" xr:uid="{00000000-0005-0000-0000-00007E030000}"/>
    <cellStyle name="Comma 3 18" xfId="916" xr:uid="{00000000-0005-0000-0000-00007F030000}"/>
    <cellStyle name="Comma 3 18 2" xfId="917" xr:uid="{00000000-0005-0000-0000-000080030000}"/>
    <cellStyle name="Comma 3 18 2 2" xfId="918" xr:uid="{00000000-0005-0000-0000-000081030000}"/>
    <cellStyle name="Comma 3 18 2 3" xfId="919" xr:uid="{00000000-0005-0000-0000-000082030000}"/>
    <cellStyle name="Comma 3 18 3" xfId="920" xr:uid="{00000000-0005-0000-0000-000083030000}"/>
    <cellStyle name="Comma 3 19" xfId="921" xr:uid="{00000000-0005-0000-0000-000084030000}"/>
    <cellStyle name="Comma 3 19 2" xfId="922" xr:uid="{00000000-0005-0000-0000-000085030000}"/>
    <cellStyle name="Comma 3 19 3" xfId="923" xr:uid="{00000000-0005-0000-0000-000086030000}"/>
    <cellStyle name="Comma 3 19 4" xfId="924" xr:uid="{00000000-0005-0000-0000-000087030000}"/>
    <cellStyle name="Comma 3 2" xfId="925" xr:uid="{00000000-0005-0000-0000-000088030000}"/>
    <cellStyle name="Comma 3 2 10" xfId="926" xr:uid="{00000000-0005-0000-0000-000089030000}"/>
    <cellStyle name="Comma 3 2 10 2" xfId="927" xr:uid="{00000000-0005-0000-0000-00008A030000}"/>
    <cellStyle name="Comma 3 2 11" xfId="928" xr:uid="{00000000-0005-0000-0000-00008B030000}"/>
    <cellStyle name="Comma 3 2 11 2" xfId="929" xr:uid="{00000000-0005-0000-0000-00008C030000}"/>
    <cellStyle name="Comma 3 2 12" xfId="930" xr:uid="{00000000-0005-0000-0000-00008D030000}"/>
    <cellStyle name="Comma 3 2 12 2" xfId="931" xr:uid="{00000000-0005-0000-0000-00008E030000}"/>
    <cellStyle name="Comma 3 2 12 2 2" xfId="932" xr:uid="{00000000-0005-0000-0000-00008F030000}"/>
    <cellStyle name="Comma 3 2 12 3" xfId="933" xr:uid="{00000000-0005-0000-0000-000090030000}"/>
    <cellStyle name="Comma 3 2 13" xfId="934" xr:uid="{00000000-0005-0000-0000-000091030000}"/>
    <cellStyle name="Comma 3 2 13 2" xfId="935" xr:uid="{00000000-0005-0000-0000-000092030000}"/>
    <cellStyle name="Comma 3 2 14" xfId="936" xr:uid="{00000000-0005-0000-0000-000093030000}"/>
    <cellStyle name="Comma 3 2 14 2" xfId="937" xr:uid="{00000000-0005-0000-0000-000094030000}"/>
    <cellStyle name="Comma 3 2 14 2 2" xfId="938" xr:uid="{00000000-0005-0000-0000-000095030000}"/>
    <cellStyle name="Comma 3 2 14 3" xfId="939" xr:uid="{00000000-0005-0000-0000-000096030000}"/>
    <cellStyle name="Comma 3 2 15" xfId="940" xr:uid="{00000000-0005-0000-0000-000097030000}"/>
    <cellStyle name="Comma 3 2 15 2" xfId="941" xr:uid="{00000000-0005-0000-0000-000098030000}"/>
    <cellStyle name="Comma 3 2 15 2 2" xfId="942" xr:uid="{00000000-0005-0000-0000-000099030000}"/>
    <cellStyle name="Comma 3 2 15 3" xfId="943" xr:uid="{00000000-0005-0000-0000-00009A030000}"/>
    <cellStyle name="Comma 3 2 16" xfId="944" xr:uid="{00000000-0005-0000-0000-00009B030000}"/>
    <cellStyle name="Comma 3 2 16 2" xfId="945" xr:uid="{00000000-0005-0000-0000-00009C030000}"/>
    <cellStyle name="Comma 3 2 16 2 2" xfId="946" xr:uid="{00000000-0005-0000-0000-00009D030000}"/>
    <cellStyle name="Comma 3 2 16 3" xfId="947" xr:uid="{00000000-0005-0000-0000-00009E030000}"/>
    <cellStyle name="Comma 3 2 17" xfId="948" xr:uid="{00000000-0005-0000-0000-00009F030000}"/>
    <cellStyle name="Comma 3 2 17 2" xfId="949" xr:uid="{00000000-0005-0000-0000-0000A0030000}"/>
    <cellStyle name="Comma 3 2 17 2 2" xfId="950" xr:uid="{00000000-0005-0000-0000-0000A1030000}"/>
    <cellStyle name="Comma 3 2 17 3" xfId="951" xr:uid="{00000000-0005-0000-0000-0000A2030000}"/>
    <cellStyle name="Comma 3 2 18" xfId="952" xr:uid="{00000000-0005-0000-0000-0000A3030000}"/>
    <cellStyle name="Comma 3 2 19" xfId="953" xr:uid="{00000000-0005-0000-0000-0000A4030000}"/>
    <cellStyle name="Comma 3 2 2" xfId="954" xr:uid="{00000000-0005-0000-0000-0000A5030000}"/>
    <cellStyle name="Comma 3 2 2 10" xfId="955" xr:uid="{00000000-0005-0000-0000-0000A6030000}"/>
    <cellStyle name="Comma 3 2 2 11" xfId="956" xr:uid="{00000000-0005-0000-0000-0000A7030000}"/>
    <cellStyle name="Comma 3 2 2 12" xfId="957" xr:uid="{00000000-0005-0000-0000-0000A8030000}"/>
    <cellStyle name="Comma 3 2 2 13" xfId="958" xr:uid="{00000000-0005-0000-0000-0000A9030000}"/>
    <cellStyle name="Comma 3 2 2 14" xfId="959" xr:uid="{00000000-0005-0000-0000-0000AA030000}"/>
    <cellStyle name="Comma 3 2 2 15" xfId="960" xr:uid="{00000000-0005-0000-0000-0000AB030000}"/>
    <cellStyle name="Comma 3 2 2 16" xfId="961" xr:uid="{00000000-0005-0000-0000-0000AC030000}"/>
    <cellStyle name="Comma 3 2 2 17" xfId="962" xr:uid="{00000000-0005-0000-0000-0000AD030000}"/>
    <cellStyle name="Comma 3 2 2 18" xfId="963" xr:uid="{00000000-0005-0000-0000-0000AE030000}"/>
    <cellStyle name="Comma 3 2 2 18 2" xfId="964" xr:uid="{00000000-0005-0000-0000-0000AF030000}"/>
    <cellStyle name="Comma 3 2 2 19" xfId="965" xr:uid="{00000000-0005-0000-0000-0000B0030000}"/>
    <cellStyle name="Comma 3 2 2 2" xfId="966" xr:uid="{00000000-0005-0000-0000-0000B1030000}"/>
    <cellStyle name="Comma 3 2 2 2 10" xfId="967" xr:uid="{00000000-0005-0000-0000-0000B2030000}"/>
    <cellStyle name="Comma 3 2 2 2 10 2" xfId="968" xr:uid="{00000000-0005-0000-0000-0000B3030000}"/>
    <cellStyle name="Comma 3 2 2 2 10 2 2" xfId="969" xr:uid="{00000000-0005-0000-0000-0000B4030000}"/>
    <cellStyle name="Comma 3 2 2 2 10 3" xfId="970" xr:uid="{00000000-0005-0000-0000-0000B5030000}"/>
    <cellStyle name="Comma 3 2 2 2 11" xfId="971" xr:uid="{00000000-0005-0000-0000-0000B6030000}"/>
    <cellStyle name="Comma 3 2 2 2 11 2" xfId="972" xr:uid="{00000000-0005-0000-0000-0000B7030000}"/>
    <cellStyle name="Comma 3 2 2 2 11 2 2" xfId="973" xr:uid="{00000000-0005-0000-0000-0000B8030000}"/>
    <cellStyle name="Comma 3 2 2 2 11 3" xfId="974" xr:uid="{00000000-0005-0000-0000-0000B9030000}"/>
    <cellStyle name="Comma 3 2 2 2 12" xfId="975" xr:uid="{00000000-0005-0000-0000-0000BA030000}"/>
    <cellStyle name="Comma 3 2 2 2 12 2" xfId="976" xr:uid="{00000000-0005-0000-0000-0000BB030000}"/>
    <cellStyle name="Comma 3 2 2 2 12 2 2" xfId="977" xr:uid="{00000000-0005-0000-0000-0000BC030000}"/>
    <cellStyle name="Comma 3 2 2 2 12 3" xfId="978" xr:uid="{00000000-0005-0000-0000-0000BD030000}"/>
    <cellStyle name="Comma 3 2 2 2 13" xfId="979" xr:uid="{00000000-0005-0000-0000-0000BE030000}"/>
    <cellStyle name="Comma 3 2 2 2 13 2" xfId="980" xr:uid="{00000000-0005-0000-0000-0000BF030000}"/>
    <cellStyle name="Comma 3 2 2 2 13 2 2" xfId="981" xr:uid="{00000000-0005-0000-0000-0000C0030000}"/>
    <cellStyle name="Comma 3 2 2 2 13 3" xfId="982" xr:uid="{00000000-0005-0000-0000-0000C1030000}"/>
    <cellStyle name="Comma 3 2 2 2 14" xfId="983" xr:uid="{00000000-0005-0000-0000-0000C2030000}"/>
    <cellStyle name="Comma 3 2 2 2 14 2" xfId="984" xr:uid="{00000000-0005-0000-0000-0000C3030000}"/>
    <cellStyle name="Comma 3 2 2 2 14 2 2" xfId="985" xr:uid="{00000000-0005-0000-0000-0000C4030000}"/>
    <cellStyle name="Comma 3 2 2 2 14 3" xfId="986" xr:uid="{00000000-0005-0000-0000-0000C5030000}"/>
    <cellStyle name="Comma 3 2 2 2 15" xfId="987" xr:uid="{00000000-0005-0000-0000-0000C6030000}"/>
    <cellStyle name="Comma 3 2 2 2 15 2" xfId="988" xr:uid="{00000000-0005-0000-0000-0000C7030000}"/>
    <cellStyle name="Comma 3 2 2 2 15 2 2" xfId="989" xr:uid="{00000000-0005-0000-0000-0000C8030000}"/>
    <cellStyle name="Comma 3 2 2 2 15 3" xfId="990" xr:uid="{00000000-0005-0000-0000-0000C9030000}"/>
    <cellStyle name="Comma 3 2 2 2 16" xfId="991" xr:uid="{00000000-0005-0000-0000-0000CA030000}"/>
    <cellStyle name="Comma 3 2 2 2 16 2" xfId="992" xr:uid="{00000000-0005-0000-0000-0000CB030000}"/>
    <cellStyle name="Comma 3 2 2 2 16 2 2" xfId="993" xr:uid="{00000000-0005-0000-0000-0000CC030000}"/>
    <cellStyle name="Comma 3 2 2 2 16 3" xfId="994" xr:uid="{00000000-0005-0000-0000-0000CD030000}"/>
    <cellStyle name="Comma 3 2 2 2 17" xfId="995" xr:uid="{00000000-0005-0000-0000-0000CE030000}"/>
    <cellStyle name="Comma 3 2 2 2 17 2" xfId="996" xr:uid="{00000000-0005-0000-0000-0000CF030000}"/>
    <cellStyle name="Comma 3 2 2 2 17 2 2" xfId="997" xr:uid="{00000000-0005-0000-0000-0000D0030000}"/>
    <cellStyle name="Comma 3 2 2 2 17 3" xfId="998" xr:uid="{00000000-0005-0000-0000-0000D1030000}"/>
    <cellStyle name="Comma 3 2 2 2 2" xfId="999" xr:uid="{00000000-0005-0000-0000-0000D2030000}"/>
    <cellStyle name="Comma 3 2 2 2 2 2" xfId="1000" xr:uid="{00000000-0005-0000-0000-0000D3030000}"/>
    <cellStyle name="Comma 3 2 2 2 2 2 2" xfId="1001" xr:uid="{00000000-0005-0000-0000-0000D4030000}"/>
    <cellStyle name="Comma 3 2 2 2 2 2 2 2" xfId="1002" xr:uid="{00000000-0005-0000-0000-0000D5030000}"/>
    <cellStyle name="Comma 3 2 2 2 2 2 2 2 2" xfId="1003" xr:uid="{00000000-0005-0000-0000-0000D6030000}"/>
    <cellStyle name="Comma 3 2 2 2 2 2 2 3" xfId="1004" xr:uid="{00000000-0005-0000-0000-0000D7030000}"/>
    <cellStyle name="Comma 3 2 2 2 2 2 3" xfId="1005" xr:uid="{00000000-0005-0000-0000-0000D8030000}"/>
    <cellStyle name="Comma 3 2 2 2 2 2 3 2" xfId="1006" xr:uid="{00000000-0005-0000-0000-0000D9030000}"/>
    <cellStyle name="Comma 3 2 2 2 2 2 3 2 2" xfId="1007" xr:uid="{00000000-0005-0000-0000-0000DA030000}"/>
    <cellStyle name="Comma 3 2 2 2 2 2 3 3" xfId="1008" xr:uid="{00000000-0005-0000-0000-0000DB030000}"/>
    <cellStyle name="Comma 3 2 2 2 2 2 4" xfId="1009" xr:uid="{00000000-0005-0000-0000-0000DC030000}"/>
    <cellStyle name="Comma 3 2 2 2 2 2 4 2" xfId="1010" xr:uid="{00000000-0005-0000-0000-0000DD030000}"/>
    <cellStyle name="Comma 3 2 2 2 2 2 4 2 2" xfId="1011" xr:uid="{00000000-0005-0000-0000-0000DE030000}"/>
    <cellStyle name="Comma 3 2 2 2 2 2 4 3" xfId="1012" xr:uid="{00000000-0005-0000-0000-0000DF030000}"/>
    <cellStyle name="Comma 3 2 2 2 2 2 5" xfId="1013" xr:uid="{00000000-0005-0000-0000-0000E0030000}"/>
    <cellStyle name="Comma 3 2 2 2 2 2 5 2" xfId="1014" xr:uid="{00000000-0005-0000-0000-0000E1030000}"/>
    <cellStyle name="Comma 3 2 2 2 2 2 5 2 2" xfId="1015" xr:uid="{00000000-0005-0000-0000-0000E2030000}"/>
    <cellStyle name="Comma 3 2 2 2 2 2 5 3" xfId="1016" xr:uid="{00000000-0005-0000-0000-0000E3030000}"/>
    <cellStyle name="Comma 3 2 2 2 2 3" xfId="1017" xr:uid="{00000000-0005-0000-0000-0000E4030000}"/>
    <cellStyle name="Comma 3 2 2 2 2 4" xfId="1018" xr:uid="{00000000-0005-0000-0000-0000E5030000}"/>
    <cellStyle name="Comma 3 2 2 2 2 5" xfId="1019" xr:uid="{00000000-0005-0000-0000-0000E6030000}"/>
    <cellStyle name="Comma 3 2 2 2 2 6" xfId="1020" xr:uid="{00000000-0005-0000-0000-0000E7030000}"/>
    <cellStyle name="Comma 3 2 2 2 2 6 2" xfId="1021" xr:uid="{00000000-0005-0000-0000-0000E8030000}"/>
    <cellStyle name="Comma 3 2 2 2 2 7" xfId="1022" xr:uid="{00000000-0005-0000-0000-0000E9030000}"/>
    <cellStyle name="Comma 3 2 2 2 3" xfId="1023" xr:uid="{00000000-0005-0000-0000-0000EA030000}"/>
    <cellStyle name="Comma 3 2 2 2 3 2" xfId="1024" xr:uid="{00000000-0005-0000-0000-0000EB030000}"/>
    <cellStyle name="Comma 3 2 2 2 3 2 2" xfId="1025" xr:uid="{00000000-0005-0000-0000-0000EC030000}"/>
    <cellStyle name="Comma 3 2 2 2 3 3" xfId="1026" xr:uid="{00000000-0005-0000-0000-0000ED030000}"/>
    <cellStyle name="Comma 3 2 2 2 4" xfId="1027" xr:uid="{00000000-0005-0000-0000-0000EE030000}"/>
    <cellStyle name="Comma 3 2 2 2 4 2" xfId="1028" xr:uid="{00000000-0005-0000-0000-0000EF030000}"/>
    <cellStyle name="Comma 3 2 2 2 4 2 2" xfId="1029" xr:uid="{00000000-0005-0000-0000-0000F0030000}"/>
    <cellStyle name="Comma 3 2 2 2 4 3" xfId="1030" xr:uid="{00000000-0005-0000-0000-0000F1030000}"/>
    <cellStyle name="Comma 3 2 2 2 5" xfId="1031" xr:uid="{00000000-0005-0000-0000-0000F2030000}"/>
    <cellStyle name="Comma 3 2 2 2 5 2" xfId="1032" xr:uid="{00000000-0005-0000-0000-0000F3030000}"/>
    <cellStyle name="Comma 3 2 2 2 5 2 2" xfId="1033" xr:uid="{00000000-0005-0000-0000-0000F4030000}"/>
    <cellStyle name="Comma 3 2 2 2 5 3" xfId="1034" xr:uid="{00000000-0005-0000-0000-0000F5030000}"/>
    <cellStyle name="Comma 3 2 2 2 6" xfId="1035" xr:uid="{00000000-0005-0000-0000-0000F6030000}"/>
    <cellStyle name="Comma 3 2 2 2 6 2" xfId="1036" xr:uid="{00000000-0005-0000-0000-0000F7030000}"/>
    <cellStyle name="Comma 3 2 2 2 6 2 2" xfId="1037" xr:uid="{00000000-0005-0000-0000-0000F8030000}"/>
    <cellStyle name="Comma 3 2 2 2 6 3" xfId="1038" xr:uid="{00000000-0005-0000-0000-0000F9030000}"/>
    <cellStyle name="Comma 3 2 2 2 7" xfId="1039" xr:uid="{00000000-0005-0000-0000-0000FA030000}"/>
    <cellStyle name="Comma 3 2 2 2 7 2" xfId="1040" xr:uid="{00000000-0005-0000-0000-0000FB030000}"/>
    <cellStyle name="Comma 3 2 2 2 7 2 2" xfId="1041" xr:uid="{00000000-0005-0000-0000-0000FC030000}"/>
    <cellStyle name="Comma 3 2 2 2 7 3" xfId="1042" xr:uid="{00000000-0005-0000-0000-0000FD030000}"/>
    <cellStyle name="Comma 3 2 2 2 8" xfId="1043" xr:uid="{00000000-0005-0000-0000-0000FE030000}"/>
    <cellStyle name="Comma 3 2 2 2 8 2" xfId="1044" xr:uid="{00000000-0005-0000-0000-0000FF030000}"/>
    <cellStyle name="Comma 3 2 2 2 8 2 2" xfId="1045" xr:uid="{00000000-0005-0000-0000-000000040000}"/>
    <cellStyle name="Comma 3 2 2 2 8 3" xfId="1046" xr:uid="{00000000-0005-0000-0000-000001040000}"/>
    <cellStyle name="Comma 3 2 2 2 9" xfId="1047" xr:uid="{00000000-0005-0000-0000-000002040000}"/>
    <cellStyle name="Comma 3 2 2 2 9 2" xfId="1048" xr:uid="{00000000-0005-0000-0000-000003040000}"/>
    <cellStyle name="Comma 3 2 2 2 9 2 2" xfId="1049" xr:uid="{00000000-0005-0000-0000-000004040000}"/>
    <cellStyle name="Comma 3 2 2 2 9 3" xfId="1050" xr:uid="{00000000-0005-0000-0000-000005040000}"/>
    <cellStyle name="Comma 3 2 2 3" xfId="1051" xr:uid="{00000000-0005-0000-0000-000006040000}"/>
    <cellStyle name="Comma 3 2 2 4" xfId="1052" xr:uid="{00000000-0005-0000-0000-000007040000}"/>
    <cellStyle name="Comma 3 2 2 5" xfId="1053" xr:uid="{00000000-0005-0000-0000-000008040000}"/>
    <cellStyle name="Comma 3 2 2 6" xfId="1054" xr:uid="{00000000-0005-0000-0000-000009040000}"/>
    <cellStyle name="Comma 3 2 2 7" xfId="1055" xr:uid="{00000000-0005-0000-0000-00000A040000}"/>
    <cellStyle name="Comma 3 2 2 8" xfId="1056" xr:uid="{00000000-0005-0000-0000-00000B040000}"/>
    <cellStyle name="Comma 3 2 2 9" xfId="1057" xr:uid="{00000000-0005-0000-0000-00000C040000}"/>
    <cellStyle name="Comma 3 2 20" xfId="1058" xr:uid="{00000000-0005-0000-0000-00000D040000}"/>
    <cellStyle name="Comma 3 2 3" xfId="1059" xr:uid="{00000000-0005-0000-0000-00000E040000}"/>
    <cellStyle name="Comma 3 2 3 2" xfId="1060" xr:uid="{00000000-0005-0000-0000-00000F040000}"/>
    <cellStyle name="Comma 3 2 4" xfId="1061" xr:uid="{00000000-0005-0000-0000-000010040000}"/>
    <cellStyle name="Comma 3 2 4 2" xfId="1062" xr:uid="{00000000-0005-0000-0000-000011040000}"/>
    <cellStyle name="Comma 3 2 5" xfId="1063" xr:uid="{00000000-0005-0000-0000-000012040000}"/>
    <cellStyle name="Comma 3 2 5 2" xfId="1064" xr:uid="{00000000-0005-0000-0000-000013040000}"/>
    <cellStyle name="Comma 3 2 6" xfId="1065" xr:uid="{00000000-0005-0000-0000-000014040000}"/>
    <cellStyle name="Comma 3 2 6 2" xfId="1066" xr:uid="{00000000-0005-0000-0000-000015040000}"/>
    <cellStyle name="Comma 3 2 7" xfId="1067" xr:uid="{00000000-0005-0000-0000-000016040000}"/>
    <cellStyle name="Comma 3 2 7 2" xfId="1068" xr:uid="{00000000-0005-0000-0000-000017040000}"/>
    <cellStyle name="Comma 3 2 8" xfId="1069" xr:uid="{00000000-0005-0000-0000-000018040000}"/>
    <cellStyle name="Comma 3 2 8 2" xfId="1070" xr:uid="{00000000-0005-0000-0000-000019040000}"/>
    <cellStyle name="Comma 3 2 9" xfId="1071" xr:uid="{00000000-0005-0000-0000-00001A040000}"/>
    <cellStyle name="Comma 3 2 9 2" xfId="1072" xr:uid="{00000000-0005-0000-0000-00001B040000}"/>
    <cellStyle name="Comma 3 20" xfId="1073" xr:uid="{00000000-0005-0000-0000-00001C040000}"/>
    <cellStyle name="Comma 3 20 2" xfId="1074" xr:uid="{00000000-0005-0000-0000-00001D040000}"/>
    <cellStyle name="Comma 3 21" xfId="1075" xr:uid="{00000000-0005-0000-0000-00001E040000}"/>
    <cellStyle name="Comma 3 21 2" xfId="1076" xr:uid="{00000000-0005-0000-0000-00001F040000}"/>
    <cellStyle name="Comma 3 22" xfId="1077" xr:uid="{00000000-0005-0000-0000-000020040000}"/>
    <cellStyle name="Comma 3 22 2" xfId="1078" xr:uid="{00000000-0005-0000-0000-000021040000}"/>
    <cellStyle name="Comma 3 23" xfId="1079" xr:uid="{00000000-0005-0000-0000-000022040000}"/>
    <cellStyle name="Comma 3 23 2" xfId="1080" xr:uid="{00000000-0005-0000-0000-000023040000}"/>
    <cellStyle name="Comma 3 24" xfId="1081" xr:uid="{00000000-0005-0000-0000-000024040000}"/>
    <cellStyle name="Comma 3 24 2" xfId="1082" xr:uid="{00000000-0005-0000-0000-000025040000}"/>
    <cellStyle name="Comma 3 25" xfId="1083" xr:uid="{00000000-0005-0000-0000-000026040000}"/>
    <cellStyle name="Comma 3 25 2" xfId="1084" xr:uid="{00000000-0005-0000-0000-000027040000}"/>
    <cellStyle name="Comma 3 26" xfId="1085" xr:uid="{00000000-0005-0000-0000-000028040000}"/>
    <cellStyle name="Comma 3 26 2" xfId="1086" xr:uid="{00000000-0005-0000-0000-000029040000}"/>
    <cellStyle name="Comma 3 27" xfId="1087" xr:uid="{00000000-0005-0000-0000-00002A040000}"/>
    <cellStyle name="Comma 3 27 2" xfId="1088" xr:uid="{00000000-0005-0000-0000-00002B040000}"/>
    <cellStyle name="Comma 3 28" xfId="1089" xr:uid="{00000000-0005-0000-0000-00002C040000}"/>
    <cellStyle name="Comma 3 28 2" xfId="1090" xr:uid="{00000000-0005-0000-0000-00002D040000}"/>
    <cellStyle name="Comma 3 29" xfId="1091" xr:uid="{00000000-0005-0000-0000-00002E040000}"/>
    <cellStyle name="Comma 3 29 2" xfId="1092" xr:uid="{00000000-0005-0000-0000-00002F040000}"/>
    <cellStyle name="Comma 3 3" xfId="1093" xr:uid="{00000000-0005-0000-0000-000030040000}"/>
    <cellStyle name="Comma 3 3 2" xfId="1094" xr:uid="{00000000-0005-0000-0000-000031040000}"/>
    <cellStyle name="Comma 3 3 2 2" xfId="1095" xr:uid="{00000000-0005-0000-0000-000032040000}"/>
    <cellStyle name="Comma 3 3 2 2 2" xfId="1096" xr:uid="{00000000-0005-0000-0000-000033040000}"/>
    <cellStyle name="Comma 3 3 2 3" xfId="1097" xr:uid="{00000000-0005-0000-0000-000034040000}"/>
    <cellStyle name="Comma 3 3 2 4" xfId="1098" xr:uid="{00000000-0005-0000-0000-000035040000}"/>
    <cellStyle name="Comma 3 3 2 5" xfId="1099" xr:uid="{00000000-0005-0000-0000-000036040000}"/>
    <cellStyle name="Comma 3 3 3" xfId="1100" xr:uid="{00000000-0005-0000-0000-000037040000}"/>
    <cellStyle name="Comma 3 3 4" xfId="1101" xr:uid="{00000000-0005-0000-0000-000038040000}"/>
    <cellStyle name="Comma 3 3 5" xfId="1102" xr:uid="{00000000-0005-0000-0000-000039040000}"/>
    <cellStyle name="Comma 3 3 6" xfId="1103" xr:uid="{00000000-0005-0000-0000-00003A040000}"/>
    <cellStyle name="Comma 3 30" xfId="1104" xr:uid="{00000000-0005-0000-0000-00003B040000}"/>
    <cellStyle name="Comma 3 30 2" xfId="1105" xr:uid="{00000000-0005-0000-0000-00003C040000}"/>
    <cellStyle name="Comma 3 31" xfId="1106" xr:uid="{00000000-0005-0000-0000-00003D040000}"/>
    <cellStyle name="Comma 3 31 2" xfId="1107" xr:uid="{00000000-0005-0000-0000-00003E040000}"/>
    <cellStyle name="Comma 3 32" xfId="1108" xr:uid="{00000000-0005-0000-0000-00003F040000}"/>
    <cellStyle name="Comma 3 32 2" xfId="1109" xr:uid="{00000000-0005-0000-0000-000040040000}"/>
    <cellStyle name="Comma 3 33" xfId="1110" xr:uid="{00000000-0005-0000-0000-000041040000}"/>
    <cellStyle name="Comma 3 33 2" xfId="1111" xr:uid="{00000000-0005-0000-0000-000042040000}"/>
    <cellStyle name="Comma 3 34" xfId="1112" xr:uid="{00000000-0005-0000-0000-000043040000}"/>
    <cellStyle name="Comma 3 34 2" xfId="1113" xr:uid="{00000000-0005-0000-0000-000044040000}"/>
    <cellStyle name="Comma 3 35" xfId="1114" xr:uid="{00000000-0005-0000-0000-000045040000}"/>
    <cellStyle name="Comma 3 35 2" xfId="1115" xr:uid="{00000000-0005-0000-0000-000046040000}"/>
    <cellStyle name="Comma 3 36" xfId="1116" xr:uid="{00000000-0005-0000-0000-000047040000}"/>
    <cellStyle name="Comma 3 36 2" xfId="1117" xr:uid="{00000000-0005-0000-0000-000048040000}"/>
    <cellStyle name="Comma 3 37" xfId="1118" xr:uid="{00000000-0005-0000-0000-000049040000}"/>
    <cellStyle name="Comma 3 37 2" xfId="1119" xr:uid="{00000000-0005-0000-0000-00004A040000}"/>
    <cellStyle name="Comma 3 38" xfId="1120" xr:uid="{00000000-0005-0000-0000-00004B040000}"/>
    <cellStyle name="Comma 3 38 2" xfId="1121" xr:uid="{00000000-0005-0000-0000-00004C040000}"/>
    <cellStyle name="Comma 3 39" xfId="1122" xr:uid="{00000000-0005-0000-0000-00004D040000}"/>
    <cellStyle name="Comma 3 39 2" xfId="1123" xr:uid="{00000000-0005-0000-0000-00004E040000}"/>
    <cellStyle name="Comma 3 4" xfId="1124" xr:uid="{00000000-0005-0000-0000-00004F040000}"/>
    <cellStyle name="Comma 3 4 2" xfId="1125" xr:uid="{00000000-0005-0000-0000-000050040000}"/>
    <cellStyle name="Comma 3 4 2 2" xfId="1126" xr:uid="{00000000-0005-0000-0000-000051040000}"/>
    <cellStyle name="Comma 3 4 2 3" xfId="1127" xr:uid="{00000000-0005-0000-0000-000052040000}"/>
    <cellStyle name="Comma 3 4 3" xfId="1128" xr:uid="{00000000-0005-0000-0000-000053040000}"/>
    <cellStyle name="Comma 3 40" xfId="1129" xr:uid="{00000000-0005-0000-0000-000054040000}"/>
    <cellStyle name="Comma 3 40 2" xfId="1130" xr:uid="{00000000-0005-0000-0000-000055040000}"/>
    <cellStyle name="Comma 3 41" xfId="1131" xr:uid="{00000000-0005-0000-0000-000056040000}"/>
    <cellStyle name="Comma 3 41 2" xfId="1132" xr:uid="{00000000-0005-0000-0000-000057040000}"/>
    <cellStyle name="Comma 3 42" xfId="1133" xr:uid="{00000000-0005-0000-0000-000058040000}"/>
    <cellStyle name="Comma 3 42 2" xfId="1134" xr:uid="{00000000-0005-0000-0000-000059040000}"/>
    <cellStyle name="Comma 3 43" xfId="1135" xr:uid="{00000000-0005-0000-0000-00005A040000}"/>
    <cellStyle name="Comma 3 43 2" xfId="1136" xr:uid="{00000000-0005-0000-0000-00005B040000}"/>
    <cellStyle name="Comma 3 44" xfId="1137" xr:uid="{00000000-0005-0000-0000-00005C040000}"/>
    <cellStyle name="Comma 3 44 2" xfId="1138" xr:uid="{00000000-0005-0000-0000-00005D040000}"/>
    <cellStyle name="Comma 3 45" xfId="1139" xr:uid="{00000000-0005-0000-0000-00005E040000}"/>
    <cellStyle name="Comma 3 45 2" xfId="1140" xr:uid="{00000000-0005-0000-0000-00005F040000}"/>
    <cellStyle name="Comma 3 46" xfId="1141" xr:uid="{00000000-0005-0000-0000-000060040000}"/>
    <cellStyle name="Comma 3 46 2" xfId="1142" xr:uid="{00000000-0005-0000-0000-000061040000}"/>
    <cellStyle name="Comma 3 47" xfId="1143" xr:uid="{00000000-0005-0000-0000-000062040000}"/>
    <cellStyle name="Comma 3 47 2" xfId="1144" xr:uid="{00000000-0005-0000-0000-000063040000}"/>
    <cellStyle name="Comma 3 48" xfId="1145" xr:uid="{00000000-0005-0000-0000-000064040000}"/>
    <cellStyle name="Comma 3 48 2" xfId="1146" xr:uid="{00000000-0005-0000-0000-000065040000}"/>
    <cellStyle name="Comma 3 49" xfId="1147" xr:uid="{00000000-0005-0000-0000-000066040000}"/>
    <cellStyle name="Comma 3 49 2" xfId="1148" xr:uid="{00000000-0005-0000-0000-000067040000}"/>
    <cellStyle name="Comma 3 5" xfId="1149" xr:uid="{00000000-0005-0000-0000-000068040000}"/>
    <cellStyle name="Comma 3 5 2" xfId="1150" xr:uid="{00000000-0005-0000-0000-000069040000}"/>
    <cellStyle name="Comma 3 5 2 2" xfId="1151" xr:uid="{00000000-0005-0000-0000-00006A040000}"/>
    <cellStyle name="Comma 3 5 2 3" xfId="1152" xr:uid="{00000000-0005-0000-0000-00006B040000}"/>
    <cellStyle name="Comma 3 5 3" xfId="1153" xr:uid="{00000000-0005-0000-0000-00006C040000}"/>
    <cellStyle name="Comma 3 50" xfId="1154" xr:uid="{00000000-0005-0000-0000-00006D040000}"/>
    <cellStyle name="Comma 3 50 2" xfId="1155" xr:uid="{00000000-0005-0000-0000-00006E040000}"/>
    <cellStyle name="Comma 3 51" xfId="1156" xr:uid="{00000000-0005-0000-0000-00006F040000}"/>
    <cellStyle name="Comma 3 51 2" xfId="1157" xr:uid="{00000000-0005-0000-0000-000070040000}"/>
    <cellStyle name="Comma 3 52" xfId="1158" xr:uid="{00000000-0005-0000-0000-000071040000}"/>
    <cellStyle name="Comma 3 52 2" xfId="1159" xr:uid="{00000000-0005-0000-0000-000072040000}"/>
    <cellStyle name="Comma 3 53" xfId="1160" xr:uid="{00000000-0005-0000-0000-000073040000}"/>
    <cellStyle name="Comma 3 53 2" xfId="1161" xr:uid="{00000000-0005-0000-0000-000074040000}"/>
    <cellStyle name="Comma 3 54" xfId="1162" xr:uid="{00000000-0005-0000-0000-000075040000}"/>
    <cellStyle name="Comma 3 54 2" xfId="1163" xr:uid="{00000000-0005-0000-0000-000076040000}"/>
    <cellStyle name="Comma 3 55" xfId="1164" xr:uid="{00000000-0005-0000-0000-000077040000}"/>
    <cellStyle name="Comma 3 55 2" xfId="1165" xr:uid="{00000000-0005-0000-0000-000078040000}"/>
    <cellStyle name="Comma 3 56" xfId="1166" xr:uid="{00000000-0005-0000-0000-000079040000}"/>
    <cellStyle name="Comma 3 56 2" xfId="1167" xr:uid="{00000000-0005-0000-0000-00007A040000}"/>
    <cellStyle name="Comma 3 57" xfId="1168" xr:uid="{00000000-0005-0000-0000-00007B040000}"/>
    <cellStyle name="Comma 3 57 2" xfId="1169" xr:uid="{00000000-0005-0000-0000-00007C040000}"/>
    <cellStyle name="Comma 3 58" xfId="1170" xr:uid="{00000000-0005-0000-0000-00007D040000}"/>
    <cellStyle name="Comma 3 58 2" xfId="1171" xr:uid="{00000000-0005-0000-0000-00007E040000}"/>
    <cellStyle name="Comma 3 59" xfId="1172" xr:uid="{00000000-0005-0000-0000-00007F040000}"/>
    <cellStyle name="Comma 3 59 2" xfId="1173" xr:uid="{00000000-0005-0000-0000-000080040000}"/>
    <cellStyle name="Comma 3 6" xfId="1174" xr:uid="{00000000-0005-0000-0000-000081040000}"/>
    <cellStyle name="Comma 3 6 2" xfId="1175" xr:uid="{00000000-0005-0000-0000-000082040000}"/>
    <cellStyle name="Comma 3 6 2 2" xfId="1176" xr:uid="{00000000-0005-0000-0000-000083040000}"/>
    <cellStyle name="Comma 3 6 2 3" xfId="1177" xr:uid="{00000000-0005-0000-0000-000084040000}"/>
    <cellStyle name="Comma 3 6 3" xfId="1178" xr:uid="{00000000-0005-0000-0000-000085040000}"/>
    <cellStyle name="Comma 3 60" xfId="1179" xr:uid="{00000000-0005-0000-0000-000086040000}"/>
    <cellStyle name="Comma 3 60 2" xfId="1180" xr:uid="{00000000-0005-0000-0000-000087040000}"/>
    <cellStyle name="Comma 3 61" xfId="1181" xr:uid="{00000000-0005-0000-0000-000088040000}"/>
    <cellStyle name="Comma 3 61 2" xfId="1182" xr:uid="{00000000-0005-0000-0000-000089040000}"/>
    <cellStyle name="Comma 3 62" xfId="1183" xr:uid="{00000000-0005-0000-0000-00008A040000}"/>
    <cellStyle name="Comma 3 63" xfId="1184" xr:uid="{00000000-0005-0000-0000-00008B040000}"/>
    <cellStyle name="Comma 3 64" xfId="1185" xr:uid="{00000000-0005-0000-0000-00008C040000}"/>
    <cellStyle name="Comma 3 65" xfId="1186" xr:uid="{00000000-0005-0000-0000-00008D040000}"/>
    <cellStyle name="Comma 3 66" xfId="1187" xr:uid="{00000000-0005-0000-0000-00008E040000}"/>
    <cellStyle name="Comma 3 67" xfId="1188" xr:uid="{00000000-0005-0000-0000-00008F040000}"/>
    <cellStyle name="Comma 3 68" xfId="1189" xr:uid="{00000000-0005-0000-0000-000090040000}"/>
    <cellStyle name="Comma 3 69" xfId="1190" xr:uid="{00000000-0005-0000-0000-000091040000}"/>
    <cellStyle name="Comma 3 7" xfId="1191" xr:uid="{00000000-0005-0000-0000-000092040000}"/>
    <cellStyle name="Comma 3 7 2" xfId="1192" xr:uid="{00000000-0005-0000-0000-000093040000}"/>
    <cellStyle name="Comma 3 7 2 2" xfId="1193" xr:uid="{00000000-0005-0000-0000-000094040000}"/>
    <cellStyle name="Comma 3 7 2 3" xfId="1194" xr:uid="{00000000-0005-0000-0000-000095040000}"/>
    <cellStyle name="Comma 3 7 3" xfId="1195" xr:uid="{00000000-0005-0000-0000-000096040000}"/>
    <cellStyle name="Comma 3 70" xfId="1196" xr:uid="{00000000-0005-0000-0000-000097040000}"/>
    <cellStyle name="Comma 3 71" xfId="1197" xr:uid="{00000000-0005-0000-0000-000098040000}"/>
    <cellStyle name="Comma 3 72" xfId="1198" xr:uid="{00000000-0005-0000-0000-000099040000}"/>
    <cellStyle name="Comma 3 73" xfId="1199" xr:uid="{00000000-0005-0000-0000-00009A040000}"/>
    <cellStyle name="Comma 3 74" xfId="1200" xr:uid="{00000000-0005-0000-0000-00009B040000}"/>
    <cellStyle name="Comma 3 75" xfId="1201" xr:uid="{00000000-0005-0000-0000-00009C040000}"/>
    <cellStyle name="Comma 3 76" xfId="1202" xr:uid="{00000000-0005-0000-0000-00009D040000}"/>
    <cellStyle name="Comma 3 77" xfId="1203" xr:uid="{00000000-0005-0000-0000-00009E040000}"/>
    <cellStyle name="Comma 3 78" xfId="1204" xr:uid="{00000000-0005-0000-0000-00009F040000}"/>
    <cellStyle name="Comma 3 79" xfId="1205" xr:uid="{00000000-0005-0000-0000-0000A0040000}"/>
    <cellStyle name="Comma 3 8" xfId="1206" xr:uid="{00000000-0005-0000-0000-0000A1040000}"/>
    <cellStyle name="Comma 3 8 2" xfId="1207" xr:uid="{00000000-0005-0000-0000-0000A2040000}"/>
    <cellStyle name="Comma 3 8 2 2" xfId="1208" xr:uid="{00000000-0005-0000-0000-0000A3040000}"/>
    <cellStyle name="Comma 3 8 2 3" xfId="1209" xr:uid="{00000000-0005-0000-0000-0000A4040000}"/>
    <cellStyle name="Comma 3 8 3" xfId="1210" xr:uid="{00000000-0005-0000-0000-0000A5040000}"/>
    <cellStyle name="Comma 3 80" xfId="1211" xr:uid="{00000000-0005-0000-0000-0000A6040000}"/>
    <cellStyle name="Comma 3 81" xfId="1212" xr:uid="{00000000-0005-0000-0000-0000A7040000}"/>
    <cellStyle name="Comma 3 82" xfId="1213" xr:uid="{00000000-0005-0000-0000-0000A8040000}"/>
    <cellStyle name="Comma 3 83" xfId="1214" xr:uid="{00000000-0005-0000-0000-0000A9040000}"/>
    <cellStyle name="Comma 3 84" xfId="1215" xr:uid="{00000000-0005-0000-0000-0000AA040000}"/>
    <cellStyle name="Comma 3 85" xfId="1216" xr:uid="{00000000-0005-0000-0000-0000AB040000}"/>
    <cellStyle name="Comma 3 86" xfId="1217" xr:uid="{00000000-0005-0000-0000-0000AC040000}"/>
    <cellStyle name="Comma 3 87" xfId="1218" xr:uid="{00000000-0005-0000-0000-0000AD040000}"/>
    <cellStyle name="Comma 3 88" xfId="1219" xr:uid="{00000000-0005-0000-0000-0000AE040000}"/>
    <cellStyle name="Comma 3 89" xfId="1220" xr:uid="{00000000-0005-0000-0000-0000AF040000}"/>
    <cellStyle name="Comma 3 9" xfId="1221" xr:uid="{00000000-0005-0000-0000-0000B0040000}"/>
    <cellStyle name="Comma 3 9 2" xfId="1222" xr:uid="{00000000-0005-0000-0000-0000B1040000}"/>
    <cellStyle name="Comma 3 9 2 2" xfId="1223" xr:uid="{00000000-0005-0000-0000-0000B2040000}"/>
    <cellStyle name="Comma 3 9 2 3" xfId="1224" xr:uid="{00000000-0005-0000-0000-0000B3040000}"/>
    <cellStyle name="Comma 3 9 3" xfId="1225" xr:uid="{00000000-0005-0000-0000-0000B4040000}"/>
    <cellStyle name="Comma 3 90" xfId="1226" xr:uid="{00000000-0005-0000-0000-0000B5040000}"/>
    <cellStyle name="Comma 3 91" xfId="1227" xr:uid="{00000000-0005-0000-0000-0000B6040000}"/>
    <cellStyle name="Comma 3 92" xfId="1228" xr:uid="{00000000-0005-0000-0000-0000B7040000}"/>
    <cellStyle name="Comma 3 93" xfId="1229" xr:uid="{00000000-0005-0000-0000-0000B8040000}"/>
    <cellStyle name="Comma 3 94" xfId="1230" xr:uid="{00000000-0005-0000-0000-0000B9040000}"/>
    <cellStyle name="Comma 3 95" xfId="1231" xr:uid="{00000000-0005-0000-0000-0000BA040000}"/>
    <cellStyle name="Comma 3 96" xfId="1232" xr:uid="{00000000-0005-0000-0000-0000BB040000}"/>
    <cellStyle name="Comma 3 97" xfId="1233" xr:uid="{00000000-0005-0000-0000-0000BC040000}"/>
    <cellStyle name="Comma 3 98" xfId="1234" xr:uid="{00000000-0005-0000-0000-0000BD040000}"/>
    <cellStyle name="Comma 3 99" xfId="1235" xr:uid="{00000000-0005-0000-0000-0000BE040000}"/>
    <cellStyle name="Comma 30" xfId="1236" xr:uid="{00000000-0005-0000-0000-0000BF040000}"/>
    <cellStyle name="Comma 30 2" xfId="1237" xr:uid="{00000000-0005-0000-0000-0000C0040000}"/>
    <cellStyle name="Comma 31" xfId="1238" xr:uid="{00000000-0005-0000-0000-0000C1040000}"/>
    <cellStyle name="Comma 32" xfId="1239" xr:uid="{00000000-0005-0000-0000-0000C2040000}"/>
    <cellStyle name="Comma 33" xfId="1240" xr:uid="{00000000-0005-0000-0000-0000C3040000}"/>
    <cellStyle name="Comma 34" xfId="1241" xr:uid="{00000000-0005-0000-0000-0000C4040000}"/>
    <cellStyle name="Comma 35" xfId="1242" xr:uid="{00000000-0005-0000-0000-0000C5040000}"/>
    <cellStyle name="Comma 36" xfId="1243" xr:uid="{00000000-0005-0000-0000-0000C6040000}"/>
    <cellStyle name="Comma 37" xfId="1244" xr:uid="{00000000-0005-0000-0000-0000C7040000}"/>
    <cellStyle name="Comma 38" xfId="1245" xr:uid="{00000000-0005-0000-0000-0000C8040000}"/>
    <cellStyle name="Comma 39" xfId="1246" xr:uid="{00000000-0005-0000-0000-0000C9040000}"/>
    <cellStyle name="Comma 39 2" xfId="1247" xr:uid="{00000000-0005-0000-0000-0000CA040000}"/>
    <cellStyle name="Comma 4" xfId="1248" xr:uid="{00000000-0005-0000-0000-0000CB040000}"/>
    <cellStyle name="Comma 4 10" xfId="1249" xr:uid="{00000000-0005-0000-0000-0000CC040000}"/>
    <cellStyle name="Comma 4 11" xfId="1250" xr:uid="{00000000-0005-0000-0000-0000CD040000}"/>
    <cellStyle name="Comma 4 12" xfId="1251" xr:uid="{00000000-0005-0000-0000-0000CE040000}"/>
    <cellStyle name="Comma 4 13" xfId="1252" xr:uid="{00000000-0005-0000-0000-0000CF040000}"/>
    <cellStyle name="Comma 4 13 2" xfId="1253" xr:uid="{00000000-0005-0000-0000-0000D0040000}"/>
    <cellStyle name="Comma 4 13 2 2" xfId="1254" xr:uid="{00000000-0005-0000-0000-0000D1040000}"/>
    <cellStyle name="Comma 4 13 3" xfId="1255" xr:uid="{00000000-0005-0000-0000-0000D2040000}"/>
    <cellStyle name="Comma 4 13 4" xfId="1256" xr:uid="{00000000-0005-0000-0000-0000D3040000}"/>
    <cellStyle name="Comma 4 14" xfId="1257" xr:uid="{00000000-0005-0000-0000-0000D4040000}"/>
    <cellStyle name="Comma 4 15" xfId="1258" xr:uid="{00000000-0005-0000-0000-0000D5040000}"/>
    <cellStyle name="Comma 4 16" xfId="1259" xr:uid="{00000000-0005-0000-0000-0000D6040000}"/>
    <cellStyle name="Comma 4 17" xfId="1260" xr:uid="{00000000-0005-0000-0000-0000D7040000}"/>
    <cellStyle name="Comma 4 17 2" xfId="9404" xr:uid="{AB964EDE-5279-4030-93C6-DC55F5E16B17}"/>
    <cellStyle name="Comma 4 18" xfId="9501" xr:uid="{887955CE-6E60-48DB-ADBC-5CDC0B6F3017}"/>
    <cellStyle name="Comma 4 2" xfId="1261" xr:uid="{00000000-0005-0000-0000-0000D8040000}"/>
    <cellStyle name="Comma 4 2 10" xfId="1262" xr:uid="{00000000-0005-0000-0000-0000D9040000}"/>
    <cellStyle name="Comma 4 2 10 2" xfId="1263" xr:uid="{00000000-0005-0000-0000-0000DA040000}"/>
    <cellStyle name="Comma 4 2 10 2 2" xfId="1264" xr:uid="{00000000-0005-0000-0000-0000DB040000}"/>
    <cellStyle name="Comma 4 2 10 3" xfId="1265" xr:uid="{00000000-0005-0000-0000-0000DC040000}"/>
    <cellStyle name="Comma 4 2 11" xfId="1266" xr:uid="{00000000-0005-0000-0000-0000DD040000}"/>
    <cellStyle name="Comma 4 2 11 2" xfId="1267" xr:uid="{00000000-0005-0000-0000-0000DE040000}"/>
    <cellStyle name="Comma 4 2 11 2 2" xfId="1268" xr:uid="{00000000-0005-0000-0000-0000DF040000}"/>
    <cellStyle name="Comma 4 2 11 3" xfId="1269" xr:uid="{00000000-0005-0000-0000-0000E0040000}"/>
    <cellStyle name="Comma 4 2 12" xfId="1270" xr:uid="{00000000-0005-0000-0000-0000E1040000}"/>
    <cellStyle name="Comma 4 2 12 2" xfId="1271" xr:uid="{00000000-0005-0000-0000-0000E2040000}"/>
    <cellStyle name="Comma 4 2 13" xfId="1272" xr:uid="{00000000-0005-0000-0000-0000E3040000}"/>
    <cellStyle name="Comma 4 2 13 2" xfId="1273" xr:uid="{00000000-0005-0000-0000-0000E4040000}"/>
    <cellStyle name="Comma 4 2 14" xfId="1274" xr:uid="{00000000-0005-0000-0000-0000E5040000}"/>
    <cellStyle name="Comma 4 2 15" xfId="9554" xr:uid="{B8DB86A9-B93A-4AA4-A75E-D55CF7DBB92B}"/>
    <cellStyle name="Comma 4 2 2" xfId="1275" xr:uid="{00000000-0005-0000-0000-0000E6040000}"/>
    <cellStyle name="Comma 4 2 2 2" xfId="1276" xr:uid="{00000000-0005-0000-0000-0000E7040000}"/>
    <cellStyle name="Comma 4 2 2 2 2" xfId="1277" xr:uid="{00000000-0005-0000-0000-0000E8040000}"/>
    <cellStyle name="Comma 4 2 2 3" xfId="1278" xr:uid="{00000000-0005-0000-0000-0000E9040000}"/>
    <cellStyle name="Comma 4 2 3" xfId="1279" xr:uid="{00000000-0005-0000-0000-0000EA040000}"/>
    <cellStyle name="Comma 4 2 3 2" xfId="1280" xr:uid="{00000000-0005-0000-0000-0000EB040000}"/>
    <cellStyle name="Comma 4 2 3 2 2" xfId="1281" xr:uid="{00000000-0005-0000-0000-0000EC040000}"/>
    <cellStyle name="Comma 4 2 3 3" xfId="1282" xr:uid="{00000000-0005-0000-0000-0000ED040000}"/>
    <cellStyle name="Comma 4 2 4" xfId="1283" xr:uid="{00000000-0005-0000-0000-0000EE040000}"/>
    <cellStyle name="Comma 4 2 4 2" xfId="1284" xr:uid="{00000000-0005-0000-0000-0000EF040000}"/>
    <cellStyle name="Comma 4 2 4 2 2" xfId="1285" xr:uid="{00000000-0005-0000-0000-0000F0040000}"/>
    <cellStyle name="Comma 4 2 4 3" xfId="1286" xr:uid="{00000000-0005-0000-0000-0000F1040000}"/>
    <cellStyle name="Comma 4 2 5" xfId="1287" xr:uid="{00000000-0005-0000-0000-0000F2040000}"/>
    <cellStyle name="Comma 4 2 5 2" xfId="1288" xr:uid="{00000000-0005-0000-0000-0000F3040000}"/>
    <cellStyle name="Comma 4 2 5 2 2" xfId="1289" xr:uid="{00000000-0005-0000-0000-0000F4040000}"/>
    <cellStyle name="Comma 4 2 5 3" xfId="1290" xr:uid="{00000000-0005-0000-0000-0000F5040000}"/>
    <cellStyle name="Comma 4 2 6" xfId="1291" xr:uid="{00000000-0005-0000-0000-0000F6040000}"/>
    <cellStyle name="Comma 4 2 6 2" xfId="1292" xr:uid="{00000000-0005-0000-0000-0000F7040000}"/>
    <cellStyle name="Comma 4 2 6 2 2" xfId="1293" xr:uid="{00000000-0005-0000-0000-0000F8040000}"/>
    <cellStyle name="Comma 4 2 6 3" xfId="1294" xr:uid="{00000000-0005-0000-0000-0000F9040000}"/>
    <cellStyle name="Comma 4 2 7" xfId="1295" xr:uid="{00000000-0005-0000-0000-0000FA040000}"/>
    <cellStyle name="Comma 4 2 7 2" xfId="1296" xr:uid="{00000000-0005-0000-0000-0000FB040000}"/>
    <cellStyle name="Comma 4 2 7 2 2" xfId="1297" xr:uid="{00000000-0005-0000-0000-0000FC040000}"/>
    <cellStyle name="Comma 4 2 7 3" xfId="1298" xr:uid="{00000000-0005-0000-0000-0000FD040000}"/>
    <cellStyle name="Comma 4 2 8" xfId="1299" xr:uid="{00000000-0005-0000-0000-0000FE040000}"/>
    <cellStyle name="Comma 4 2 8 2" xfId="1300" xr:uid="{00000000-0005-0000-0000-0000FF040000}"/>
    <cellStyle name="Comma 4 2 8 2 2" xfId="1301" xr:uid="{00000000-0005-0000-0000-000000050000}"/>
    <cellStyle name="Comma 4 2 8 3" xfId="1302" xr:uid="{00000000-0005-0000-0000-000001050000}"/>
    <cellStyle name="Comma 4 2 9" xfId="1303" xr:uid="{00000000-0005-0000-0000-000002050000}"/>
    <cellStyle name="Comma 4 2 9 2" xfId="1304" xr:uid="{00000000-0005-0000-0000-000003050000}"/>
    <cellStyle name="Comma 4 2 9 2 2" xfId="1305" xr:uid="{00000000-0005-0000-0000-000004050000}"/>
    <cellStyle name="Comma 4 2 9 3" xfId="1306" xr:uid="{00000000-0005-0000-0000-000005050000}"/>
    <cellStyle name="Comma 4 3" xfId="1307" xr:uid="{00000000-0005-0000-0000-000006050000}"/>
    <cellStyle name="Comma 4 3 2" xfId="1308" xr:uid="{00000000-0005-0000-0000-000007050000}"/>
    <cellStyle name="Comma 4 3 2 2" xfId="1309" xr:uid="{00000000-0005-0000-0000-000008050000}"/>
    <cellStyle name="Comma 4 3 3" xfId="1310" xr:uid="{00000000-0005-0000-0000-000009050000}"/>
    <cellStyle name="Comma 4 3 4" xfId="1311" xr:uid="{00000000-0005-0000-0000-00000A050000}"/>
    <cellStyle name="Comma 4 3 5" xfId="9605" xr:uid="{AD7AA290-6A01-4795-A0E4-22EF45F52028}"/>
    <cellStyle name="Comma 4 4" xfId="1312" xr:uid="{00000000-0005-0000-0000-00000B050000}"/>
    <cellStyle name="Comma 4 5" xfId="1313" xr:uid="{00000000-0005-0000-0000-00000C050000}"/>
    <cellStyle name="Comma 4 6" xfId="1314" xr:uid="{00000000-0005-0000-0000-00000D050000}"/>
    <cellStyle name="Comma 4 7" xfId="1315" xr:uid="{00000000-0005-0000-0000-00000E050000}"/>
    <cellStyle name="Comma 4 8" xfId="1316" xr:uid="{00000000-0005-0000-0000-00000F050000}"/>
    <cellStyle name="Comma 4 9" xfId="1317" xr:uid="{00000000-0005-0000-0000-000010050000}"/>
    <cellStyle name="Comma 40" xfId="1318" xr:uid="{00000000-0005-0000-0000-000011050000}"/>
    <cellStyle name="Comma 41" xfId="1319" xr:uid="{00000000-0005-0000-0000-000012050000}"/>
    <cellStyle name="Comma 42" xfId="1320" xr:uid="{00000000-0005-0000-0000-000013050000}"/>
    <cellStyle name="Comma 43" xfId="1321" xr:uid="{00000000-0005-0000-0000-000014050000}"/>
    <cellStyle name="Comma 44" xfId="1322" xr:uid="{00000000-0005-0000-0000-000015050000}"/>
    <cellStyle name="Comma 45" xfId="1323" xr:uid="{00000000-0005-0000-0000-000016050000}"/>
    <cellStyle name="Comma 46" xfId="1324" xr:uid="{00000000-0005-0000-0000-000017050000}"/>
    <cellStyle name="Comma 47" xfId="1325" xr:uid="{00000000-0005-0000-0000-000018050000}"/>
    <cellStyle name="Comma 48" xfId="1326" xr:uid="{00000000-0005-0000-0000-000019050000}"/>
    <cellStyle name="Comma 49" xfId="1327" xr:uid="{00000000-0005-0000-0000-00001A050000}"/>
    <cellStyle name="Comma 5" xfId="1328" xr:uid="{00000000-0005-0000-0000-00001B050000}"/>
    <cellStyle name="Comma 5 10" xfId="1329" xr:uid="{00000000-0005-0000-0000-00001C050000}"/>
    <cellStyle name="Comma 5 10 2" xfId="1330" xr:uid="{00000000-0005-0000-0000-00001D050000}"/>
    <cellStyle name="Comma 5 10 2 2" xfId="1331" xr:uid="{00000000-0005-0000-0000-00001E050000}"/>
    <cellStyle name="Comma 5 10 2 3" xfId="1332" xr:uid="{00000000-0005-0000-0000-00001F050000}"/>
    <cellStyle name="Comma 5 10 3" xfId="1333" xr:uid="{00000000-0005-0000-0000-000020050000}"/>
    <cellStyle name="Comma 5 100" xfId="1334" xr:uid="{00000000-0005-0000-0000-000021050000}"/>
    <cellStyle name="Comma 5 101" xfId="1335" xr:uid="{00000000-0005-0000-0000-000022050000}"/>
    <cellStyle name="Comma 5 102" xfId="1336" xr:uid="{00000000-0005-0000-0000-000023050000}"/>
    <cellStyle name="Comma 5 103" xfId="1337" xr:uid="{00000000-0005-0000-0000-000024050000}"/>
    <cellStyle name="Comma 5 104" xfId="1338" xr:uid="{00000000-0005-0000-0000-000025050000}"/>
    <cellStyle name="Comma 5 105" xfId="1339" xr:uid="{00000000-0005-0000-0000-000026050000}"/>
    <cellStyle name="Comma 5 106" xfId="1340" xr:uid="{00000000-0005-0000-0000-000027050000}"/>
    <cellStyle name="Comma 5 107" xfId="1341" xr:uid="{00000000-0005-0000-0000-000028050000}"/>
    <cellStyle name="Comma 5 108" xfId="1342" xr:uid="{00000000-0005-0000-0000-000029050000}"/>
    <cellStyle name="Comma 5 109" xfId="1343" xr:uid="{00000000-0005-0000-0000-00002A050000}"/>
    <cellStyle name="Comma 5 11" xfId="1344" xr:uid="{00000000-0005-0000-0000-00002B050000}"/>
    <cellStyle name="Comma 5 11 2" xfId="1345" xr:uid="{00000000-0005-0000-0000-00002C050000}"/>
    <cellStyle name="Comma 5 11 2 2" xfId="1346" xr:uid="{00000000-0005-0000-0000-00002D050000}"/>
    <cellStyle name="Comma 5 11 2 3" xfId="1347" xr:uid="{00000000-0005-0000-0000-00002E050000}"/>
    <cellStyle name="Comma 5 11 3" xfId="1348" xr:uid="{00000000-0005-0000-0000-00002F050000}"/>
    <cellStyle name="Comma 5 110" xfId="1349" xr:uid="{00000000-0005-0000-0000-000030050000}"/>
    <cellStyle name="Comma 5 111" xfId="1350" xr:uid="{00000000-0005-0000-0000-000031050000}"/>
    <cellStyle name="Comma 5 112" xfId="1351" xr:uid="{00000000-0005-0000-0000-000032050000}"/>
    <cellStyle name="Comma 5 113" xfId="1352" xr:uid="{00000000-0005-0000-0000-000033050000}"/>
    <cellStyle name="Comma 5 114" xfId="1353" xr:uid="{00000000-0005-0000-0000-000034050000}"/>
    <cellStyle name="Comma 5 115" xfId="1354" xr:uid="{00000000-0005-0000-0000-000035050000}"/>
    <cellStyle name="Comma 5 116" xfId="1355" xr:uid="{00000000-0005-0000-0000-000036050000}"/>
    <cellStyle name="Comma 5 117" xfId="1356" xr:uid="{00000000-0005-0000-0000-000037050000}"/>
    <cellStyle name="Comma 5 118" xfId="1357" xr:uid="{00000000-0005-0000-0000-000038050000}"/>
    <cellStyle name="Comma 5 119" xfId="1358" xr:uid="{00000000-0005-0000-0000-000039050000}"/>
    <cellStyle name="Comma 5 12" xfId="1359" xr:uid="{00000000-0005-0000-0000-00003A050000}"/>
    <cellStyle name="Comma 5 12 2" xfId="1360" xr:uid="{00000000-0005-0000-0000-00003B050000}"/>
    <cellStyle name="Comma 5 12 2 2" xfId="1361" xr:uid="{00000000-0005-0000-0000-00003C050000}"/>
    <cellStyle name="Comma 5 12 2 3" xfId="1362" xr:uid="{00000000-0005-0000-0000-00003D050000}"/>
    <cellStyle name="Comma 5 12 3" xfId="1363" xr:uid="{00000000-0005-0000-0000-00003E050000}"/>
    <cellStyle name="Comma 5 120" xfId="1364" xr:uid="{00000000-0005-0000-0000-00003F050000}"/>
    <cellStyle name="Comma 5 121" xfId="1365" xr:uid="{00000000-0005-0000-0000-000040050000}"/>
    <cellStyle name="Comma 5 122" xfId="1366" xr:uid="{00000000-0005-0000-0000-000041050000}"/>
    <cellStyle name="Comma 5 123" xfId="1367" xr:uid="{00000000-0005-0000-0000-000042050000}"/>
    <cellStyle name="Comma 5 124" xfId="1368" xr:uid="{00000000-0005-0000-0000-000043050000}"/>
    <cellStyle name="Comma 5 125" xfId="1369" xr:uid="{00000000-0005-0000-0000-000044050000}"/>
    <cellStyle name="Comma 5 126" xfId="1370" xr:uid="{00000000-0005-0000-0000-000045050000}"/>
    <cellStyle name="Comma 5 127" xfId="1371" xr:uid="{00000000-0005-0000-0000-000046050000}"/>
    <cellStyle name="Comma 5 128" xfId="1372" xr:uid="{00000000-0005-0000-0000-000047050000}"/>
    <cellStyle name="Comma 5 129" xfId="1373" xr:uid="{00000000-0005-0000-0000-000048050000}"/>
    <cellStyle name="Comma 5 13" xfId="1374" xr:uid="{00000000-0005-0000-0000-000049050000}"/>
    <cellStyle name="Comma 5 13 2" xfId="1375" xr:uid="{00000000-0005-0000-0000-00004A050000}"/>
    <cellStyle name="Comma 5 13 2 2" xfId="1376" xr:uid="{00000000-0005-0000-0000-00004B050000}"/>
    <cellStyle name="Comma 5 13 2 3" xfId="1377" xr:uid="{00000000-0005-0000-0000-00004C050000}"/>
    <cellStyle name="Comma 5 13 3" xfId="1378" xr:uid="{00000000-0005-0000-0000-00004D050000}"/>
    <cellStyle name="Comma 5 13 3 2" xfId="1379" xr:uid="{00000000-0005-0000-0000-00004E050000}"/>
    <cellStyle name="Comma 5 130" xfId="1380" xr:uid="{00000000-0005-0000-0000-00004F050000}"/>
    <cellStyle name="Comma 5 131" xfId="1381" xr:uid="{00000000-0005-0000-0000-000050050000}"/>
    <cellStyle name="Comma 5 132" xfId="1382" xr:uid="{00000000-0005-0000-0000-000051050000}"/>
    <cellStyle name="Comma 5 133" xfId="1383" xr:uid="{00000000-0005-0000-0000-000052050000}"/>
    <cellStyle name="Comma 5 134" xfId="1384" xr:uid="{00000000-0005-0000-0000-000053050000}"/>
    <cellStyle name="Comma 5 135" xfId="1385" xr:uid="{00000000-0005-0000-0000-000054050000}"/>
    <cellStyle name="Comma 5 136" xfId="1386" xr:uid="{00000000-0005-0000-0000-000055050000}"/>
    <cellStyle name="Comma 5 137" xfId="1387" xr:uid="{00000000-0005-0000-0000-000056050000}"/>
    <cellStyle name="Comma 5 14" xfId="1388" xr:uid="{00000000-0005-0000-0000-000057050000}"/>
    <cellStyle name="Comma 5 14 2" xfId="1389" xr:uid="{00000000-0005-0000-0000-000058050000}"/>
    <cellStyle name="Comma 5 14 3" xfId="1390" xr:uid="{00000000-0005-0000-0000-000059050000}"/>
    <cellStyle name="Comma 5 14 4" xfId="1391" xr:uid="{00000000-0005-0000-0000-00005A050000}"/>
    <cellStyle name="Comma 5 15" xfId="1392" xr:uid="{00000000-0005-0000-0000-00005B050000}"/>
    <cellStyle name="Comma 5 15 2" xfId="1393" xr:uid="{00000000-0005-0000-0000-00005C050000}"/>
    <cellStyle name="Comma 5 16" xfId="1394" xr:uid="{00000000-0005-0000-0000-00005D050000}"/>
    <cellStyle name="Comma 5 16 2" xfId="1395" xr:uid="{00000000-0005-0000-0000-00005E050000}"/>
    <cellStyle name="Comma 5 17" xfId="1396" xr:uid="{00000000-0005-0000-0000-00005F050000}"/>
    <cellStyle name="Comma 5 17 2" xfId="1397" xr:uid="{00000000-0005-0000-0000-000060050000}"/>
    <cellStyle name="Comma 5 18" xfId="1398" xr:uid="{00000000-0005-0000-0000-000061050000}"/>
    <cellStyle name="Comma 5 18 2" xfId="1399" xr:uid="{00000000-0005-0000-0000-000062050000}"/>
    <cellStyle name="Comma 5 19" xfId="1400" xr:uid="{00000000-0005-0000-0000-000063050000}"/>
    <cellStyle name="Comma 5 19 2" xfId="1401" xr:uid="{00000000-0005-0000-0000-000064050000}"/>
    <cellStyle name="Comma 5 2" xfId="1402" xr:uid="{00000000-0005-0000-0000-000065050000}"/>
    <cellStyle name="Comma 5 2 10" xfId="1403" xr:uid="{00000000-0005-0000-0000-000066050000}"/>
    <cellStyle name="Comma 5 2 10 2" xfId="1404" xr:uid="{00000000-0005-0000-0000-000067050000}"/>
    <cellStyle name="Comma 5 2 11" xfId="1405" xr:uid="{00000000-0005-0000-0000-000068050000}"/>
    <cellStyle name="Comma 5 2 11 2" xfId="1406" xr:uid="{00000000-0005-0000-0000-000069050000}"/>
    <cellStyle name="Comma 5 2 12" xfId="1407" xr:uid="{00000000-0005-0000-0000-00006A050000}"/>
    <cellStyle name="Comma 5 2 13" xfId="1408" xr:uid="{00000000-0005-0000-0000-00006B050000}"/>
    <cellStyle name="Comma 5 2 14" xfId="1409" xr:uid="{00000000-0005-0000-0000-00006C050000}"/>
    <cellStyle name="Comma 5 2 14 2" xfId="1410" xr:uid="{00000000-0005-0000-0000-00006D050000}"/>
    <cellStyle name="Comma 5 2 15" xfId="1411" xr:uid="{00000000-0005-0000-0000-00006E050000}"/>
    <cellStyle name="Comma 5 2 2" xfId="1412" xr:uid="{00000000-0005-0000-0000-00006F050000}"/>
    <cellStyle name="Comma 5 2 2 10" xfId="1413" xr:uid="{00000000-0005-0000-0000-000070050000}"/>
    <cellStyle name="Comma 5 2 2 10 2" xfId="1414" xr:uid="{00000000-0005-0000-0000-000071050000}"/>
    <cellStyle name="Comma 5 2 2 10 2 2" xfId="1415" xr:uid="{00000000-0005-0000-0000-000072050000}"/>
    <cellStyle name="Comma 5 2 2 10 3" xfId="1416" xr:uid="{00000000-0005-0000-0000-000073050000}"/>
    <cellStyle name="Comma 5 2 2 11" xfId="1417" xr:uid="{00000000-0005-0000-0000-000074050000}"/>
    <cellStyle name="Comma 5 2 2 11 2" xfId="1418" xr:uid="{00000000-0005-0000-0000-000075050000}"/>
    <cellStyle name="Comma 5 2 2 11 2 2" xfId="1419" xr:uid="{00000000-0005-0000-0000-000076050000}"/>
    <cellStyle name="Comma 5 2 2 11 3" xfId="1420" xr:uid="{00000000-0005-0000-0000-000077050000}"/>
    <cellStyle name="Comma 5 2 2 12" xfId="1421" xr:uid="{00000000-0005-0000-0000-000078050000}"/>
    <cellStyle name="Comma 5 2 2 12 2" xfId="1422" xr:uid="{00000000-0005-0000-0000-000079050000}"/>
    <cellStyle name="Comma 5 2 2 12 2 2" xfId="1423" xr:uid="{00000000-0005-0000-0000-00007A050000}"/>
    <cellStyle name="Comma 5 2 2 12 3" xfId="1424" xr:uid="{00000000-0005-0000-0000-00007B050000}"/>
    <cellStyle name="Comma 5 2 2 12 4" xfId="1425" xr:uid="{00000000-0005-0000-0000-00007C050000}"/>
    <cellStyle name="Comma 5 2 2 13" xfId="1426" xr:uid="{00000000-0005-0000-0000-00007D050000}"/>
    <cellStyle name="Comma 5 2 2 13 2" xfId="1427" xr:uid="{00000000-0005-0000-0000-00007E050000}"/>
    <cellStyle name="Comma 5 2 2 13 2 2" xfId="1428" xr:uid="{00000000-0005-0000-0000-00007F050000}"/>
    <cellStyle name="Comma 5 2 2 13 3" xfId="1429" xr:uid="{00000000-0005-0000-0000-000080050000}"/>
    <cellStyle name="Comma 5 2 2 14" xfId="1430" xr:uid="{00000000-0005-0000-0000-000081050000}"/>
    <cellStyle name="Comma 5 2 2 15" xfId="1431" xr:uid="{00000000-0005-0000-0000-000082050000}"/>
    <cellStyle name="Comma 5 2 2 2" xfId="1432" xr:uid="{00000000-0005-0000-0000-000083050000}"/>
    <cellStyle name="Comma 5 2 2 2 2" xfId="1433" xr:uid="{00000000-0005-0000-0000-000084050000}"/>
    <cellStyle name="Comma 5 2 2 2 2 2" xfId="1434" xr:uid="{00000000-0005-0000-0000-000085050000}"/>
    <cellStyle name="Comma 5 2 2 2 3" xfId="1435" xr:uid="{00000000-0005-0000-0000-000086050000}"/>
    <cellStyle name="Comma 5 2 2 3" xfId="1436" xr:uid="{00000000-0005-0000-0000-000087050000}"/>
    <cellStyle name="Comma 5 2 2 3 2" xfId="1437" xr:uid="{00000000-0005-0000-0000-000088050000}"/>
    <cellStyle name="Comma 5 2 2 3 2 2" xfId="1438" xr:uid="{00000000-0005-0000-0000-000089050000}"/>
    <cellStyle name="Comma 5 2 2 3 3" xfId="1439" xr:uid="{00000000-0005-0000-0000-00008A050000}"/>
    <cellStyle name="Comma 5 2 2 4" xfId="1440" xr:uid="{00000000-0005-0000-0000-00008B050000}"/>
    <cellStyle name="Comma 5 2 2 4 2" xfId="1441" xr:uid="{00000000-0005-0000-0000-00008C050000}"/>
    <cellStyle name="Comma 5 2 2 4 2 2" xfId="1442" xr:uid="{00000000-0005-0000-0000-00008D050000}"/>
    <cellStyle name="Comma 5 2 2 4 3" xfId="1443" xr:uid="{00000000-0005-0000-0000-00008E050000}"/>
    <cellStyle name="Comma 5 2 2 5" xfId="1444" xr:uid="{00000000-0005-0000-0000-00008F050000}"/>
    <cellStyle name="Comma 5 2 2 5 2" xfId="1445" xr:uid="{00000000-0005-0000-0000-000090050000}"/>
    <cellStyle name="Comma 5 2 2 5 2 2" xfId="1446" xr:uid="{00000000-0005-0000-0000-000091050000}"/>
    <cellStyle name="Comma 5 2 2 5 3" xfId="1447" xr:uid="{00000000-0005-0000-0000-000092050000}"/>
    <cellStyle name="Comma 5 2 2 6" xfId="1448" xr:uid="{00000000-0005-0000-0000-000093050000}"/>
    <cellStyle name="Comma 5 2 2 6 2" xfId="1449" xr:uid="{00000000-0005-0000-0000-000094050000}"/>
    <cellStyle name="Comma 5 2 2 6 2 2" xfId="1450" xr:uid="{00000000-0005-0000-0000-000095050000}"/>
    <cellStyle name="Comma 5 2 2 6 3" xfId="1451" xr:uid="{00000000-0005-0000-0000-000096050000}"/>
    <cellStyle name="Comma 5 2 2 7" xfId="1452" xr:uid="{00000000-0005-0000-0000-000097050000}"/>
    <cellStyle name="Comma 5 2 2 7 2" xfId="1453" xr:uid="{00000000-0005-0000-0000-000098050000}"/>
    <cellStyle name="Comma 5 2 2 7 2 2" xfId="1454" xr:uid="{00000000-0005-0000-0000-000099050000}"/>
    <cellStyle name="Comma 5 2 2 7 3" xfId="1455" xr:uid="{00000000-0005-0000-0000-00009A050000}"/>
    <cellStyle name="Comma 5 2 2 8" xfId="1456" xr:uid="{00000000-0005-0000-0000-00009B050000}"/>
    <cellStyle name="Comma 5 2 2 8 2" xfId="1457" xr:uid="{00000000-0005-0000-0000-00009C050000}"/>
    <cellStyle name="Comma 5 2 2 8 2 2" xfId="1458" xr:uid="{00000000-0005-0000-0000-00009D050000}"/>
    <cellStyle name="Comma 5 2 2 8 3" xfId="1459" xr:uid="{00000000-0005-0000-0000-00009E050000}"/>
    <cellStyle name="Comma 5 2 2 9" xfId="1460" xr:uid="{00000000-0005-0000-0000-00009F050000}"/>
    <cellStyle name="Comma 5 2 2 9 2" xfId="1461" xr:uid="{00000000-0005-0000-0000-0000A0050000}"/>
    <cellStyle name="Comma 5 2 2 9 2 2" xfId="1462" xr:uid="{00000000-0005-0000-0000-0000A1050000}"/>
    <cellStyle name="Comma 5 2 2 9 3" xfId="1463" xr:uid="{00000000-0005-0000-0000-0000A2050000}"/>
    <cellStyle name="Comma 5 2 3" xfId="1464" xr:uid="{00000000-0005-0000-0000-0000A3050000}"/>
    <cellStyle name="Comma 5 2 3 2" xfId="1465" xr:uid="{00000000-0005-0000-0000-0000A4050000}"/>
    <cellStyle name="Comma 5 2 4" xfId="1466" xr:uid="{00000000-0005-0000-0000-0000A5050000}"/>
    <cellStyle name="Comma 5 2 4 2" xfId="1467" xr:uid="{00000000-0005-0000-0000-0000A6050000}"/>
    <cellStyle name="Comma 5 2 5" xfId="1468" xr:uid="{00000000-0005-0000-0000-0000A7050000}"/>
    <cellStyle name="Comma 5 2 5 2" xfId="1469" xr:uid="{00000000-0005-0000-0000-0000A8050000}"/>
    <cellStyle name="Comma 5 2 6" xfId="1470" xr:uid="{00000000-0005-0000-0000-0000A9050000}"/>
    <cellStyle name="Comma 5 2 6 2" xfId="1471" xr:uid="{00000000-0005-0000-0000-0000AA050000}"/>
    <cellStyle name="Comma 5 2 7" xfId="1472" xr:uid="{00000000-0005-0000-0000-0000AB050000}"/>
    <cellStyle name="Comma 5 2 7 2" xfId="1473" xr:uid="{00000000-0005-0000-0000-0000AC050000}"/>
    <cellStyle name="Comma 5 2 8" xfId="1474" xr:uid="{00000000-0005-0000-0000-0000AD050000}"/>
    <cellStyle name="Comma 5 2 8 2" xfId="1475" xr:uid="{00000000-0005-0000-0000-0000AE050000}"/>
    <cellStyle name="Comma 5 2 9" xfId="1476" xr:uid="{00000000-0005-0000-0000-0000AF050000}"/>
    <cellStyle name="Comma 5 2 9 2" xfId="1477" xr:uid="{00000000-0005-0000-0000-0000B0050000}"/>
    <cellStyle name="Comma 5 20" xfId="1478" xr:uid="{00000000-0005-0000-0000-0000B1050000}"/>
    <cellStyle name="Comma 5 20 2" xfId="1479" xr:uid="{00000000-0005-0000-0000-0000B2050000}"/>
    <cellStyle name="Comma 5 21" xfId="1480" xr:uid="{00000000-0005-0000-0000-0000B3050000}"/>
    <cellStyle name="Comma 5 21 2" xfId="1481" xr:uid="{00000000-0005-0000-0000-0000B4050000}"/>
    <cellStyle name="Comma 5 22" xfId="1482" xr:uid="{00000000-0005-0000-0000-0000B5050000}"/>
    <cellStyle name="Comma 5 22 2" xfId="1483" xr:uid="{00000000-0005-0000-0000-0000B6050000}"/>
    <cellStyle name="Comma 5 23" xfId="1484" xr:uid="{00000000-0005-0000-0000-0000B7050000}"/>
    <cellStyle name="Comma 5 23 2" xfId="1485" xr:uid="{00000000-0005-0000-0000-0000B8050000}"/>
    <cellStyle name="Comma 5 24" xfId="1486" xr:uid="{00000000-0005-0000-0000-0000B9050000}"/>
    <cellStyle name="Comma 5 24 2" xfId="1487" xr:uid="{00000000-0005-0000-0000-0000BA050000}"/>
    <cellStyle name="Comma 5 25" xfId="1488" xr:uid="{00000000-0005-0000-0000-0000BB050000}"/>
    <cellStyle name="Comma 5 25 2" xfId="1489" xr:uid="{00000000-0005-0000-0000-0000BC050000}"/>
    <cellStyle name="Comma 5 26" xfId="1490" xr:uid="{00000000-0005-0000-0000-0000BD050000}"/>
    <cellStyle name="Comma 5 26 2" xfId="1491" xr:uid="{00000000-0005-0000-0000-0000BE050000}"/>
    <cellStyle name="Comma 5 27" xfId="1492" xr:uid="{00000000-0005-0000-0000-0000BF050000}"/>
    <cellStyle name="Comma 5 27 2" xfId="1493" xr:uid="{00000000-0005-0000-0000-0000C0050000}"/>
    <cellStyle name="Comma 5 28" xfId="1494" xr:uid="{00000000-0005-0000-0000-0000C1050000}"/>
    <cellStyle name="Comma 5 28 2" xfId="1495" xr:uid="{00000000-0005-0000-0000-0000C2050000}"/>
    <cellStyle name="Comma 5 29" xfId="1496" xr:uid="{00000000-0005-0000-0000-0000C3050000}"/>
    <cellStyle name="Comma 5 29 2" xfId="1497" xr:uid="{00000000-0005-0000-0000-0000C4050000}"/>
    <cellStyle name="Comma 5 3" xfId="1498" xr:uid="{00000000-0005-0000-0000-0000C5050000}"/>
    <cellStyle name="Comma 5 3 10" xfId="1499" xr:uid="{00000000-0005-0000-0000-0000C6050000}"/>
    <cellStyle name="Comma 5 3 10 2" xfId="1500" xr:uid="{00000000-0005-0000-0000-0000C7050000}"/>
    <cellStyle name="Comma 5 3 10 2 2" xfId="1501" xr:uid="{00000000-0005-0000-0000-0000C8050000}"/>
    <cellStyle name="Comma 5 3 10 3" xfId="1502" xr:uid="{00000000-0005-0000-0000-0000C9050000}"/>
    <cellStyle name="Comma 5 3 11" xfId="1503" xr:uid="{00000000-0005-0000-0000-0000CA050000}"/>
    <cellStyle name="Comma 5 3 11 2" xfId="1504" xr:uid="{00000000-0005-0000-0000-0000CB050000}"/>
    <cellStyle name="Comma 5 3 11 2 2" xfId="1505" xr:uid="{00000000-0005-0000-0000-0000CC050000}"/>
    <cellStyle name="Comma 5 3 11 3" xfId="1506" xr:uid="{00000000-0005-0000-0000-0000CD050000}"/>
    <cellStyle name="Comma 5 3 12" xfId="1507" xr:uid="{00000000-0005-0000-0000-0000CE050000}"/>
    <cellStyle name="Comma 5 3 12 2" xfId="1508" xr:uid="{00000000-0005-0000-0000-0000CF050000}"/>
    <cellStyle name="Comma 5 3 12 3" xfId="1509" xr:uid="{00000000-0005-0000-0000-0000D0050000}"/>
    <cellStyle name="Comma 5 3 13" xfId="1510" xr:uid="{00000000-0005-0000-0000-0000D1050000}"/>
    <cellStyle name="Comma 5 3 13 2" xfId="1511" xr:uid="{00000000-0005-0000-0000-0000D2050000}"/>
    <cellStyle name="Comma 5 3 13 3" xfId="1512" xr:uid="{00000000-0005-0000-0000-0000D3050000}"/>
    <cellStyle name="Comma 5 3 14" xfId="1513" xr:uid="{00000000-0005-0000-0000-0000D4050000}"/>
    <cellStyle name="Comma 5 3 15" xfId="1514" xr:uid="{00000000-0005-0000-0000-0000D5050000}"/>
    <cellStyle name="Comma 5 3 2" xfId="1515" xr:uid="{00000000-0005-0000-0000-0000D6050000}"/>
    <cellStyle name="Comma 5 3 2 2" xfId="1516" xr:uid="{00000000-0005-0000-0000-0000D7050000}"/>
    <cellStyle name="Comma 5 3 2 2 2" xfId="1517" xr:uid="{00000000-0005-0000-0000-0000D8050000}"/>
    <cellStyle name="Comma 5 3 2 3" xfId="1518" xr:uid="{00000000-0005-0000-0000-0000D9050000}"/>
    <cellStyle name="Comma 5 3 3" xfId="1519" xr:uid="{00000000-0005-0000-0000-0000DA050000}"/>
    <cellStyle name="Comma 5 3 3 2" xfId="1520" xr:uid="{00000000-0005-0000-0000-0000DB050000}"/>
    <cellStyle name="Comma 5 3 3 2 2" xfId="1521" xr:uid="{00000000-0005-0000-0000-0000DC050000}"/>
    <cellStyle name="Comma 5 3 3 3" xfId="1522" xr:uid="{00000000-0005-0000-0000-0000DD050000}"/>
    <cellStyle name="Comma 5 3 4" xfId="1523" xr:uid="{00000000-0005-0000-0000-0000DE050000}"/>
    <cellStyle name="Comma 5 3 4 2" xfId="1524" xr:uid="{00000000-0005-0000-0000-0000DF050000}"/>
    <cellStyle name="Comma 5 3 4 2 2" xfId="1525" xr:uid="{00000000-0005-0000-0000-0000E0050000}"/>
    <cellStyle name="Comma 5 3 4 3" xfId="1526" xr:uid="{00000000-0005-0000-0000-0000E1050000}"/>
    <cellStyle name="Comma 5 3 5" xfId="1527" xr:uid="{00000000-0005-0000-0000-0000E2050000}"/>
    <cellStyle name="Comma 5 3 5 2" xfId="1528" xr:uid="{00000000-0005-0000-0000-0000E3050000}"/>
    <cellStyle name="Comma 5 3 5 2 2" xfId="1529" xr:uid="{00000000-0005-0000-0000-0000E4050000}"/>
    <cellStyle name="Comma 5 3 5 3" xfId="1530" xr:uid="{00000000-0005-0000-0000-0000E5050000}"/>
    <cellStyle name="Comma 5 3 6" xfId="1531" xr:uid="{00000000-0005-0000-0000-0000E6050000}"/>
    <cellStyle name="Comma 5 3 6 2" xfId="1532" xr:uid="{00000000-0005-0000-0000-0000E7050000}"/>
    <cellStyle name="Comma 5 3 6 2 2" xfId="1533" xr:uid="{00000000-0005-0000-0000-0000E8050000}"/>
    <cellStyle name="Comma 5 3 6 3" xfId="1534" xr:uid="{00000000-0005-0000-0000-0000E9050000}"/>
    <cellStyle name="Comma 5 3 7" xfId="1535" xr:uid="{00000000-0005-0000-0000-0000EA050000}"/>
    <cellStyle name="Comma 5 3 7 2" xfId="1536" xr:uid="{00000000-0005-0000-0000-0000EB050000}"/>
    <cellStyle name="Comma 5 3 7 2 2" xfId="1537" xr:uid="{00000000-0005-0000-0000-0000EC050000}"/>
    <cellStyle name="Comma 5 3 7 3" xfId="1538" xr:uid="{00000000-0005-0000-0000-0000ED050000}"/>
    <cellStyle name="Comma 5 3 8" xfId="1539" xr:uid="{00000000-0005-0000-0000-0000EE050000}"/>
    <cellStyle name="Comma 5 3 8 2" xfId="1540" xr:uid="{00000000-0005-0000-0000-0000EF050000}"/>
    <cellStyle name="Comma 5 3 8 2 2" xfId="1541" xr:uid="{00000000-0005-0000-0000-0000F0050000}"/>
    <cellStyle name="Comma 5 3 8 3" xfId="1542" xr:uid="{00000000-0005-0000-0000-0000F1050000}"/>
    <cellStyle name="Comma 5 3 9" xfId="1543" xr:uid="{00000000-0005-0000-0000-0000F2050000}"/>
    <cellStyle name="Comma 5 3 9 2" xfId="1544" xr:uid="{00000000-0005-0000-0000-0000F3050000}"/>
    <cellStyle name="Comma 5 3 9 2 2" xfId="1545" xr:uid="{00000000-0005-0000-0000-0000F4050000}"/>
    <cellStyle name="Comma 5 3 9 3" xfId="1546" xr:uid="{00000000-0005-0000-0000-0000F5050000}"/>
    <cellStyle name="Comma 5 30" xfId="1547" xr:uid="{00000000-0005-0000-0000-0000F6050000}"/>
    <cellStyle name="Comma 5 30 2" xfId="1548" xr:uid="{00000000-0005-0000-0000-0000F7050000}"/>
    <cellStyle name="Comma 5 31" xfId="1549" xr:uid="{00000000-0005-0000-0000-0000F8050000}"/>
    <cellStyle name="Comma 5 31 2" xfId="1550" xr:uid="{00000000-0005-0000-0000-0000F9050000}"/>
    <cellStyle name="Comma 5 32" xfId="1551" xr:uid="{00000000-0005-0000-0000-0000FA050000}"/>
    <cellStyle name="Comma 5 32 2" xfId="1552" xr:uid="{00000000-0005-0000-0000-0000FB050000}"/>
    <cellStyle name="Comma 5 33" xfId="1553" xr:uid="{00000000-0005-0000-0000-0000FC050000}"/>
    <cellStyle name="Comma 5 33 2" xfId="1554" xr:uid="{00000000-0005-0000-0000-0000FD050000}"/>
    <cellStyle name="Comma 5 34" xfId="1555" xr:uid="{00000000-0005-0000-0000-0000FE050000}"/>
    <cellStyle name="Comma 5 34 2" xfId="1556" xr:uid="{00000000-0005-0000-0000-0000FF050000}"/>
    <cellStyle name="Comma 5 35" xfId="1557" xr:uid="{00000000-0005-0000-0000-000000060000}"/>
    <cellStyle name="Comma 5 35 2" xfId="1558" xr:uid="{00000000-0005-0000-0000-000001060000}"/>
    <cellStyle name="Comma 5 36" xfId="1559" xr:uid="{00000000-0005-0000-0000-000002060000}"/>
    <cellStyle name="Comma 5 36 2" xfId="1560" xr:uid="{00000000-0005-0000-0000-000003060000}"/>
    <cellStyle name="Comma 5 37" xfId="1561" xr:uid="{00000000-0005-0000-0000-000004060000}"/>
    <cellStyle name="Comma 5 37 2" xfId="1562" xr:uid="{00000000-0005-0000-0000-000005060000}"/>
    <cellStyle name="Comma 5 38" xfId="1563" xr:uid="{00000000-0005-0000-0000-000006060000}"/>
    <cellStyle name="Comma 5 38 2" xfId="1564" xr:uid="{00000000-0005-0000-0000-000007060000}"/>
    <cellStyle name="Comma 5 39" xfId="1565" xr:uid="{00000000-0005-0000-0000-000008060000}"/>
    <cellStyle name="Comma 5 39 2" xfId="1566" xr:uid="{00000000-0005-0000-0000-000009060000}"/>
    <cellStyle name="Comma 5 4" xfId="1567" xr:uid="{00000000-0005-0000-0000-00000A060000}"/>
    <cellStyle name="Comma 5 4 2" xfId="1568" xr:uid="{00000000-0005-0000-0000-00000B060000}"/>
    <cellStyle name="Comma 5 4 2 2" xfId="1569" xr:uid="{00000000-0005-0000-0000-00000C060000}"/>
    <cellStyle name="Comma 5 4 2 3" xfId="1570" xr:uid="{00000000-0005-0000-0000-00000D060000}"/>
    <cellStyle name="Comma 5 4 3" xfId="1571" xr:uid="{00000000-0005-0000-0000-00000E060000}"/>
    <cellStyle name="Comma 5 40" xfId="1572" xr:uid="{00000000-0005-0000-0000-00000F060000}"/>
    <cellStyle name="Comma 5 40 2" xfId="1573" xr:uid="{00000000-0005-0000-0000-000010060000}"/>
    <cellStyle name="Comma 5 41" xfId="1574" xr:uid="{00000000-0005-0000-0000-000011060000}"/>
    <cellStyle name="Comma 5 41 2" xfId="1575" xr:uid="{00000000-0005-0000-0000-000012060000}"/>
    <cellStyle name="Comma 5 42" xfId="1576" xr:uid="{00000000-0005-0000-0000-000013060000}"/>
    <cellStyle name="Comma 5 42 2" xfId="1577" xr:uid="{00000000-0005-0000-0000-000014060000}"/>
    <cellStyle name="Comma 5 43" xfId="1578" xr:uid="{00000000-0005-0000-0000-000015060000}"/>
    <cellStyle name="Comma 5 43 2" xfId="1579" xr:uid="{00000000-0005-0000-0000-000016060000}"/>
    <cellStyle name="Comma 5 44" xfId="1580" xr:uid="{00000000-0005-0000-0000-000017060000}"/>
    <cellStyle name="Comma 5 44 2" xfId="1581" xr:uid="{00000000-0005-0000-0000-000018060000}"/>
    <cellStyle name="Comma 5 45" xfId="1582" xr:uid="{00000000-0005-0000-0000-000019060000}"/>
    <cellStyle name="Comma 5 45 2" xfId="1583" xr:uid="{00000000-0005-0000-0000-00001A060000}"/>
    <cellStyle name="Comma 5 46" xfId="1584" xr:uid="{00000000-0005-0000-0000-00001B060000}"/>
    <cellStyle name="Comma 5 46 2" xfId="1585" xr:uid="{00000000-0005-0000-0000-00001C060000}"/>
    <cellStyle name="Comma 5 47" xfId="1586" xr:uid="{00000000-0005-0000-0000-00001D060000}"/>
    <cellStyle name="Comma 5 47 2" xfId="1587" xr:uid="{00000000-0005-0000-0000-00001E060000}"/>
    <cellStyle name="Comma 5 48" xfId="1588" xr:uid="{00000000-0005-0000-0000-00001F060000}"/>
    <cellStyle name="Comma 5 48 2" xfId="1589" xr:uid="{00000000-0005-0000-0000-000020060000}"/>
    <cellStyle name="Comma 5 49" xfId="1590" xr:uid="{00000000-0005-0000-0000-000021060000}"/>
    <cellStyle name="Comma 5 49 2" xfId="1591" xr:uid="{00000000-0005-0000-0000-000022060000}"/>
    <cellStyle name="Comma 5 5" xfId="1592" xr:uid="{00000000-0005-0000-0000-000023060000}"/>
    <cellStyle name="Comma 5 5 2" xfId="1593" xr:uid="{00000000-0005-0000-0000-000024060000}"/>
    <cellStyle name="Comma 5 5 2 2" xfId="1594" xr:uid="{00000000-0005-0000-0000-000025060000}"/>
    <cellStyle name="Comma 5 5 2 3" xfId="1595" xr:uid="{00000000-0005-0000-0000-000026060000}"/>
    <cellStyle name="Comma 5 5 3" xfId="1596" xr:uid="{00000000-0005-0000-0000-000027060000}"/>
    <cellStyle name="Comma 5 50" xfId="1597" xr:uid="{00000000-0005-0000-0000-000028060000}"/>
    <cellStyle name="Comma 5 50 2" xfId="1598" xr:uid="{00000000-0005-0000-0000-000029060000}"/>
    <cellStyle name="Comma 5 51" xfId="1599" xr:uid="{00000000-0005-0000-0000-00002A060000}"/>
    <cellStyle name="Comma 5 51 2" xfId="1600" xr:uid="{00000000-0005-0000-0000-00002B060000}"/>
    <cellStyle name="Comma 5 52" xfId="1601" xr:uid="{00000000-0005-0000-0000-00002C060000}"/>
    <cellStyle name="Comma 5 52 2" xfId="1602" xr:uid="{00000000-0005-0000-0000-00002D060000}"/>
    <cellStyle name="Comma 5 53" xfId="1603" xr:uid="{00000000-0005-0000-0000-00002E060000}"/>
    <cellStyle name="Comma 5 53 2" xfId="1604" xr:uid="{00000000-0005-0000-0000-00002F060000}"/>
    <cellStyle name="Comma 5 54" xfId="1605" xr:uid="{00000000-0005-0000-0000-000030060000}"/>
    <cellStyle name="Comma 5 54 2" xfId="1606" xr:uid="{00000000-0005-0000-0000-000031060000}"/>
    <cellStyle name="Comma 5 55" xfId="1607" xr:uid="{00000000-0005-0000-0000-000032060000}"/>
    <cellStyle name="Comma 5 55 2" xfId="1608" xr:uid="{00000000-0005-0000-0000-000033060000}"/>
    <cellStyle name="Comma 5 56" xfId="1609" xr:uid="{00000000-0005-0000-0000-000034060000}"/>
    <cellStyle name="Comma 5 56 2" xfId="1610" xr:uid="{00000000-0005-0000-0000-000035060000}"/>
    <cellStyle name="Comma 5 57" xfId="1611" xr:uid="{00000000-0005-0000-0000-000036060000}"/>
    <cellStyle name="Comma 5 57 2" xfId="1612" xr:uid="{00000000-0005-0000-0000-000037060000}"/>
    <cellStyle name="Comma 5 58" xfId="1613" xr:uid="{00000000-0005-0000-0000-000038060000}"/>
    <cellStyle name="Comma 5 58 2" xfId="1614" xr:uid="{00000000-0005-0000-0000-000039060000}"/>
    <cellStyle name="Comma 5 59" xfId="1615" xr:uid="{00000000-0005-0000-0000-00003A060000}"/>
    <cellStyle name="Comma 5 59 2" xfId="1616" xr:uid="{00000000-0005-0000-0000-00003B060000}"/>
    <cellStyle name="Comma 5 6" xfId="1617" xr:uid="{00000000-0005-0000-0000-00003C060000}"/>
    <cellStyle name="Comma 5 6 2" xfId="1618" xr:uid="{00000000-0005-0000-0000-00003D060000}"/>
    <cellStyle name="Comma 5 6 2 2" xfId="1619" xr:uid="{00000000-0005-0000-0000-00003E060000}"/>
    <cellStyle name="Comma 5 6 2 3" xfId="1620" xr:uid="{00000000-0005-0000-0000-00003F060000}"/>
    <cellStyle name="Comma 5 6 3" xfId="1621" xr:uid="{00000000-0005-0000-0000-000040060000}"/>
    <cellStyle name="Comma 5 60" xfId="1622" xr:uid="{00000000-0005-0000-0000-000041060000}"/>
    <cellStyle name="Comma 5 60 2" xfId="1623" xr:uid="{00000000-0005-0000-0000-000042060000}"/>
    <cellStyle name="Comma 5 61" xfId="1624" xr:uid="{00000000-0005-0000-0000-000043060000}"/>
    <cellStyle name="Comma 5 61 2" xfId="1625" xr:uid="{00000000-0005-0000-0000-000044060000}"/>
    <cellStyle name="Comma 5 62" xfId="1626" xr:uid="{00000000-0005-0000-0000-000045060000}"/>
    <cellStyle name="Comma 5 63" xfId="1627" xr:uid="{00000000-0005-0000-0000-000046060000}"/>
    <cellStyle name="Comma 5 64" xfId="1628" xr:uid="{00000000-0005-0000-0000-000047060000}"/>
    <cellStyle name="Comma 5 65" xfId="1629" xr:uid="{00000000-0005-0000-0000-000048060000}"/>
    <cellStyle name="Comma 5 66" xfId="1630" xr:uid="{00000000-0005-0000-0000-000049060000}"/>
    <cellStyle name="Comma 5 67" xfId="1631" xr:uid="{00000000-0005-0000-0000-00004A060000}"/>
    <cellStyle name="Comma 5 68" xfId="1632" xr:uid="{00000000-0005-0000-0000-00004B060000}"/>
    <cellStyle name="Comma 5 69" xfId="1633" xr:uid="{00000000-0005-0000-0000-00004C060000}"/>
    <cellStyle name="Comma 5 7" xfId="1634" xr:uid="{00000000-0005-0000-0000-00004D060000}"/>
    <cellStyle name="Comma 5 7 2" xfId="1635" xr:uid="{00000000-0005-0000-0000-00004E060000}"/>
    <cellStyle name="Comma 5 7 2 2" xfId="1636" xr:uid="{00000000-0005-0000-0000-00004F060000}"/>
    <cellStyle name="Comma 5 7 2 3" xfId="1637" xr:uid="{00000000-0005-0000-0000-000050060000}"/>
    <cellStyle name="Comma 5 7 3" xfId="1638" xr:uid="{00000000-0005-0000-0000-000051060000}"/>
    <cellStyle name="Comma 5 70" xfId="1639" xr:uid="{00000000-0005-0000-0000-000052060000}"/>
    <cellStyle name="Comma 5 71" xfId="1640" xr:uid="{00000000-0005-0000-0000-000053060000}"/>
    <cellStyle name="Comma 5 72" xfId="1641" xr:uid="{00000000-0005-0000-0000-000054060000}"/>
    <cellStyle name="Comma 5 73" xfId="1642" xr:uid="{00000000-0005-0000-0000-000055060000}"/>
    <cellStyle name="Comma 5 74" xfId="1643" xr:uid="{00000000-0005-0000-0000-000056060000}"/>
    <cellStyle name="Comma 5 75" xfId="1644" xr:uid="{00000000-0005-0000-0000-000057060000}"/>
    <cellStyle name="Comma 5 76" xfId="1645" xr:uid="{00000000-0005-0000-0000-000058060000}"/>
    <cellStyle name="Comma 5 77" xfId="1646" xr:uid="{00000000-0005-0000-0000-000059060000}"/>
    <cellStyle name="Comma 5 78" xfId="1647" xr:uid="{00000000-0005-0000-0000-00005A060000}"/>
    <cellStyle name="Comma 5 79" xfId="1648" xr:uid="{00000000-0005-0000-0000-00005B060000}"/>
    <cellStyle name="Comma 5 8" xfId="1649" xr:uid="{00000000-0005-0000-0000-00005C060000}"/>
    <cellStyle name="Comma 5 8 2" xfId="1650" xr:uid="{00000000-0005-0000-0000-00005D060000}"/>
    <cellStyle name="Comma 5 8 2 2" xfId="1651" xr:uid="{00000000-0005-0000-0000-00005E060000}"/>
    <cellStyle name="Comma 5 8 2 3" xfId="1652" xr:uid="{00000000-0005-0000-0000-00005F060000}"/>
    <cellStyle name="Comma 5 8 3" xfId="1653" xr:uid="{00000000-0005-0000-0000-000060060000}"/>
    <cellStyle name="Comma 5 80" xfId="1654" xr:uid="{00000000-0005-0000-0000-000061060000}"/>
    <cellStyle name="Comma 5 81" xfId="1655" xr:uid="{00000000-0005-0000-0000-000062060000}"/>
    <cellStyle name="Comma 5 82" xfId="1656" xr:uid="{00000000-0005-0000-0000-000063060000}"/>
    <cellStyle name="Comma 5 83" xfId="1657" xr:uid="{00000000-0005-0000-0000-000064060000}"/>
    <cellStyle name="Comma 5 84" xfId="1658" xr:uid="{00000000-0005-0000-0000-000065060000}"/>
    <cellStyle name="Comma 5 85" xfId="1659" xr:uid="{00000000-0005-0000-0000-000066060000}"/>
    <cellStyle name="Comma 5 86" xfId="1660" xr:uid="{00000000-0005-0000-0000-000067060000}"/>
    <cellStyle name="Comma 5 87" xfId="1661" xr:uid="{00000000-0005-0000-0000-000068060000}"/>
    <cellStyle name="Comma 5 88" xfId="1662" xr:uid="{00000000-0005-0000-0000-000069060000}"/>
    <cellStyle name="Comma 5 89" xfId="1663" xr:uid="{00000000-0005-0000-0000-00006A060000}"/>
    <cellStyle name="Comma 5 9" xfId="1664" xr:uid="{00000000-0005-0000-0000-00006B060000}"/>
    <cellStyle name="Comma 5 9 2" xfId="1665" xr:uid="{00000000-0005-0000-0000-00006C060000}"/>
    <cellStyle name="Comma 5 9 2 2" xfId="1666" xr:uid="{00000000-0005-0000-0000-00006D060000}"/>
    <cellStyle name="Comma 5 9 2 3" xfId="1667" xr:uid="{00000000-0005-0000-0000-00006E060000}"/>
    <cellStyle name="Comma 5 9 3" xfId="1668" xr:uid="{00000000-0005-0000-0000-00006F060000}"/>
    <cellStyle name="Comma 5 90" xfId="1669" xr:uid="{00000000-0005-0000-0000-000070060000}"/>
    <cellStyle name="Comma 5 91" xfId="1670" xr:uid="{00000000-0005-0000-0000-000071060000}"/>
    <cellStyle name="Comma 5 92" xfId="1671" xr:uid="{00000000-0005-0000-0000-000072060000}"/>
    <cellStyle name="Comma 5 92 2" xfId="1672" xr:uid="{00000000-0005-0000-0000-000073060000}"/>
    <cellStyle name="Comma 5 93" xfId="1673" xr:uid="{00000000-0005-0000-0000-000074060000}"/>
    <cellStyle name="Comma 5 94" xfId="1674" xr:uid="{00000000-0005-0000-0000-000075060000}"/>
    <cellStyle name="Comma 5 95" xfId="1675" xr:uid="{00000000-0005-0000-0000-000076060000}"/>
    <cellStyle name="Comma 5 96" xfId="1676" xr:uid="{00000000-0005-0000-0000-000077060000}"/>
    <cellStyle name="Comma 5 97" xfId="1677" xr:uid="{00000000-0005-0000-0000-000078060000}"/>
    <cellStyle name="Comma 5 98" xfId="1678" xr:uid="{00000000-0005-0000-0000-000079060000}"/>
    <cellStyle name="Comma 5 99" xfId="1679" xr:uid="{00000000-0005-0000-0000-00007A060000}"/>
    <cellStyle name="Comma 50" xfId="1680" xr:uid="{00000000-0005-0000-0000-00007B060000}"/>
    <cellStyle name="Comma 51" xfId="1681" xr:uid="{00000000-0005-0000-0000-00007C060000}"/>
    <cellStyle name="Comma 52" xfId="1682" xr:uid="{00000000-0005-0000-0000-00007D060000}"/>
    <cellStyle name="Comma 53" xfId="1683" xr:uid="{00000000-0005-0000-0000-00007E060000}"/>
    <cellStyle name="Comma 54" xfId="1684" xr:uid="{00000000-0005-0000-0000-00007F060000}"/>
    <cellStyle name="Comma 55" xfId="1685" xr:uid="{00000000-0005-0000-0000-000080060000}"/>
    <cellStyle name="Comma 56" xfId="1686" xr:uid="{00000000-0005-0000-0000-000081060000}"/>
    <cellStyle name="Comma 57" xfId="1687" xr:uid="{00000000-0005-0000-0000-000082060000}"/>
    <cellStyle name="Comma 58" xfId="1688" xr:uid="{00000000-0005-0000-0000-000083060000}"/>
    <cellStyle name="Comma 59" xfId="1689" xr:uid="{00000000-0005-0000-0000-000084060000}"/>
    <cellStyle name="Comma 6" xfId="1690" xr:uid="{00000000-0005-0000-0000-000085060000}"/>
    <cellStyle name="Comma 6 2" xfId="1691" xr:uid="{00000000-0005-0000-0000-000086060000}"/>
    <cellStyle name="Comma 60" xfId="1692" xr:uid="{00000000-0005-0000-0000-000087060000}"/>
    <cellStyle name="Comma 61" xfId="1693" xr:uid="{00000000-0005-0000-0000-000088060000}"/>
    <cellStyle name="Comma 62" xfId="1694" xr:uid="{00000000-0005-0000-0000-000089060000}"/>
    <cellStyle name="Comma 63" xfId="1695" xr:uid="{00000000-0005-0000-0000-00008A060000}"/>
    <cellStyle name="Comma 64" xfId="1696" xr:uid="{00000000-0005-0000-0000-00008B060000}"/>
    <cellStyle name="Comma 65" xfId="1697" xr:uid="{00000000-0005-0000-0000-00008C060000}"/>
    <cellStyle name="Comma 66" xfId="1698" xr:uid="{00000000-0005-0000-0000-00008D060000}"/>
    <cellStyle name="Comma 67" xfId="1699" xr:uid="{00000000-0005-0000-0000-00008E060000}"/>
    <cellStyle name="Comma 68" xfId="1700" xr:uid="{00000000-0005-0000-0000-00008F060000}"/>
    <cellStyle name="Comma 69" xfId="1701" xr:uid="{00000000-0005-0000-0000-000090060000}"/>
    <cellStyle name="Comma 7" xfId="1702" xr:uid="{00000000-0005-0000-0000-000091060000}"/>
    <cellStyle name="Comma 7 10" xfId="1703" xr:uid="{00000000-0005-0000-0000-000092060000}"/>
    <cellStyle name="Comma 7 11" xfId="1704" xr:uid="{00000000-0005-0000-0000-000093060000}"/>
    <cellStyle name="Comma 7 12" xfId="1705" xr:uid="{00000000-0005-0000-0000-000094060000}"/>
    <cellStyle name="Comma 7 12 2" xfId="1706" xr:uid="{00000000-0005-0000-0000-000095060000}"/>
    <cellStyle name="Comma 7 13" xfId="1707" xr:uid="{00000000-0005-0000-0000-000096060000}"/>
    <cellStyle name="Comma 7 14" xfId="1708" xr:uid="{00000000-0005-0000-0000-000097060000}"/>
    <cellStyle name="Comma 7 2" xfId="1709" xr:uid="{00000000-0005-0000-0000-000098060000}"/>
    <cellStyle name="Comma 7 2 10" xfId="1710" xr:uid="{00000000-0005-0000-0000-000099060000}"/>
    <cellStyle name="Comma 7 2 10 2" xfId="1711" xr:uid="{00000000-0005-0000-0000-00009A060000}"/>
    <cellStyle name="Comma 7 2 10 2 2" xfId="1712" xr:uid="{00000000-0005-0000-0000-00009B060000}"/>
    <cellStyle name="Comma 7 2 10 3" xfId="1713" xr:uid="{00000000-0005-0000-0000-00009C060000}"/>
    <cellStyle name="Comma 7 2 11" xfId="1714" xr:uid="{00000000-0005-0000-0000-00009D060000}"/>
    <cellStyle name="Comma 7 2 11 2" xfId="1715" xr:uid="{00000000-0005-0000-0000-00009E060000}"/>
    <cellStyle name="Comma 7 2 11 2 2" xfId="1716" xr:uid="{00000000-0005-0000-0000-00009F060000}"/>
    <cellStyle name="Comma 7 2 11 3" xfId="1717" xr:uid="{00000000-0005-0000-0000-0000A0060000}"/>
    <cellStyle name="Comma 7 2 12" xfId="1718" xr:uid="{00000000-0005-0000-0000-0000A1060000}"/>
    <cellStyle name="Comma 7 2 12 2" xfId="1719" xr:uid="{00000000-0005-0000-0000-0000A2060000}"/>
    <cellStyle name="Comma 7 2 12 3" xfId="1720" xr:uid="{00000000-0005-0000-0000-0000A3060000}"/>
    <cellStyle name="Comma 7 2 13" xfId="1721" xr:uid="{00000000-0005-0000-0000-0000A4060000}"/>
    <cellStyle name="Comma 7 2 13 2" xfId="1722" xr:uid="{00000000-0005-0000-0000-0000A5060000}"/>
    <cellStyle name="Comma 7 2 13 3" xfId="1723" xr:uid="{00000000-0005-0000-0000-0000A6060000}"/>
    <cellStyle name="Comma 7 2 14" xfId="1724" xr:uid="{00000000-0005-0000-0000-0000A7060000}"/>
    <cellStyle name="Comma 7 2 2" xfId="1725" xr:uid="{00000000-0005-0000-0000-0000A8060000}"/>
    <cellStyle name="Comma 7 2 2 2" xfId="1726" xr:uid="{00000000-0005-0000-0000-0000A9060000}"/>
    <cellStyle name="Comma 7 2 2 2 2" xfId="1727" xr:uid="{00000000-0005-0000-0000-0000AA060000}"/>
    <cellStyle name="Comma 7 2 2 3" xfId="1728" xr:uid="{00000000-0005-0000-0000-0000AB060000}"/>
    <cellStyle name="Comma 7 2 3" xfId="1729" xr:uid="{00000000-0005-0000-0000-0000AC060000}"/>
    <cellStyle name="Comma 7 2 3 2" xfId="1730" xr:uid="{00000000-0005-0000-0000-0000AD060000}"/>
    <cellStyle name="Comma 7 2 3 2 2" xfId="1731" xr:uid="{00000000-0005-0000-0000-0000AE060000}"/>
    <cellStyle name="Comma 7 2 3 3" xfId="1732" xr:uid="{00000000-0005-0000-0000-0000AF060000}"/>
    <cellStyle name="Comma 7 2 4" xfId="1733" xr:uid="{00000000-0005-0000-0000-0000B0060000}"/>
    <cellStyle name="Comma 7 2 4 2" xfId="1734" xr:uid="{00000000-0005-0000-0000-0000B1060000}"/>
    <cellStyle name="Comma 7 2 4 2 2" xfId="1735" xr:uid="{00000000-0005-0000-0000-0000B2060000}"/>
    <cellStyle name="Comma 7 2 4 3" xfId="1736" xr:uid="{00000000-0005-0000-0000-0000B3060000}"/>
    <cellStyle name="Comma 7 2 5" xfId="1737" xr:uid="{00000000-0005-0000-0000-0000B4060000}"/>
    <cellStyle name="Comma 7 2 5 2" xfId="1738" xr:uid="{00000000-0005-0000-0000-0000B5060000}"/>
    <cellStyle name="Comma 7 2 5 2 2" xfId="1739" xr:uid="{00000000-0005-0000-0000-0000B6060000}"/>
    <cellStyle name="Comma 7 2 5 3" xfId="1740" xr:uid="{00000000-0005-0000-0000-0000B7060000}"/>
    <cellStyle name="Comma 7 2 6" xfId="1741" xr:uid="{00000000-0005-0000-0000-0000B8060000}"/>
    <cellStyle name="Comma 7 2 6 2" xfId="1742" xr:uid="{00000000-0005-0000-0000-0000B9060000}"/>
    <cellStyle name="Comma 7 2 6 2 2" xfId="1743" xr:uid="{00000000-0005-0000-0000-0000BA060000}"/>
    <cellStyle name="Comma 7 2 6 3" xfId="1744" xr:uid="{00000000-0005-0000-0000-0000BB060000}"/>
    <cellStyle name="Comma 7 2 7" xfId="1745" xr:uid="{00000000-0005-0000-0000-0000BC060000}"/>
    <cellStyle name="Comma 7 2 7 2" xfId="1746" xr:uid="{00000000-0005-0000-0000-0000BD060000}"/>
    <cellStyle name="Comma 7 2 7 2 2" xfId="1747" xr:uid="{00000000-0005-0000-0000-0000BE060000}"/>
    <cellStyle name="Comma 7 2 7 3" xfId="1748" xr:uid="{00000000-0005-0000-0000-0000BF060000}"/>
    <cellStyle name="Comma 7 2 8" xfId="1749" xr:uid="{00000000-0005-0000-0000-0000C0060000}"/>
    <cellStyle name="Comma 7 2 8 2" xfId="1750" xr:uid="{00000000-0005-0000-0000-0000C1060000}"/>
    <cellStyle name="Comma 7 2 8 2 2" xfId="1751" xr:uid="{00000000-0005-0000-0000-0000C2060000}"/>
    <cellStyle name="Comma 7 2 8 3" xfId="1752" xr:uid="{00000000-0005-0000-0000-0000C3060000}"/>
    <cellStyle name="Comma 7 2 9" xfId="1753" xr:uid="{00000000-0005-0000-0000-0000C4060000}"/>
    <cellStyle name="Comma 7 2 9 2" xfId="1754" xr:uid="{00000000-0005-0000-0000-0000C5060000}"/>
    <cellStyle name="Comma 7 2 9 2 2" xfId="1755" xr:uid="{00000000-0005-0000-0000-0000C6060000}"/>
    <cellStyle name="Comma 7 2 9 3" xfId="1756" xr:uid="{00000000-0005-0000-0000-0000C7060000}"/>
    <cellStyle name="Comma 7 3" xfId="1757" xr:uid="{00000000-0005-0000-0000-0000C8060000}"/>
    <cellStyle name="Comma 7 4" xfId="1758" xr:uid="{00000000-0005-0000-0000-0000C9060000}"/>
    <cellStyle name="Comma 7 5" xfId="1759" xr:uid="{00000000-0005-0000-0000-0000CA060000}"/>
    <cellStyle name="Comma 7 6" xfId="1760" xr:uid="{00000000-0005-0000-0000-0000CB060000}"/>
    <cellStyle name="Comma 7 7" xfId="1761" xr:uid="{00000000-0005-0000-0000-0000CC060000}"/>
    <cellStyle name="Comma 7 8" xfId="1762" xr:uid="{00000000-0005-0000-0000-0000CD060000}"/>
    <cellStyle name="Comma 7 9" xfId="1763" xr:uid="{00000000-0005-0000-0000-0000CE060000}"/>
    <cellStyle name="Comma 70" xfId="1764" xr:uid="{00000000-0005-0000-0000-0000CF060000}"/>
    <cellStyle name="Comma 71" xfId="1765" xr:uid="{00000000-0005-0000-0000-0000D0060000}"/>
    <cellStyle name="Comma 72" xfId="1766" xr:uid="{00000000-0005-0000-0000-0000D1060000}"/>
    <cellStyle name="Comma 73" xfId="1767" xr:uid="{00000000-0005-0000-0000-0000D2060000}"/>
    <cellStyle name="Comma 74" xfId="1768" xr:uid="{00000000-0005-0000-0000-0000D3060000}"/>
    <cellStyle name="Comma 75" xfId="1769" xr:uid="{00000000-0005-0000-0000-0000D4060000}"/>
    <cellStyle name="Comma 76" xfId="1770" xr:uid="{00000000-0005-0000-0000-0000D5060000}"/>
    <cellStyle name="Comma 77" xfId="1771" xr:uid="{00000000-0005-0000-0000-0000D6060000}"/>
    <cellStyle name="Comma 78" xfId="1772" xr:uid="{00000000-0005-0000-0000-0000D7060000}"/>
    <cellStyle name="Comma 79" xfId="1773" xr:uid="{00000000-0005-0000-0000-0000D8060000}"/>
    <cellStyle name="Comma 8" xfId="1774" xr:uid="{00000000-0005-0000-0000-0000D9060000}"/>
    <cellStyle name="Comma 8 2" xfId="1775" xr:uid="{00000000-0005-0000-0000-0000DA060000}"/>
    <cellStyle name="Comma 8 2 2" xfId="1776" xr:uid="{00000000-0005-0000-0000-0000DB060000}"/>
    <cellStyle name="Comma 8 2 3" xfId="1777" xr:uid="{00000000-0005-0000-0000-0000DC060000}"/>
    <cellStyle name="Comma 8 3" xfId="1778" xr:uid="{00000000-0005-0000-0000-0000DD060000}"/>
    <cellStyle name="Comma 80" xfId="1779" xr:uid="{00000000-0005-0000-0000-0000DE060000}"/>
    <cellStyle name="Comma 81" xfId="1780" xr:uid="{00000000-0005-0000-0000-0000DF060000}"/>
    <cellStyle name="Comma 82" xfId="1781" xr:uid="{00000000-0005-0000-0000-0000E0060000}"/>
    <cellStyle name="Comma 83" xfId="1782" xr:uid="{00000000-0005-0000-0000-0000E1060000}"/>
    <cellStyle name="Comma 84" xfId="1783" xr:uid="{00000000-0005-0000-0000-0000E2060000}"/>
    <cellStyle name="Comma 85" xfId="1784" xr:uid="{00000000-0005-0000-0000-0000E3060000}"/>
    <cellStyle name="Comma 86" xfId="1785" xr:uid="{00000000-0005-0000-0000-0000E4060000}"/>
    <cellStyle name="Comma 87" xfId="1786" xr:uid="{00000000-0005-0000-0000-0000E5060000}"/>
    <cellStyle name="Comma 88" xfId="1787" xr:uid="{00000000-0005-0000-0000-0000E6060000}"/>
    <cellStyle name="Comma 88 2" xfId="9395" xr:uid="{F2E332BA-D38F-485E-B351-F8A8F8C732AD}"/>
    <cellStyle name="Comma 88 2 2" xfId="9423" xr:uid="{E392A4E6-02E8-4EE0-ADB7-E240D9D3B37B}"/>
    <cellStyle name="Comma 88 2 2 2" xfId="9431" xr:uid="{CB09E21D-927E-4D2B-A130-D7B105BCB049}"/>
    <cellStyle name="Comma 89" xfId="1788" xr:uid="{00000000-0005-0000-0000-0000E7060000}"/>
    <cellStyle name="Comma 9" xfId="1789" xr:uid="{00000000-0005-0000-0000-0000E8060000}"/>
    <cellStyle name="Comma 9 2" xfId="1790" xr:uid="{00000000-0005-0000-0000-0000E9060000}"/>
    <cellStyle name="Comma 9 3" xfId="1791" xr:uid="{00000000-0005-0000-0000-0000EA060000}"/>
    <cellStyle name="Comma 9 4" xfId="1792" xr:uid="{00000000-0005-0000-0000-0000EB060000}"/>
    <cellStyle name="Comma 90" xfId="1793" xr:uid="{00000000-0005-0000-0000-0000EC060000}"/>
    <cellStyle name="Comma 91" xfId="1794" xr:uid="{00000000-0005-0000-0000-0000ED060000}"/>
    <cellStyle name="Comma 92" xfId="1795" xr:uid="{00000000-0005-0000-0000-0000EE060000}"/>
    <cellStyle name="Comma 93" xfId="1796" xr:uid="{00000000-0005-0000-0000-0000EF060000}"/>
    <cellStyle name="Comma 94" xfId="1797" xr:uid="{00000000-0005-0000-0000-0000F0060000}"/>
    <cellStyle name="Comma 94 2" xfId="1798" xr:uid="{00000000-0005-0000-0000-0000F1060000}"/>
    <cellStyle name="Comma 95" xfId="1799" xr:uid="{00000000-0005-0000-0000-0000F2060000}"/>
    <cellStyle name="Comma 96" xfId="1800" xr:uid="{00000000-0005-0000-0000-0000F3060000}"/>
    <cellStyle name="Comma 97" xfId="1801" xr:uid="{00000000-0005-0000-0000-0000F4060000}"/>
    <cellStyle name="Comma 98" xfId="9507" xr:uid="{E72FA614-B57D-4020-A02C-B94F6BD9DD31}"/>
    <cellStyle name="Comma 99" xfId="9611" xr:uid="{5F899E47-7F5F-4197-A050-049598C1E7DB}"/>
    <cellStyle name="Comma0" xfId="1802" xr:uid="{00000000-0005-0000-0000-0000F5060000}"/>
    <cellStyle name="corpload" xfId="1803" xr:uid="{00000000-0005-0000-0000-0000F6060000}"/>
    <cellStyle name="Currency" xfId="9621" builtinId="4"/>
    <cellStyle name="Currency [0] 2" xfId="1804" xr:uid="{00000000-0005-0000-0000-0000F8060000}"/>
    <cellStyle name="Currency [0] 2 2" xfId="1805" xr:uid="{00000000-0005-0000-0000-0000F9060000}"/>
    <cellStyle name="Currency [0] 3" xfId="1806" xr:uid="{00000000-0005-0000-0000-0000FA060000}"/>
    <cellStyle name="Currency 10" xfId="1807" xr:uid="{00000000-0005-0000-0000-0000FB060000}"/>
    <cellStyle name="Currency 11" xfId="1808" xr:uid="{00000000-0005-0000-0000-0000FC060000}"/>
    <cellStyle name="Currency 12" xfId="1809" xr:uid="{00000000-0005-0000-0000-0000FD060000}"/>
    <cellStyle name="Currency 12 2" xfId="1810" xr:uid="{00000000-0005-0000-0000-0000FE060000}"/>
    <cellStyle name="Currency 13" xfId="1811" xr:uid="{00000000-0005-0000-0000-0000FF060000}"/>
    <cellStyle name="Currency 14" xfId="1812" xr:uid="{00000000-0005-0000-0000-000000070000}"/>
    <cellStyle name="Currency 15" xfId="1813" xr:uid="{00000000-0005-0000-0000-000001070000}"/>
    <cellStyle name="Currency 16" xfId="1814" xr:uid="{00000000-0005-0000-0000-000002070000}"/>
    <cellStyle name="Currency 17" xfId="1815" xr:uid="{00000000-0005-0000-0000-000003070000}"/>
    <cellStyle name="Currency 18" xfId="1816" xr:uid="{00000000-0005-0000-0000-000004070000}"/>
    <cellStyle name="Currency 19" xfId="1817" xr:uid="{00000000-0005-0000-0000-000005070000}"/>
    <cellStyle name="Currency 2" xfId="1818" xr:uid="{00000000-0005-0000-0000-000006070000}"/>
    <cellStyle name="Currency 2 10" xfId="1819" xr:uid="{00000000-0005-0000-0000-000007070000}"/>
    <cellStyle name="Currency 2 10 2" xfId="1820" xr:uid="{00000000-0005-0000-0000-000008070000}"/>
    <cellStyle name="Currency 2 10 2 2" xfId="1821" xr:uid="{00000000-0005-0000-0000-000009070000}"/>
    <cellStyle name="Currency 2 10 2 3" xfId="1822" xr:uid="{00000000-0005-0000-0000-00000A070000}"/>
    <cellStyle name="Currency 2 10 3" xfId="1823" xr:uid="{00000000-0005-0000-0000-00000B070000}"/>
    <cellStyle name="Currency 2 100" xfId="1824" xr:uid="{00000000-0005-0000-0000-00000C070000}"/>
    <cellStyle name="Currency 2 101" xfId="1825" xr:uid="{00000000-0005-0000-0000-00000D070000}"/>
    <cellStyle name="Currency 2 102" xfId="1826" xr:uid="{00000000-0005-0000-0000-00000E070000}"/>
    <cellStyle name="Currency 2 103" xfId="1827" xr:uid="{00000000-0005-0000-0000-00000F070000}"/>
    <cellStyle name="Currency 2 104" xfId="1828" xr:uid="{00000000-0005-0000-0000-000010070000}"/>
    <cellStyle name="Currency 2 105" xfId="1829" xr:uid="{00000000-0005-0000-0000-000011070000}"/>
    <cellStyle name="Currency 2 106" xfId="1830" xr:uid="{00000000-0005-0000-0000-000012070000}"/>
    <cellStyle name="Currency 2 107" xfId="1831" xr:uid="{00000000-0005-0000-0000-000013070000}"/>
    <cellStyle name="Currency 2 108" xfId="1832" xr:uid="{00000000-0005-0000-0000-000014070000}"/>
    <cellStyle name="Currency 2 109" xfId="1833" xr:uid="{00000000-0005-0000-0000-000015070000}"/>
    <cellStyle name="Currency 2 11" xfId="1834" xr:uid="{00000000-0005-0000-0000-000016070000}"/>
    <cellStyle name="Currency 2 11 2" xfId="1835" xr:uid="{00000000-0005-0000-0000-000017070000}"/>
    <cellStyle name="Currency 2 11 2 2" xfId="1836" xr:uid="{00000000-0005-0000-0000-000018070000}"/>
    <cellStyle name="Currency 2 11 2 3" xfId="1837" xr:uid="{00000000-0005-0000-0000-000019070000}"/>
    <cellStyle name="Currency 2 11 3" xfId="1838" xr:uid="{00000000-0005-0000-0000-00001A070000}"/>
    <cellStyle name="Currency 2 110" xfId="1839" xr:uid="{00000000-0005-0000-0000-00001B070000}"/>
    <cellStyle name="Currency 2 111" xfId="1840" xr:uid="{00000000-0005-0000-0000-00001C070000}"/>
    <cellStyle name="Currency 2 112" xfId="1841" xr:uid="{00000000-0005-0000-0000-00001D070000}"/>
    <cellStyle name="Currency 2 113" xfId="1842" xr:uid="{00000000-0005-0000-0000-00001E070000}"/>
    <cellStyle name="Currency 2 114" xfId="1843" xr:uid="{00000000-0005-0000-0000-00001F070000}"/>
    <cellStyle name="Currency 2 115" xfId="1844" xr:uid="{00000000-0005-0000-0000-000020070000}"/>
    <cellStyle name="Currency 2 116" xfId="1845" xr:uid="{00000000-0005-0000-0000-000021070000}"/>
    <cellStyle name="Currency 2 117" xfId="1846" xr:uid="{00000000-0005-0000-0000-000022070000}"/>
    <cellStyle name="Currency 2 118" xfId="1847" xr:uid="{00000000-0005-0000-0000-000023070000}"/>
    <cellStyle name="Currency 2 119" xfId="1848" xr:uid="{00000000-0005-0000-0000-000024070000}"/>
    <cellStyle name="Currency 2 12" xfId="1849" xr:uid="{00000000-0005-0000-0000-000025070000}"/>
    <cellStyle name="Currency 2 12 2" xfId="1850" xr:uid="{00000000-0005-0000-0000-000026070000}"/>
    <cellStyle name="Currency 2 12 2 2" xfId="1851" xr:uid="{00000000-0005-0000-0000-000027070000}"/>
    <cellStyle name="Currency 2 12 2 3" xfId="1852" xr:uid="{00000000-0005-0000-0000-000028070000}"/>
    <cellStyle name="Currency 2 12 3" xfId="1853" xr:uid="{00000000-0005-0000-0000-000029070000}"/>
    <cellStyle name="Currency 2 120" xfId="1854" xr:uid="{00000000-0005-0000-0000-00002A070000}"/>
    <cellStyle name="Currency 2 121" xfId="1855" xr:uid="{00000000-0005-0000-0000-00002B070000}"/>
    <cellStyle name="Currency 2 122" xfId="1856" xr:uid="{00000000-0005-0000-0000-00002C070000}"/>
    <cellStyle name="Currency 2 123" xfId="1857" xr:uid="{00000000-0005-0000-0000-00002D070000}"/>
    <cellStyle name="Currency 2 124" xfId="1858" xr:uid="{00000000-0005-0000-0000-00002E070000}"/>
    <cellStyle name="Currency 2 125" xfId="1859" xr:uid="{00000000-0005-0000-0000-00002F070000}"/>
    <cellStyle name="Currency 2 126" xfId="1860" xr:uid="{00000000-0005-0000-0000-000030070000}"/>
    <cellStyle name="Currency 2 127" xfId="1861" xr:uid="{00000000-0005-0000-0000-000031070000}"/>
    <cellStyle name="Currency 2 128" xfId="1862" xr:uid="{00000000-0005-0000-0000-000032070000}"/>
    <cellStyle name="Currency 2 129" xfId="1863" xr:uid="{00000000-0005-0000-0000-000033070000}"/>
    <cellStyle name="Currency 2 13" xfId="1864" xr:uid="{00000000-0005-0000-0000-000034070000}"/>
    <cellStyle name="Currency 2 13 2" xfId="1865" xr:uid="{00000000-0005-0000-0000-000035070000}"/>
    <cellStyle name="Currency 2 13 2 2" xfId="1866" xr:uid="{00000000-0005-0000-0000-000036070000}"/>
    <cellStyle name="Currency 2 13 2 3" xfId="1867" xr:uid="{00000000-0005-0000-0000-000037070000}"/>
    <cellStyle name="Currency 2 13 3" xfId="1868" xr:uid="{00000000-0005-0000-0000-000038070000}"/>
    <cellStyle name="Currency 2 130" xfId="1869" xr:uid="{00000000-0005-0000-0000-000039070000}"/>
    <cellStyle name="Currency 2 131" xfId="1870" xr:uid="{00000000-0005-0000-0000-00003A070000}"/>
    <cellStyle name="Currency 2 132" xfId="1871" xr:uid="{00000000-0005-0000-0000-00003B070000}"/>
    <cellStyle name="Currency 2 133" xfId="1872" xr:uid="{00000000-0005-0000-0000-00003C070000}"/>
    <cellStyle name="Currency 2 134" xfId="1873" xr:uid="{00000000-0005-0000-0000-00003D070000}"/>
    <cellStyle name="Currency 2 135" xfId="1874" xr:uid="{00000000-0005-0000-0000-00003E070000}"/>
    <cellStyle name="Currency 2 136" xfId="1875" xr:uid="{00000000-0005-0000-0000-00003F070000}"/>
    <cellStyle name="Currency 2 137" xfId="1876" xr:uid="{00000000-0005-0000-0000-000040070000}"/>
    <cellStyle name="Currency 2 138" xfId="1877" xr:uid="{00000000-0005-0000-0000-000041070000}"/>
    <cellStyle name="Currency 2 139" xfId="9445" xr:uid="{DD2C29E7-9EE8-4E8C-8C1D-2EDABC3F2DEA}"/>
    <cellStyle name="Currency 2 14" xfId="1878" xr:uid="{00000000-0005-0000-0000-000042070000}"/>
    <cellStyle name="Currency 2 14 2" xfId="1879" xr:uid="{00000000-0005-0000-0000-000043070000}"/>
    <cellStyle name="Currency 2 14 2 2" xfId="1880" xr:uid="{00000000-0005-0000-0000-000044070000}"/>
    <cellStyle name="Currency 2 14 2 3" xfId="1881" xr:uid="{00000000-0005-0000-0000-000045070000}"/>
    <cellStyle name="Currency 2 14 3" xfId="1882" xr:uid="{00000000-0005-0000-0000-000046070000}"/>
    <cellStyle name="Currency 2 15" xfId="1883" xr:uid="{00000000-0005-0000-0000-000047070000}"/>
    <cellStyle name="Currency 2 15 2" xfId="1884" xr:uid="{00000000-0005-0000-0000-000048070000}"/>
    <cellStyle name="Currency 2 15 2 2" xfId="1885" xr:uid="{00000000-0005-0000-0000-000049070000}"/>
    <cellStyle name="Currency 2 15 2 3" xfId="1886" xr:uid="{00000000-0005-0000-0000-00004A070000}"/>
    <cellStyle name="Currency 2 15 3" xfId="1887" xr:uid="{00000000-0005-0000-0000-00004B070000}"/>
    <cellStyle name="Currency 2 16" xfId="1888" xr:uid="{00000000-0005-0000-0000-00004C070000}"/>
    <cellStyle name="Currency 2 16 2" xfId="1889" xr:uid="{00000000-0005-0000-0000-00004D070000}"/>
    <cellStyle name="Currency 2 16 2 2" xfId="1890" xr:uid="{00000000-0005-0000-0000-00004E070000}"/>
    <cellStyle name="Currency 2 16 2 3" xfId="1891" xr:uid="{00000000-0005-0000-0000-00004F070000}"/>
    <cellStyle name="Currency 2 16 3" xfId="1892" xr:uid="{00000000-0005-0000-0000-000050070000}"/>
    <cellStyle name="Currency 2 17" xfId="1893" xr:uid="{00000000-0005-0000-0000-000051070000}"/>
    <cellStyle name="Currency 2 17 2" xfId="1894" xr:uid="{00000000-0005-0000-0000-000052070000}"/>
    <cellStyle name="Currency 2 18" xfId="1895" xr:uid="{00000000-0005-0000-0000-000053070000}"/>
    <cellStyle name="Currency 2 18 2" xfId="1896" xr:uid="{00000000-0005-0000-0000-000054070000}"/>
    <cellStyle name="Currency 2 19" xfId="1897" xr:uid="{00000000-0005-0000-0000-000055070000}"/>
    <cellStyle name="Currency 2 19 2" xfId="1898" xr:uid="{00000000-0005-0000-0000-000056070000}"/>
    <cellStyle name="Currency 2 2" xfId="1899" xr:uid="{00000000-0005-0000-0000-000057070000}"/>
    <cellStyle name="Currency 2 2 10" xfId="1900" xr:uid="{00000000-0005-0000-0000-000058070000}"/>
    <cellStyle name="Currency 2 2 10 2" xfId="1901" xr:uid="{00000000-0005-0000-0000-000059070000}"/>
    <cellStyle name="Currency 2 2 11" xfId="1902" xr:uid="{00000000-0005-0000-0000-00005A070000}"/>
    <cellStyle name="Currency 2 2 11 2" xfId="1903" xr:uid="{00000000-0005-0000-0000-00005B070000}"/>
    <cellStyle name="Currency 2 2 12" xfId="1904" xr:uid="{00000000-0005-0000-0000-00005C070000}"/>
    <cellStyle name="Currency 2 2 12 2" xfId="1905" xr:uid="{00000000-0005-0000-0000-00005D070000}"/>
    <cellStyle name="Currency 2 2 12 2 2" xfId="1906" xr:uid="{00000000-0005-0000-0000-00005E070000}"/>
    <cellStyle name="Currency 2 2 12 3" xfId="1907" xr:uid="{00000000-0005-0000-0000-00005F070000}"/>
    <cellStyle name="Currency 2 2 13" xfId="1908" xr:uid="{00000000-0005-0000-0000-000060070000}"/>
    <cellStyle name="Currency 2 2 13 2" xfId="1909" xr:uid="{00000000-0005-0000-0000-000061070000}"/>
    <cellStyle name="Currency 2 2 14" xfId="1910" xr:uid="{00000000-0005-0000-0000-000062070000}"/>
    <cellStyle name="Currency 2 2 14 2" xfId="1911" xr:uid="{00000000-0005-0000-0000-000063070000}"/>
    <cellStyle name="Currency 2 2 14 2 2" xfId="1912" xr:uid="{00000000-0005-0000-0000-000064070000}"/>
    <cellStyle name="Currency 2 2 14 3" xfId="1913" xr:uid="{00000000-0005-0000-0000-000065070000}"/>
    <cellStyle name="Currency 2 2 15" xfId="1914" xr:uid="{00000000-0005-0000-0000-000066070000}"/>
    <cellStyle name="Currency 2 2 15 2" xfId="1915" xr:uid="{00000000-0005-0000-0000-000067070000}"/>
    <cellStyle name="Currency 2 2 15 2 2" xfId="1916" xr:uid="{00000000-0005-0000-0000-000068070000}"/>
    <cellStyle name="Currency 2 2 15 3" xfId="1917" xr:uid="{00000000-0005-0000-0000-000069070000}"/>
    <cellStyle name="Currency 2 2 16" xfId="1918" xr:uid="{00000000-0005-0000-0000-00006A070000}"/>
    <cellStyle name="Currency 2 2 16 2" xfId="1919" xr:uid="{00000000-0005-0000-0000-00006B070000}"/>
    <cellStyle name="Currency 2 2 16 2 2" xfId="1920" xr:uid="{00000000-0005-0000-0000-00006C070000}"/>
    <cellStyle name="Currency 2 2 16 3" xfId="1921" xr:uid="{00000000-0005-0000-0000-00006D070000}"/>
    <cellStyle name="Currency 2 2 17" xfId="1922" xr:uid="{00000000-0005-0000-0000-00006E070000}"/>
    <cellStyle name="Currency 2 2 17 2" xfId="1923" xr:uid="{00000000-0005-0000-0000-00006F070000}"/>
    <cellStyle name="Currency 2 2 17 2 2" xfId="1924" xr:uid="{00000000-0005-0000-0000-000070070000}"/>
    <cellStyle name="Currency 2 2 17 3" xfId="1925" xr:uid="{00000000-0005-0000-0000-000071070000}"/>
    <cellStyle name="Currency 2 2 18" xfId="1926" xr:uid="{00000000-0005-0000-0000-000072070000}"/>
    <cellStyle name="Currency 2 2 19" xfId="1927" xr:uid="{00000000-0005-0000-0000-000073070000}"/>
    <cellStyle name="Currency 2 2 2" xfId="1928" xr:uid="{00000000-0005-0000-0000-000074070000}"/>
    <cellStyle name="Currency 2 2 2 10" xfId="1929" xr:uid="{00000000-0005-0000-0000-000075070000}"/>
    <cellStyle name="Currency 2 2 2 11" xfId="1930" xr:uid="{00000000-0005-0000-0000-000076070000}"/>
    <cellStyle name="Currency 2 2 2 12" xfId="1931" xr:uid="{00000000-0005-0000-0000-000077070000}"/>
    <cellStyle name="Currency 2 2 2 13" xfId="1932" xr:uid="{00000000-0005-0000-0000-000078070000}"/>
    <cellStyle name="Currency 2 2 2 14" xfId="1933" xr:uid="{00000000-0005-0000-0000-000079070000}"/>
    <cellStyle name="Currency 2 2 2 15" xfId="1934" xr:uid="{00000000-0005-0000-0000-00007A070000}"/>
    <cellStyle name="Currency 2 2 2 16" xfId="1935" xr:uid="{00000000-0005-0000-0000-00007B070000}"/>
    <cellStyle name="Currency 2 2 2 17" xfId="1936" xr:uid="{00000000-0005-0000-0000-00007C070000}"/>
    <cellStyle name="Currency 2 2 2 18" xfId="1937" xr:uid="{00000000-0005-0000-0000-00007D070000}"/>
    <cellStyle name="Currency 2 2 2 18 2" xfId="1938" xr:uid="{00000000-0005-0000-0000-00007E070000}"/>
    <cellStyle name="Currency 2 2 2 19" xfId="1939" xr:uid="{00000000-0005-0000-0000-00007F070000}"/>
    <cellStyle name="Currency 2 2 2 2" xfId="1940" xr:uid="{00000000-0005-0000-0000-000080070000}"/>
    <cellStyle name="Currency 2 2 2 2 10" xfId="1941" xr:uid="{00000000-0005-0000-0000-000081070000}"/>
    <cellStyle name="Currency 2 2 2 2 10 2" xfId="1942" xr:uid="{00000000-0005-0000-0000-000082070000}"/>
    <cellStyle name="Currency 2 2 2 2 10 2 2" xfId="1943" xr:uid="{00000000-0005-0000-0000-000083070000}"/>
    <cellStyle name="Currency 2 2 2 2 10 3" xfId="1944" xr:uid="{00000000-0005-0000-0000-000084070000}"/>
    <cellStyle name="Currency 2 2 2 2 11" xfId="1945" xr:uid="{00000000-0005-0000-0000-000085070000}"/>
    <cellStyle name="Currency 2 2 2 2 11 2" xfId="1946" xr:uid="{00000000-0005-0000-0000-000086070000}"/>
    <cellStyle name="Currency 2 2 2 2 11 2 2" xfId="1947" xr:uid="{00000000-0005-0000-0000-000087070000}"/>
    <cellStyle name="Currency 2 2 2 2 11 3" xfId="1948" xr:uid="{00000000-0005-0000-0000-000088070000}"/>
    <cellStyle name="Currency 2 2 2 2 12" xfId="1949" xr:uid="{00000000-0005-0000-0000-000089070000}"/>
    <cellStyle name="Currency 2 2 2 2 12 2" xfId="1950" xr:uid="{00000000-0005-0000-0000-00008A070000}"/>
    <cellStyle name="Currency 2 2 2 2 12 2 2" xfId="1951" xr:uid="{00000000-0005-0000-0000-00008B070000}"/>
    <cellStyle name="Currency 2 2 2 2 12 3" xfId="1952" xr:uid="{00000000-0005-0000-0000-00008C070000}"/>
    <cellStyle name="Currency 2 2 2 2 13" xfId="1953" xr:uid="{00000000-0005-0000-0000-00008D070000}"/>
    <cellStyle name="Currency 2 2 2 2 13 2" xfId="1954" xr:uid="{00000000-0005-0000-0000-00008E070000}"/>
    <cellStyle name="Currency 2 2 2 2 13 2 2" xfId="1955" xr:uid="{00000000-0005-0000-0000-00008F070000}"/>
    <cellStyle name="Currency 2 2 2 2 13 3" xfId="1956" xr:uid="{00000000-0005-0000-0000-000090070000}"/>
    <cellStyle name="Currency 2 2 2 2 14" xfId="1957" xr:uid="{00000000-0005-0000-0000-000091070000}"/>
    <cellStyle name="Currency 2 2 2 2 14 2" xfId="1958" xr:uid="{00000000-0005-0000-0000-000092070000}"/>
    <cellStyle name="Currency 2 2 2 2 14 2 2" xfId="1959" xr:uid="{00000000-0005-0000-0000-000093070000}"/>
    <cellStyle name="Currency 2 2 2 2 14 3" xfId="1960" xr:uid="{00000000-0005-0000-0000-000094070000}"/>
    <cellStyle name="Currency 2 2 2 2 15" xfId="1961" xr:uid="{00000000-0005-0000-0000-000095070000}"/>
    <cellStyle name="Currency 2 2 2 2 15 2" xfId="1962" xr:uid="{00000000-0005-0000-0000-000096070000}"/>
    <cellStyle name="Currency 2 2 2 2 15 2 2" xfId="1963" xr:uid="{00000000-0005-0000-0000-000097070000}"/>
    <cellStyle name="Currency 2 2 2 2 15 3" xfId="1964" xr:uid="{00000000-0005-0000-0000-000098070000}"/>
    <cellStyle name="Currency 2 2 2 2 16" xfId="1965" xr:uid="{00000000-0005-0000-0000-000099070000}"/>
    <cellStyle name="Currency 2 2 2 2 16 2" xfId="1966" xr:uid="{00000000-0005-0000-0000-00009A070000}"/>
    <cellStyle name="Currency 2 2 2 2 16 2 2" xfId="1967" xr:uid="{00000000-0005-0000-0000-00009B070000}"/>
    <cellStyle name="Currency 2 2 2 2 16 3" xfId="1968" xr:uid="{00000000-0005-0000-0000-00009C070000}"/>
    <cellStyle name="Currency 2 2 2 2 17" xfId="1969" xr:uid="{00000000-0005-0000-0000-00009D070000}"/>
    <cellStyle name="Currency 2 2 2 2 17 2" xfId="1970" xr:uid="{00000000-0005-0000-0000-00009E070000}"/>
    <cellStyle name="Currency 2 2 2 2 17 2 2" xfId="1971" xr:uid="{00000000-0005-0000-0000-00009F070000}"/>
    <cellStyle name="Currency 2 2 2 2 17 3" xfId="1972" xr:uid="{00000000-0005-0000-0000-0000A0070000}"/>
    <cellStyle name="Currency 2 2 2 2 2" xfId="1973" xr:uid="{00000000-0005-0000-0000-0000A1070000}"/>
    <cellStyle name="Currency 2 2 2 2 2 2" xfId="1974" xr:uid="{00000000-0005-0000-0000-0000A2070000}"/>
    <cellStyle name="Currency 2 2 2 2 2 2 2" xfId="1975" xr:uid="{00000000-0005-0000-0000-0000A3070000}"/>
    <cellStyle name="Currency 2 2 2 2 2 2 2 2" xfId="1976" xr:uid="{00000000-0005-0000-0000-0000A4070000}"/>
    <cellStyle name="Currency 2 2 2 2 2 2 2 2 2" xfId="1977" xr:uid="{00000000-0005-0000-0000-0000A5070000}"/>
    <cellStyle name="Currency 2 2 2 2 2 2 2 3" xfId="1978" xr:uid="{00000000-0005-0000-0000-0000A6070000}"/>
    <cellStyle name="Currency 2 2 2 2 2 2 3" xfId="1979" xr:uid="{00000000-0005-0000-0000-0000A7070000}"/>
    <cellStyle name="Currency 2 2 2 2 2 2 3 2" xfId="1980" xr:uid="{00000000-0005-0000-0000-0000A8070000}"/>
    <cellStyle name="Currency 2 2 2 2 2 2 3 2 2" xfId="1981" xr:uid="{00000000-0005-0000-0000-0000A9070000}"/>
    <cellStyle name="Currency 2 2 2 2 2 2 3 3" xfId="1982" xr:uid="{00000000-0005-0000-0000-0000AA070000}"/>
    <cellStyle name="Currency 2 2 2 2 2 2 4" xfId="1983" xr:uid="{00000000-0005-0000-0000-0000AB070000}"/>
    <cellStyle name="Currency 2 2 2 2 2 2 4 2" xfId="1984" xr:uid="{00000000-0005-0000-0000-0000AC070000}"/>
    <cellStyle name="Currency 2 2 2 2 2 2 4 2 2" xfId="1985" xr:uid="{00000000-0005-0000-0000-0000AD070000}"/>
    <cellStyle name="Currency 2 2 2 2 2 2 4 3" xfId="1986" xr:uid="{00000000-0005-0000-0000-0000AE070000}"/>
    <cellStyle name="Currency 2 2 2 2 2 2 5" xfId="1987" xr:uid="{00000000-0005-0000-0000-0000AF070000}"/>
    <cellStyle name="Currency 2 2 2 2 2 2 5 2" xfId="1988" xr:uid="{00000000-0005-0000-0000-0000B0070000}"/>
    <cellStyle name="Currency 2 2 2 2 2 2 5 2 2" xfId="1989" xr:uid="{00000000-0005-0000-0000-0000B1070000}"/>
    <cellStyle name="Currency 2 2 2 2 2 2 5 3" xfId="1990" xr:uid="{00000000-0005-0000-0000-0000B2070000}"/>
    <cellStyle name="Currency 2 2 2 2 2 3" xfId="1991" xr:uid="{00000000-0005-0000-0000-0000B3070000}"/>
    <cellStyle name="Currency 2 2 2 2 2 4" xfId="1992" xr:uid="{00000000-0005-0000-0000-0000B4070000}"/>
    <cellStyle name="Currency 2 2 2 2 2 5" xfId="1993" xr:uid="{00000000-0005-0000-0000-0000B5070000}"/>
    <cellStyle name="Currency 2 2 2 2 2 6" xfId="1994" xr:uid="{00000000-0005-0000-0000-0000B6070000}"/>
    <cellStyle name="Currency 2 2 2 2 2 6 2" xfId="1995" xr:uid="{00000000-0005-0000-0000-0000B7070000}"/>
    <cellStyle name="Currency 2 2 2 2 2 7" xfId="1996" xr:uid="{00000000-0005-0000-0000-0000B8070000}"/>
    <cellStyle name="Currency 2 2 2 2 3" xfId="1997" xr:uid="{00000000-0005-0000-0000-0000B9070000}"/>
    <cellStyle name="Currency 2 2 2 2 3 2" xfId="1998" xr:uid="{00000000-0005-0000-0000-0000BA070000}"/>
    <cellStyle name="Currency 2 2 2 2 3 2 2" xfId="1999" xr:uid="{00000000-0005-0000-0000-0000BB070000}"/>
    <cellStyle name="Currency 2 2 2 2 3 3" xfId="2000" xr:uid="{00000000-0005-0000-0000-0000BC070000}"/>
    <cellStyle name="Currency 2 2 2 2 4" xfId="2001" xr:uid="{00000000-0005-0000-0000-0000BD070000}"/>
    <cellStyle name="Currency 2 2 2 2 4 2" xfId="2002" xr:uid="{00000000-0005-0000-0000-0000BE070000}"/>
    <cellStyle name="Currency 2 2 2 2 4 2 2" xfId="2003" xr:uid="{00000000-0005-0000-0000-0000BF070000}"/>
    <cellStyle name="Currency 2 2 2 2 4 3" xfId="2004" xr:uid="{00000000-0005-0000-0000-0000C0070000}"/>
    <cellStyle name="Currency 2 2 2 2 5" xfId="2005" xr:uid="{00000000-0005-0000-0000-0000C1070000}"/>
    <cellStyle name="Currency 2 2 2 2 5 2" xfId="2006" xr:uid="{00000000-0005-0000-0000-0000C2070000}"/>
    <cellStyle name="Currency 2 2 2 2 5 2 2" xfId="2007" xr:uid="{00000000-0005-0000-0000-0000C3070000}"/>
    <cellStyle name="Currency 2 2 2 2 5 3" xfId="2008" xr:uid="{00000000-0005-0000-0000-0000C4070000}"/>
    <cellStyle name="Currency 2 2 2 2 6" xfId="2009" xr:uid="{00000000-0005-0000-0000-0000C5070000}"/>
    <cellStyle name="Currency 2 2 2 2 6 2" xfId="2010" xr:uid="{00000000-0005-0000-0000-0000C6070000}"/>
    <cellStyle name="Currency 2 2 2 2 6 2 2" xfId="2011" xr:uid="{00000000-0005-0000-0000-0000C7070000}"/>
    <cellStyle name="Currency 2 2 2 2 6 3" xfId="2012" xr:uid="{00000000-0005-0000-0000-0000C8070000}"/>
    <cellStyle name="Currency 2 2 2 2 7" xfId="2013" xr:uid="{00000000-0005-0000-0000-0000C9070000}"/>
    <cellStyle name="Currency 2 2 2 2 7 2" xfId="2014" xr:uid="{00000000-0005-0000-0000-0000CA070000}"/>
    <cellStyle name="Currency 2 2 2 2 7 2 2" xfId="2015" xr:uid="{00000000-0005-0000-0000-0000CB070000}"/>
    <cellStyle name="Currency 2 2 2 2 7 3" xfId="2016" xr:uid="{00000000-0005-0000-0000-0000CC070000}"/>
    <cellStyle name="Currency 2 2 2 2 8" xfId="2017" xr:uid="{00000000-0005-0000-0000-0000CD070000}"/>
    <cellStyle name="Currency 2 2 2 2 8 2" xfId="2018" xr:uid="{00000000-0005-0000-0000-0000CE070000}"/>
    <cellStyle name="Currency 2 2 2 2 8 2 2" xfId="2019" xr:uid="{00000000-0005-0000-0000-0000CF070000}"/>
    <cellStyle name="Currency 2 2 2 2 8 3" xfId="2020" xr:uid="{00000000-0005-0000-0000-0000D0070000}"/>
    <cellStyle name="Currency 2 2 2 2 9" xfId="2021" xr:uid="{00000000-0005-0000-0000-0000D1070000}"/>
    <cellStyle name="Currency 2 2 2 2 9 2" xfId="2022" xr:uid="{00000000-0005-0000-0000-0000D2070000}"/>
    <cellStyle name="Currency 2 2 2 2 9 2 2" xfId="2023" xr:uid="{00000000-0005-0000-0000-0000D3070000}"/>
    <cellStyle name="Currency 2 2 2 2 9 3" xfId="2024" xr:uid="{00000000-0005-0000-0000-0000D4070000}"/>
    <cellStyle name="Currency 2 2 2 3" xfId="2025" xr:uid="{00000000-0005-0000-0000-0000D5070000}"/>
    <cellStyle name="Currency 2 2 2 4" xfId="2026" xr:uid="{00000000-0005-0000-0000-0000D6070000}"/>
    <cellStyle name="Currency 2 2 2 5" xfId="2027" xr:uid="{00000000-0005-0000-0000-0000D7070000}"/>
    <cellStyle name="Currency 2 2 2 6" xfId="2028" xr:uid="{00000000-0005-0000-0000-0000D8070000}"/>
    <cellStyle name="Currency 2 2 2 7" xfId="2029" xr:uid="{00000000-0005-0000-0000-0000D9070000}"/>
    <cellStyle name="Currency 2 2 2 8" xfId="2030" xr:uid="{00000000-0005-0000-0000-0000DA070000}"/>
    <cellStyle name="Currency 2 2 2 9" xfId="2031" xr:uid="{00000000-0005-0000-0000-0000DB070000}"/>
    <cellStyle name="Currency 2 2 20" xfId="2032" xr:uid="{00000000-0005-0000-0000-0000DC070000}"/>
    <cellStyle name="Currency 2 2 3" xfId="2033" xr:uid="{00000000-0005-0000-0000-0000DD070000}"/>
    <cellStyle name="Currency 2 2 3 2" xfId="2034" xr:uid="{00000000-0005-0000-0000-0000DE070000}"/>
    <cellStyle name="Currency 2 2 4" xfId="2035" xr:uid="{00000000-0005-0000-0000-0000DF070000}"/>
    <cellStyle name="Currency 2 2 4 2" xfId="2036" xr:uid="{00000000-0005-0000-0000-0000E0070000}"/>
    <cellStyle name="Currency 2 2 5" xfId="2037" xr:uid="{00000000-0005-0000-0000-0000E1070000}"/>
    <cellStyle name="Currency 2 2 5 2" xfId="2038" xr:uid="{00000000-0005-0000-0000-0000E2070000}"/>
    <cellStyle name="Currency 2 2 6" xfId="2039" xr:uid="{00000000-0005-0000-0000-0000E3070000}"/>
    <cellStyle name="Currency 2 2 6 2" xfId="2040" xr:uid="{00000000-0005-0000-0000-0000E4070000}"/>
    <cellStyle name="Currency 2 2 7" xfId="2041" xr:uid="{00000000-0005-0000-0000-0000E5070000}"/>
    <cellStyle name="Currency 2 2 7 2" xfId="2042" xr:uid="{00000000-0005-0000-0000-0000E6070000}"/>
    <cellStyle name="Currency 2 2 8" xfId="2043" xr:uid="{00000000-0005-0000-0000-0000E7070000}"/>
    <cellStyle name="Currency 2 2 8 2" xfId="2044" xr:uid="{00000000-0005-0000-0000-0000E8070000}"/>
    <cellStyle name="Currency 2 2 9" xfId="2045" xr:uid="{00000000-0005-0000-0000-0000E9070000}"/>
    <cellStyle name="Currency 2 2 9 2" xfId="2046" xr:uid="{00000000-0005-0000-0000-0000EA070000}"/>
    <cellStyle name="Currency 2 20" xfId="2047" xr:uid="{00000000-0005-0000-0000-0000EB070000}"/>
    <cellStyle name="Currency 2 20 2" xfId="2048" xr:uid="{00000000-0005-0000-0000-0000EC070000}"/>
    <cellStyle name="Currency 2 21" xfId="2049" xr:uid="{00000000-0005-0000-0000-0000ED070000}"/>
    <cellStyle name="Currency 2 21 2" xfId="2050" xr:uid="{00000000-0005-0000-0000-0000EE070000}"/>
    <cellStyle name="Currency 2 22" xfId="2051" xr:uid="{00000000-0005-0000-0000-0000EF070000}"/>
    <cellStyle name="Currency 2 22 2" xfId="2052" xr:uid="{00000000-0005-0000-0000-0000F0070000}"/>
    <cellStyle name="Currency 2 23" xfId="2053" xr:uid="{00000000-0005-0000-0000-0000F1070000}"/>
    <cellStyle name="Currency 2 23 2" xfId="2054" xr:uid="{00000000-0005-0000-0000-0000F2070000}"/>
    <cellStyle name="Currency 2 24" xfId="2055" xr:uid="{00000000-0005-0000-0000-0000F3070000}"/>
    <cellStyle name="Currency 2 24 2" xfId="2056" xr:uid="{00000000-0005-0000-0000-0000F4070000}"/>
    <cellStyle name="Currency 2 25" xfId="2057" xr:uid="{00000000-0005-0000-0000-0000F5070000}"/>
    <cellStyle name="Currency 2 25 2" xfId="2058" xr:uid="{00000000-0005-0000-0000-0000F6070000}"/>
    <cellStyle name="Currency 2 26" xfId="2059" xr:uid="{00000000-0005-0000-0000-0000F7070000}"/>
    <cellStyle name="Currency 2 26 2" xfId="2060" xr:uid="{00000000-0005-0000-0000-0000F8070000}"/>
    <cellStyle name="Currency 2 27" xfId="2061" xr:uid="{00000000-0005-0000-0000-0000F9070000}"/>
    <cellStyle name="Currency 2 27 2" xfId="2062" xr:uid="{00000000-0005-0000-0000-0000FA070000}"/>
    <cellStyle name="Currency 2 28" xfId="2063" xr:uid="{00000000-0005-0000-0000-0000FB070000}"/>
    <cellStyle name="Currency 2 28 2" xfId="2064" xr:uid="{00000000-0005-0000-0000-0000FC070000}"/>
    <cellStyle name="Currency 2 29" xfId="2065" xr:uid="{00000000-0005-0000-0000-0000FD070000}"/>
    <cellStyle name="Currency 2 29 2" xfId="2066" xr:uid="{00000000-0005-0000-0000-0000FE070000}"/>
    <cellStyle name="Currency 2 3" xfId="2067" xr:uid="{00000000-0005-0000-0000-0000FF070000}"/>
    <cellStyle name="Currency 2 3 2" xfId="2068" xr:uid="{00000000-0005-0000-0000-000000080000}"/>
    <cellStyle name="Currency 2 3 2 2" xfId="2069" xr:uid="{00000000-0005-0000-0000-000001080000}"/>
    <cellStyle name="Currency 2 3 2 3" xfId="2070" xr:uid="{00000000-0005-0000-0000-000002080000}"/>
    <cellStyle name="Currency 2 3 3" xfId="2071" xr:uid="{00000000-0005-0000-0000-000003080000}"/>
    <cellStyle name="Currency 2 30" xfId="2072" xr:uid="{00000000-0005-0000-0000-000004080000}"/>
    <cellStyle name="Currency 2 30 2" xfId="2073" xr:uid="{00000000-0005-0000-0000-000005080000}"/>
    <cellStyle name="Currency 2 31" xfId="2074" xr:uid="{00000000-0005-0000-0000-000006080000}"/>
    <cellStyle name="Currency 2 31 2" xfId="2075" xr:uid="{00000000-0005-0000-0000-000007080000}"/>
    <cellStyle name="Currency 2 32" xfId="2076" xr:uid="{00000000-0005-0000-0000-000008080000}"/>
    <cellStyle name="Currency 2 32 2" xfId="2077" xr:uid="{00000000-0005-0000-0000-000009080000}"/>
    <cellStyle name="Currency 2 33" xfId="2078" xr:uid="{00000000-0005-0000-0000-00000A080000}"/>
    <cellStyle name="Currency 2 33 2" xfId="2079" xr:uid="{00000000-0005-0000-0000-00000B080000}"/>
    <cellStyle name="Currency 2 34" xfId="2080" xr:uid="{00000000-0005-0000-0000-00000C080000}"/>
    <cellStyle name="Currency 2 34 2" xfId="2081" xr:uid="{00000000-0005-0000-0000-00000D080000}"/>
    <cellStyle name="Currency 2 35" xfId="2082" xr:uid="{00000000-0005-0000-0000-00000E080000}"/>
    <cellStyle name="Currency 2 35 2" xfId="2083" xr:uid="{00000000-0005-0000-0000-00000F080000}"/>
    <cellStyle name="Currency 2 36" xfId="2084" xr:uid="{00000000-0005-0000-0000-000010080000}"/>
    <cellStyle name="Currency 2 36 2" xfId="2085" xr:uid="{00000000-0005-0000-0000-000011080000}"/>
    <cellStyle name="Currency 2 37" xfId="2086" xr:uid="{00000000-0005-0000-0000-000012080000}"/>
    <cellStyle name="Currency 2 37 2" xfId="2087" xr:uid="{00000000-0005-0000-0000-000013080000}"/>
    <cellStyle name="Currency 2 38" xfId="2088" xr:uid="{00000000-0005-0000-0000-000014080000}"/>
    <cellStyle name="Currency 2 38 2" xfId="2089" xr:uid="{00000000-0005-0000-0000-000015080000}"/>
    <cellStyle name="Currency 2 39" xfId="2090" xr:uid="{00000000-0005-0000-0000-000016080000}"/>
    <cellStyle name="Currency 2 39 2" xfId="2091" xr:uid="{00000000-0005-0000-0000-000017080000}"/>
    <cellStyle name="Currency 2 4" xfId="2092" xr:uid="{00000000-0005-0000-0000-000018080000}"/>
    <cellStyle name="Currency 2 4 2" xfId="2093" xr:uid="{00000000-0005-0000-0000-000019080000}"/>
    <cellStyle name="Currency 2 4 2 2" xfId="2094" xr:uid="{00000000-0005-0000-0000-00001A080000}"/>
    <cellStyle name="Currency 2 4 2 3" xfId="2095" xr:uid="{00000000-0005-0000-0000-00001B080000}"/>
    <cellStyle name="Currency 2 4 3" xfId="2096" xr:uid="{00000000-0005-0000-0000-00001C080000}"/>
    <cellStyle name="Currency 2 40" xfId="2097" xr:uid="{00000000-0005-0000-0000-00001D080000}"/>
    <cellStyle name="Currency 2 40 2" xfId="2098" xr:uid="{00000000-0005-0000-0000-00001E080000}"/>
    <cellStyle name="Currency 2 41" xfId="2099" xr:uid="{00000000-0005-0000-0000-00001F080000}"/>
    <cellStyle name="Currency 2 41 2" xfId="2100" xr:uid="{00000000-0005-0000-0000-000020080000}"/>
    <cellStyle name="Currency 2 42" xfId="2101" xr:uid="{00000000-0005-0000-0000-000021080000}"/>
    <cellStyle name="Currency 2 42 2" xfId="2102" xr:uid="{00000000-0005-0000-0000-000022080000}"/>
    <cellStyle name="Currency 2 43" xfId="2103" xr:uid="{00000000-0005-0000-0000-000023080000}"/>
    <cellStyle name="Currency 2 43 2" xfId="2104" xr:uid="{00000000-0005-0000-0000-000024080000}"/>
    <cellStyle name="Currency 2 44" xfId="2105" xr:uid="{00000000-0005-0000-0000-000025080000}"/>
    <cellStyle name="Currency 2 44 2" xfId="2106" xr:uid="{00000000-0005-0000-0000-000026080000}"/>
    <cellStyle name="Currency 2 45" xfId="2107" xr:uid="{00000000-0005-0000-0000-000027080000}"/>
    <cellStyle name="Currency 2 45 2" xfId="2108" xr:uid="{00000000-0005-0000-0000-000028080000}"/>
    <cellStyle name="Currency 2 46" xfId="2109" xr:uid="{00000000-0005-0000-0000-000029080000}"/>
    <cellStyle name="Currency 2 46 2" xfId="2110" xr:uid="{00000000-0005-0000-0000-00002A080000}"/>
    <cellStyle name="Currency 2 47" xfId="2111" xr:uid="{00000000-0005-0000-0000-00002B080000}"/>
    <cellStyle name="Currency 2 47 2" xfId="2112" xr:uid="{00000000-0005-0000-0000-00002C080000}"/>
    <cellStyle name="Currency 2 48" xfId="2113" xr:uid="{00000000-0005-0000-0000-00002D080000}"/>
    <cellStyle name="Currency 2 48 2" xfId="2114" xr:uid="{00000000-0005-0000-0000-00002E080000}"/>
    <cellStyle name="Currency 2 49" xfId="2115" xr:uid="{00000000-0005-0000-0000-00002F080000}"/>
    <cellStyle name="Currency 2 49 2" xfId="2116" xr:uid="{00000000-0005-0000-0000-000030080000}"/>
    <cellStyle name="Currency 2 5" xfId="2117" xr:uid="{00000000-0005-0000-0000-000031080000}"/>
    <cellStyle name="Currency 2 5 2" xfId="2118" xr:uid="{00000000-0005-0000-0000-000032080000}"/>
    <cellStyle name="Currency 2 5 2 2" xfId="2119" xr:uid="{00000000-0005-0000-0000-000033080000}"/>
    <cellStyle name="Currency 2 5 2 3" xfId="2120" xr:uid="{00000000-0005-0000-0000-000034080000}"/>
    <cellStyle name="Currency 2 5 3" xfId="2121" xr:uid="{00000000-0005-0000-0000-000035080000}"/>
    <cellStyle name="Currency 2 50" xfId="2122" xr:uid="{00000000-0005-0000-0000-000036080000}"/>
    <cellStyle name="Currency 2 50 2" xfId="2123" xr:uid="{00000000-0005-0000-0000-000037080000}"/>
    <cellStyle name="Currency 2 51" xfId="2124" xr:uid="{00000000-0005-0000-0000-000038080000}"/>
    <cellStyle name="Currency 2 51 2" xfId="2125" xr:uid="{00000000-0005-0000-0000-000039080000}"/>
    <cellStyle name="Currency 2 52" xfId="2126" xr:uid="{00000000-0005-0000-0000-00003A080000}"/>
    <cellStyle name="Currency 2 52 2" xfId="2127" xr:uid="{00000000-0005-0000-0000-00003B080000}"/>
    <cellStyle name="Currency 2 53" xfId="2128" xr:uid="{00000000-0005-0000-0000-00003C080000}"/>
    <cellStyle name="Currency 2 53 2" xfId="2129" xr:uid="{00000000-0005-0000-0000-00003D080000}"/>
    <cellStyle name="Currency 2 54" xfId="2130" xr:uid="{00000000-0005-0000-0000-00003E080000}"/>
    <cellStyle name="Currency 2 54 2" xfId="2131" xr:uid="{00000000-0005-0000-0000-00003F080000}"/>
    <cellStyle name="Currency 2 55" xfId="2132" xr:uid="{00000000-0005-0000-0000-000040080000}"/>
    <cellStyle name="Currency 2 55 2" xfId="2133" xr:uid="{00000000-0005-0000-0000-000041080000}"/>
    <cellStyle name="Currency 2 56" xfId="2134" xr:uid="{00000000-0005-0000-0000-000042080000}"/>
    <cellStyle name="Currency 2 56 2" xfId="2135" xr:uid="{00000000-0005-0000-0000-000043080000}"/>
    <cellStyle name="Currency 2 57" xfId="2136" xr:uid="{00000000-0005-0000-0000-000044080000}"/>
    <cellStyle name="Currency 2 57 2" xfId="2137" xr:uid="{00000000-0005-0000-0000-000045080000}"/>
    <cellStyle name="Currency 2 58" xfId="2138" xr:uid="{00000000-0005-0000-0000-000046080000}"/>
    <cellStyle name="Currency 2 58 2" xfId="2139" xr:uid="{00000000-0005-0000-0000-000047080000}"/>
    <cellStyle name="Currency 2 59" xfId="2140" xr:uid="{00000000-0005-0000-0000-000048080000}"/>
    <cellStyle name="Currency 2 59 2" xfId="2141" xr:uid="{00000000-0005-0000-0000-000049080000}"/>
    <cellStyle name="Currency 2 6" xfId="2142" xr:uid="{00000000-0005-0000-0000-00004A080000}"/>
    <cellStyle name="Currency 2 6 2" xfId="2143" xr:uid="{00000000-0005-0000-0000-00004B080000}"/>
    <cellStyle name="Currency 2 6 2 2" xfId="2144" xr:uid="{00000000-0005-0000-0000-00004C080000}"/>
    <cellStyle name="Currency 2 6 2 3" xfId="2145" xr:uid="{00000000-0005-0000-0000-00004D080000}"/>
    <cellStyle name="Currency 2 6 3" xfId="2146" xr:uid="{00000000-0005-0000-0000-00004E080000}"/>
    <cellStyle name="Currency 2 60" xfId="2147" xr:uid="{00000000-0005-0000-0000-00004F080000}"/>
    <cellStyle name="Currency 2 60 2" xfId="2148" xr:uid="{00000000-0005-0000-0000-000050080000}"/>
    <cellStyle name="Currency 2 61" xfId="2149" xr:uid="{00000000-0005-0000-0000-000051080000}"/>
    <cellStyle name="Currency 2 61 2" xfId="2150" xr:uid="{00000000-0005-0000-0000-000052080000}"/>
    <cellStyle name="Currency 2 62" xfId="2151" xr:uid="{00000000-0005-0000-0000-000053080000}"/>
    <cellStyle name="Currency 2 63" xfId="2152" xr:uid="{00000000-0005-0000-0000-000054080000}"/>
    <cellStyle name="Currency 2 64" xfId="2153" xr:uid="{00000000-0005-0000-0000-000055080000}"/>
    <cellStyle name="Currency 2 65" xfId="2154" xr:uid="{00000000-0005-0000-0000-000056080000}"/>
    <cellStyle name="Currency 2 66" xfId="2155" xr:uid="{00000000-0005-0000-0000-000057080000}"/>
    <cellStyle name="Currency 2 67" xfId="2156" xr:uid="{00000000-0005-0000-0000-000058080000}"/>
    <cellStyle name="Currency 2 68" xfId="2157" xr:uid="{00000000-0005-0000-0000-000059080000}"/>
    <cellStyle name="Currency 2 69" xfId="2158" xr:uid="{00000000-0005-0000-0000-00005A080000}"/>
    <cellStyle name="Currency 2 7" xfId="2159" xr:uid="{00000000-0005-0000-0000-00005B080000}"/>
    <cellStyle name="Currency 2 7 2" xfId="2160" xr:uid="{00000000-0005-0000-0000-00005C080000}"/>
    <cellStyle name="Currency 2 7 2 2" xfId="2161" xr:uid="{00000000-0005-0000-0000-00005D080000}"/>
    <cellStyle name="Currency 2 7 2 3" xfId="2162" xr:uid="{00000000-0005-0000-0000-00005E080000}"/>
    <cellStyle name="Currency 2 7 3" xfId="2163" xr:uid="{00000000-0005-0000-0000-00005F080000}"/>
    <cellStyle name="Currency 2 70" xfId="2164" xr:uid="{00000000-0005-0000-0000-000060080000}"/>
    <cellStyle name="Currency 2 71" xfId="2165" xr:uid="{00000000-0005-0000-0000-000061080000}"/>
    <cellStyle name="Currency 2 72" xfId="2166" xr:uid="{00000000-0005-0000-0000-000062080000}"/>
    <cellStyle name="Currency 2 73" xfId="2167" xr:uid="{00000000-0005-0000-0000-000063080000}"/>
    <cellStyle name="Currency 2 74" xfId="2168" xr:uid="{00000000-0005-0000-0000-000064080000}"/>
    <cellStyle name="Currency 2 75" xfId="2169" xr:uid="{00000000-0005-0000-0000-000065080000}"/>
    <cellStyle name="Currency 2 76" xfId="2170" xr:uid="{00000000-0005-0000-0000-000066080000}"/>
    <cellStyle name="Currency 2 77" xfId="2171" xr:uid="{00000000-0005-0000-0000-000067080000}"/>
    <cellStyle name="Currency 2 78" xfId="2172" xr:uid="{00000000-0005-0000-0000-000068080000}"/>
    <cellStyle name="Currency 2 79" xfId="2173" xr:uid="{00000000-0005-0000-0000-000069080000}"/>
    <cellStyle name="Currency 2 8" xfId="2174" xr:uid="{00000000-0005-0000-0000-00006A080000}"/>
    <cellStyle name="Currency 2 8 2" xfId="2175" xr:uid="{00000000-0005-0000-0000-00006B080000}"/>
    <cellStyle name="Currency 2 8 2 2" xfId="2176" xr:uid="{00000000-0005-0000-0000-00006C080000}"/>
    <cellStyle name="Currency 2 8 2 3" xfId="2177" xr:uid="{00000000-0005-0000-0000-00006D080000}"/>
    <cellStyle name="Currency 2 8 3" xfId="2178" xr:uid="{00000000-0005-0000-0000-00006E080000}"/>
    <cellStyle name="Currency 2 80" xfId="2179" xr:uid="{00000000-0005-0000-0000-00006F080000}"/>
    <cellStyle name="Currency 2 81" xfId="2180" xr:uid="{00000000-0005-0000-0000-000070080000}"/>
    <cellStyle name="Currency 2 82" xfId="2181" xr:uid="{00000000-0005-0000-0000-000071080000}"/>
    <cellStyle name="Currency 2 83" xfId="2182" xr:uid="{00000000-0005-0000-0000-000072080000}"/>
    <cellStyle name="Currency 2 84" xfId="2183" xr:uid="{00000000-0005-0000-0000-000073080000}"/>
    <cellStyle name="Currency 2 85" xfId="2184" xr:uid="{00000000-0005-0000-0000-000074080000}"/>
    <cellStyle name="Currency 2 86" xfId="2185" xr:uid="{00000000-0005-0000-0000-000075080000}"/>
    <cellStyle name="Currency 2 87" xfId="2186" xr:uid="{00000000-0005-0000-0000-000076080000}"/>
    <cellStyle name="Currency 2 88" xfId="2187" xr:uid="{00000000-0005-0000-0000-000077080000}"/>
    <cellStyle name="Currency 2 89" xfId="2188" xr:uid="{00000000-0005-0000-0000-000078080000}"/>
    <cellStyle name="Currency 2 9" xfId="2189" xr:uid="{00000000-0005-0000-0000-000079080000}"/>
    <cellStyle name="Currency 2 9 2" xfId="2190" xr:uid="{00000000-0005-0000-0000-00007A080000}"/>
    <cellStyle name="Currency 2 9 2 2" xfId="2191" xr:uid="{00000000-0005-0000-0000-00007B080000}"/>
    <cellStyle name="Currency 2 9 2 3" xfId="2192" xr:uid="{00000000-0005-0000-0000-00007C080000}"/>
    <cellStyle name="Currency 2 9 3" xfId="2193" xr:uid="{00000000-0005-0000-0000-00007D080000}"/>
    <cellStyle name="Currency 2 90" xfId="2194" xr:uid="{00000000-0005-0000-0000-00007E080000}"/>
    <cellStyle name="Currency 2 91" xfId="2195" xr:uid="{00000000-0005-0000-0000-00007F080000}"/>
    <cellStyle name="Currency 2 92" xfId="2196" xr:uid="{00000000-0005-0000-0000-000080080000}"/>
    <cellStyle name="Currency 2 93" xfId="2197" xr:uid="{00000000-0005-0000-0000-000081080000}"/>
    <cellStyle name="Currency 2 94" xfId="2198" xr:uid="{00000000-0005-0000-0000-000082080000}"/>
    <cellStyle name="Currency 2 95" xfId="2199" xr:uid="{00000000-0005-0000-0000-000083080000}"/>
    <cellStyle name="Currency 2 96" xfId="2200" xr:uid="{00000000-0005-0000-0000-000084080000}"/>
    <cellStyle name="Currency 2 97" xfId="2201" xr:uid="{00000000-0005-0000-0000-000085080000}"/>
    <cellStyle name="Currency 2 98" xfId="2202" xr:uid="{00000000-0005-0000-0000-000086080000}"/>
    <cellStyle name="Currency 2 99" xfId="2203" xr:uid="{00000000-0005-0000-0000-000087080000}"/>
    <cellStyle name="Currency 20" xfId="2204" xr:uid="{00000000-0005-0000-0000-000088080000}"/>
    <cellStyle name="Currency 21" xfId="2205" xr:uid="{00000000-0005-0000-0000-000089080000}"/>
    <cellStyle name="Currency 22" xfId="2206" xr:uid="{00000000-0005-0000-0000-00008A080000}"/>
    <cellStyle name="Currency 23" xfId="2207" xr:uid="{00000000-0005-0000-0000-00008B080000}"/>
    <cellStyle name="Currency 24" xfId="2208" xr:uid="{00000000-0005-0000-0000-00008C080000}"/>
    <cellStyle name="Currency 25" xfId="2209" xr:uid="{00000000-0005-0000-0000-00008D080000}"/>
    <cellStyle name="Currency 25 2" xfId="2210" xr:uid="{00000000-0005-0000-0000-00008E080000}"/>
    <cellStyle name="Currency 25 3" xfId="2211" xr:uid="{00000000-0005-0000-0000-00008F080000}"/>
    <cellStyle name="Currency 26" xfId="2212" xr:uid="{00000000-0005-0000-0000-000090080000}"/>
    <cellStyle name="Currency 27" xfId="2213" xr:uid="{00000000-0005-0000-0000-000091080000}"/>
    <cellStyle name="Currency 28" xfId="2214" xr:uid="{00000000-0005-0000-0000-000092080000}"/>
    <cellStyle name="Currency 29" xfId="2215" xr:uid="{00000000-0005-0000-0000-000093080000}"/>
    <cellStyle name="Currency 3" xfId="2216" xr:uid="{00000000-0005-0000-0000-000094080000}"/>
    <cellStyle name="Currency 3 10" xfId="2217" xr:uid="{00000000-0005-0000-0000-000095080000}"/>
    <cellStyle name="Currency 3 10 2" xfId="2218" xr:uid="{00000000-0005-0000-0000-000096080000}"/>
    <cellStyle name="Currency 3 10 2 2" xfId="2219" xr:uid="{00000000-0005-0000-0000-000097080000}"/>
    <cellStyle name="Currency 3 10 2 3" xfId="2220" xr:uid="{00000000-0005-0000-0000-000098080000}"/>
    <cellStyle name="Currency 3 10 3" xfId="2221" xr:uid="{00000000-0005-0000-0000-000099080000}"/>
    <cellStyle name="Currency 3 100" xfId="2222" xr:uid="{00000000-0005-0000-0000-00009A080000}"/>
    <cellStyle name="Currency 3 101" xfId="2223" xr:uid="{00000000-0005-0000-0000-00009B080000}"/>
    <cellStyle name="Currency 3 102" xfId="2224" xr:uid="{00000000-0005-0000-0000-00009C080000}"/>
    <cellStyle name="Currency 3 103" xfId="2225" xr:uid="{00000000-0005-0000-0000-00009D080000}"/>
    <cellStyle name="Currency 3 104" xfId="2226" xr:uid="{00000000-0005-0000-0000-00009E080000}"/>
    <cellStyle name="Currency 3 105" xfId="2227" xr:uid="{00000000-0005-0000-0000-00009F080000}"/>
    <cellStyle name="Currency 3 106" xfId="2228" xr:uid="{00000000-0005-0000-0000-0000A0080000}"/>
    <cellStyle name="Currency 3 107" xfId="2229" xr:uid="{00000000-0005-0000-0000-0000A1080000}"/>
    <cellStyle name="Currency 3 108" xfId="2230" xr:uid="{00000000-0005-0000-0000-0000A2080000}"/>
    <cellStyle name="Currency 3 109" xfId="2231" xr:uid="{00000000-0005-0000-0000-0000A3080000}"/>
    <cellStyle name="Currency 3 11" xfId="2232" xr:uid="{00000000-0005-0000-0000-0000A4080000}"/>
    <cellStyle name="Currency 3 11 2" xfId="2233" xr:uid="{00000000-0005-0000-0000-0000A5080000}"/>
    <cellStyle name="Currency 3 11 2 2" xfId="2234" xr:uid="{00000000-0005-0000-0000-0000A6080000}"/>
    <cellStyle name="Currency 3 11 2 3" xfId="2235" xr:uid="{00000000-0005-0000-0000-0000A7080000}"/>
    <cellStyle name="Currency 3 11 3" xfId="2236" xr:uid="{00000000-0005-0000-0000-0000A8080000}"/>
    <cellStyle name="Currency 3 110" xfId="2237" xr:uid="{00000000-0005-0000-0000-0000A9080000}"/>
    <cellStyle name="Currency 3 111" xfId="2238" xr:uid="{00000000-0005-0000-0000-0000AA080000}"/>
    <cellStyle name="Currency 3 112" xfId="2239" xr:uid="{00000000-0005-0000-0000-0000AB080000}"/>
    <cellStyle name="Currency 3 113" xfId="2240" xr:uid="{00000000-0005-0000-0000-0000AC080000}"/>
    <cellStyle name="Currency 3 114" xfId="2241" xr:uid="{00000000-0005-0000-0000-0000AD080000}"/>
    <cellStyle name="Currency 3 115" xfId="2242" xr:uid="{00000000-0005-0000-0000-0000AE080000}"/>
    <cellStyle name="Currency 3 116" xfId="2243" xr:uid="{00000000-0005-0000-0000-0000AF080000}"/>
    <cellStyle name="Currency 3 117" xfId="2244" xr:uid="{00000000-0005-0000-0000-0000B0080000}"/>
    <cellStyle name="Currency 3 118" xfId="2245" xr:uid="{00000000-0005-0000-0000-0000B1080000}"/>
    <cellStyle name="Currency 3 119" xfId="2246" xr:uid="{00000000-0005-0000-0000-0000B2080000}"/>
    <cellStyle name="Currency 3 12" xfId="2247" xr:uid="{00000000-0005-0000-0000-0000B3080000}"/>
    <cellStyle name="Currency 3 12 2" xfId="2248" xr:uid="{00000000-0005-0000-0000-0000B4080000}"/>
    <cellStyle name="Currency 3 12 2 2" xfId="2249" xr:uid="{00000000-0005-0000-0000-0000B5080000}"/>
    <cellStyle name="Currency 3 12 2 3" xfId="2250" xr:uid="{00000000-0005-0000-0000-0000B6080000}"/>
    <cellStyle name="Currency 3 12 3" xfId="2251" xr:uid="{00000000-0005-0000-0000-0000B7080000}"/>
    <cellStyle name="Currency 3 120" xfId="2252" xr:uid="{00000000-0005-0000-0000-0000B8080000}"/>
    <cellStyle name="Currency 3 121" xfId="2253" xr:uid="{00000000-0005-0000-0000-0000B9080000}"/>
    <cellStyle name="Currency 3 122" xfId="2254" xr:uid="{00000000-0005-0000-0000-0000BA080000}"/>
    <cellStyle name="Currency 3 123" xfId="2255" xr:uid="{00000000-0005-0000-0000-0000BB080000}"/>
    <cellStyle name="Currency 3 124" xfId="2256" xr:uid="{00000000-0005-0000-0000-0000BC080000}"/>
    <cellStyle name="Currency 3 125" xfId="2257" xr:uid="{00000000-0005-0000-0000-0000BD080000}"/>
    <cellStyle name="Currency 3 126" xfId="2258" xr:uid="{00000000-0005-0000-0000-0000BE080000}"/>
    <cellStyle name="Currency 3 127" xfId="2259" xr:uid="{00000000-0005-0000-0000-0000BF080000}"/>
    <cellStyle name="Currency 3 128" xfId="2260" xr:uid="{00000000-0005-0000-0000-0000C0080000}"/>
    <cellStyle name="Currency 3 129" xfId="2261" xr:uid="{00000000-0005-0000-0000-0000C1080000}"/>
    <cellStyle name="Currency 3 13" xfId="2262" xr:uid="{00000000-0005-0000-0000-0000C2080000}"/>
    <cellStyle name="Currency 3 13 2" xfId="2263" xr:uid="{00000000-0005-0000-0000-0000C3080000}"/>
    <cellStyle name="Currency 3 13 2 2" xfId="2264" xr:uid="{00000000-0005-0000-0000-0000C4080000}"/>
    <cellStyle name="Currency 3 13 2 3" xfId="2265" xr:uid="{00000000-0005-0000-0000-0000C5080000}"/>
    <cellStyle name="Currency 3 13 3" xfId="2266" xr:uid="{00000000-0005-0000-0000-0000C6080000}"/>
    <cellStyle name="Currency 3 130" xfId="2267" xr:uid="{00000000-0005-0000-0000-0000C7080000}"/>
    <cellStyle name="Currency 3 131" xfId="2268" xr:uid="{00000000-0005-0000-0000-0000C8080000}"/>
    <cellStyle name="Currency 3 132" xfId="2269" xr:uid="{00000000-0005-0000-0000-0000C9080000}"/>
    <cellStyle name="Currency 3 133" xfId="2270" xr:uid="{00000000-0005-0000-0000-0000CA080000}"/>
    <cellStyle name="Currency 3 134" xfId="2271" xr:uid="{00000000-0005-0000-0000-0000CB080000}"/>
    <cellStyle name="Currency 3 135" xfId="2272" xr:uid="{00000000-0005-0000-0000-0000CC080000}"/>
    <cellStyle name="Currency 3 136" xfId="2273" xr:uid="{00000000-0005-0000-0000-0000CD080000}"/>
    <cellStyle name="Currency 3 137" xfId="2274" xr:uid="{00000000-0005-0000-0000-0000CE080000}"/>
    <cellStyle name="Currency 3 138" xfId="2275" xr:uid="{00000000-0005-0000-0000-0000CF080000}"/>
    <cellStyle name="Currency 3 139" xfId="2276" xr:uid="{00000000-0005-0000-0000-0000D0080000}"/>
    <cellStyle name="Currency 3 14" xfId="2277" xr:uid="{00000000-0005-0000-0000-0000D1080000}"/>
    <cellStyle name="Currency 3 14 2" xfId="2278" xr:uid="{00000000-0005-0000-0000-0000D2080000}"/>
    <cellStyle name="Currency 3 14 2 2" xfId="2279" xr:uid="{00000000-0005-0000-0000-0000D3080000}"/>
    <cellStyle name="Currency 3 14 2 3" xfId="2280" xr:uid="{00000000-0005-0000-0000-0000D4080000}"/>
    <cellStyle name="Currency 3 14 3" xfId="2281" xr:uid="{00000000-0005-0000-0000-0000D5080000}"/>
    <cellStyle name="Currency 3 15" xfId="2282" xr:uid="{00000000-0005-0000-0000-0000D6080000}"/>
    <cellStyle name="Currency 3 15 2" xfId="2283" xr:uid="{00000000-0005-0000-0000-0000D7080000}"/>
    <cellStyle name="Currency 3 15 2 2" xfId="2284" xr:uid="{00000000-0005-0000-0000-0000D8080000}"/>
    <cellStyle name="Currency 3 15 2 3" xfId="2285" xr:uid="{00000000-0005-0000-0000-0000D9080000}"/>
    <cellStyle name="Currency 3 15 3" xfId="2286" xr:uid="{00000000-0005-0000-0000-0000DA080000}"/>
    <cellStyle name="Currency 3 16" xfId="2287" xr:uid="{00000000-0005-0000-0000-0000DB080000}"/>
    <cellStyle name="Currency 3 16 2" xfId="2288" xr:uid="{00000000-0005-0000-0000-0000DC080000}"/>
    <cellStyle name="Currency 3 16 2 2" xfId="2289" xr:uid="{00000000-0005-0000-0000-0000DD080000}"/>
    <cellStyle name="Currency 3 16 2 3" xfId="2290" xr:uid="{00000000-0005-0000-0000-0000DE080000}"/>
    <cellStyle name="Currency 3 16 3" xfId="2291" xr:uid="{00000000-0005-0000-0000-0000DF080000}"/>
    <cellStyle name="Currency 3 17" xfId="2292" xr:uid="{00000000-0005-0000-0000-0000E0080000}"/>
    <cellStyle name="Currency 3 17 2" xfId="2293" xr:uid="{00000000-0005-0000-0000-0000E1080000}"/>
    <cellStyle name="Currency 3 17 2 2" xfId="2294" xr:uid="{00000000-0005-0000-0000-0000E2080000}"/>
    <cellStyle name="Currency 3 17 2 3" xfId="2295" xr:uid="{00000000-0005-0000-0000-0000E3080000}"/>
    <cellStyle name="Currency 3 17 3" xfId="2296" xr:uid="{00000000-0005-0000-0000-0000E4080000}"/>
    <cellStyle name="Currency 3 18" xfId="2297" xr:uid="{00000000-0005-0000-0000-0000E5080000}"/>
    <cellStyle name="Currency 3 18 2" xfId="2298" xr:uid="{00000000-0005-0000-0000-0000E6080000}"/>
    <cellStyle name="Currency 3 18 2 2" xfId="2299" xr:uid="{00000000-0005-0000-0000-0000E7080000}"/>
    <cellStyle name="Currency 3 18 2 3" xfId="2300" xr:uid="{00000000-0005-0000-0000-0000E8080000}"/>
    <cellStyle name="Currency 3 18 3" xfId="2301" xr:uid="{00000000-0005-0000-0000-0000E9080000}"/>
    <cellStyle name="Currency 3 19" xfId="2302" xr:uid="{00000000-0005-0000-0000-0000EA080000}"/>
    <cellStyle name="Currency 3 19 2" xfId="2303" xr:uid="{00000000-0005-0000-0000-0000EB080000}"/>
    <cellStyle name="Currency 3 19 2 2" xfId="2304" xr:uid="{00000000-0005-0000-0000-0000EC080000}"/>
    <cellStyle name="Currency 3 19 2 3" xfId="2305" xr:uid="{00000000-0005-0000-0000-0000ED080000}"/>
    <cellStyle name="Currency 3 19 3" xfId="2306" xr:uid="{00000000-0005-0000-0000-0000EE080000}"/>
    <cellStyle name="Currency 3 2" xfId="2307" xr:uid="{00000000-0005-0000-0000-0000EF080000}"/>
    <cellStyle name="Currency 3 2 10" xfId="2308" xr:uid="{00000000-0005-0000-0000-0000F0080000}"/>
    <cellStyle name="Currency 3 2 11" xfId="2309" xr:uid="{00000000-0005-0000-0000-0000F1080000}"/>
    <cellStyle name="Currency 3 2 12" xfId="2310" xr:uid="{00000000-0005-0000-0000-0000F2080000}"/>
    <cellStyle name="Currency 3 2 13" xfId="2311" xr:uid="{00000000-0005-0000-0000-0000F3080000}"/>
    <cellStyle name="Currency 3 2 14" xfId="2312" xr:uid="{00000000-0005-0000-0000-0000F4080000}"/>
    <cellStyle name="Currency 3 2 15" xfId="2313" xr:uid="{00000000-0005-0000-0000-0000F5080000}"/>
    <cellStyle name="Currency 3 2 15 2" xfId="2314" xr:uid="{00000000-0005-0000-0000-0000F6080000}"/>
    <cellStyle name="Currency 3 2 16" xfId="2315" xr:uid="{00000000-0005-0000-0000-0000F7080000}"/>
    <cellStyle name="Currency 3 2 17" xfId="2316" xr:uid="{00000000-0005-0000-0000-0000F8080000}"/>
    <cellStyle name="Currency 3 2 18" xfId="2317" xr:uid="{00000000-0005-0000-0000-0000F9080000}"/>
    <cellStyle name="Currency 3 2 18 2" xfId="2318" xr:uid="{00000000-0005-0000-0000-0000FA080000}"/>
    <cellStyle name="Currency 3 2 19" xfId="2319" xr:uid="{00000000-0005-0000-0000-0000FB080000}"/>
    <cellStyle name="Currency 3 2 2" xfId="2320" xr:uid="{00000000-0005-0000-0000-0000FC080000}"/>
    <cellStyle name="Currency 3 2 2 10" xfId="2321" xr:uid="{00000000-0005-0000-0000-0000FD080000}"/>
    <cellStyle name="Currency 3 2 2 11" xfId="2322" xr:uid="{00000000-0005-0000-0000-0000FE080000}"/>
    <cellStyle name="Currency 3 2 2 12" xfId="2323" xr:uid="{00000000-0005-0000-0000-0000FF080000}"/>
    <cellStyle name="Currency 3 2 2 13" xfId="2324" xr:uid="{00000000-0005-0000-0000-000000090000}"/>
    <cellStyle name="Currency 3 2 2 14" xfId="2325" xr:uid="{00000000-0005-0000-0000-000001090000}"/>
    <cellStyle name="Currency 3 2 2 15" xfId="2326" xr:uid="{00000000-0005-0000-0000-000002090000}"/>
    <cellStyle name="Currency 3 2 2 16" xfId="2327" xr:uid="{00000000-0005-0000-0000-000003090000}"/>
    <cellStyle name="Currency 3 2 2 17" xfId="2328" xr:uid="{00000000-0005-0000-0000-000004090000}"/>
    <cellStyle name="Currency 3 2 2 18" xfId="2329" xr:uid="{00000000-0005-0000-0000-000005090000}"/>
    <cellStyle name="Currency 3 2 2 2" xfId="2330" xr:uid="{00000000-0005-0000-0000-000006090000}"/>
    <cellStyle name="Currency 3 2 2 2 10" xfId="2331" xr:uid="{00000000-0005-0000-0000-000007090000}"/>
    <cellStyle name="Currency 3 2 2 2 11" xfId="2332" xr:uid="{00000000-0005-0000-0000-000008090000}"/>
    <cellStyle name="Currency 3 2 2 2 12" xfId="2333" xr:uid="{00000000-0005-0000-0000-000009090000}"/>
    <cellStyle name="Currency 3 2 2 2 13" xfId="2334" xr:uid="{00000000-0005-0000-0000-00000A090000}"/>
    <cellStyle name="Currency 3 2 2 2 14" xfId="2335" xr:uid="{00000000-0005-0000-0000-00000B090000}"/>
    <cellStyle name="Currency 3 2 2 2 15" xfId="2336" xr:uid="{00000000-0005-0000-0000-00000C090000}"/>
    <cellStyle name="Currency 3 2 2 2 16" xfId="2337" xr:uid="{00000000-0005-0000-0000-00000D090000}"/>
    <cellStyle name="Currency 3 2 2 2 17" xfId="2338" xr:uid="{00000000-0005-0000-0000-00000E090000}"/>
    <cellStyle name="Currency 3 2 2 2 2" xfId="2339" xr:uid="{00000000-0005-0000-0000-00000F090000}"/>
    <cellStyle name="Currency 3 2 2 2 2 2" xfId="2340" xr:uid="{00000000-0005-0000-0000-000010090000}"/>
    <cellStyle name="Currency 3 2 2 2 2 2 2" xfId="2341" xr:uid="{00000000-0005-0000-0000-000011090000}"/>
    <cellStyle name="Currency 3 2 2 2 2 2 3" xfId="2342" xr:uid="{00000000-0005-0000-0000-000012090000}"/>
    <cellStyle name="Currency 3 2 2 2 2 2 4" xfId="2343" xr:uid="{00000000-0005-0000-0000-000013090000}"/>
    <cellStyle name="Currency 3 2 2 2 2 2 5" xfId="2344" xr:uid="{00000000-0005-0000-0000-000014090000}"/>
    <cellStyle name="Currency 3 2 2 2 2 3" xfId="2345" xr:uid="{00000000-0005-0000-0000-000015090000}"/>
    <cellStyle name="Currency 3 2 2 2 2 4" xfId="2346" xr:uid="{00000000-0005-0000-0000-000016090000}"/>
    <cellStyle name="Currency 3 2 2 2 2 5" xfId="2347" xr:uid="{00000000-0005-0000-0000-000017090000}"/>
    <cellStyle name="Currency 3 2 2 2 3" xfId="2348" xr:uid="{00000000-0005-0000-0000-000018090000}"/>
    <cellStyle name="Currency 3 2 2 2 4" xfId="2349" xr:uid="{00000000-0005-0000-0000-000019090000}"/>
    <cellStyle name="Currency 3 2 2 2 5" xfId="2350" xr:uid="{00000000-0005-0000-0000-00001A090000}"/>
    <cellStyle name="Currency 3 2 2 2 6" xfId="2351" xr:uid="{00000000-0005-0000-0000-00001B090000}"/>
    <cellStyle name="Currency 3 2 2 2 7" xfId="2352" xr:uid="{00000000-0005-0000-0000-00001C090000}"/>
    <cellStyle name="Currency 3 2 2 2 8" xfId="2353" xr:uid="{00000000-0005-0000-0000-00001D090000}"/>
    <cellStyle name="Currency 3 2 2 2 9" xfId="2354" xr:uid="{00000000-0005-0000-0000-00001E090000}"/>
    <cellStyle name="Currency 3 2 2 3" xfId="2355" xr:uid="{00000000-0005-0000-0000-00001F090000}"/>
    <cellStyle name="Currency 3 2 2 4" xfId="2356" xr:uid="{00000000-0005-0000-0000-000020090000}"/>
    <cellStyle name="Currency 3 2 2 5" xfId="2357" xr:uid="{00000000-0005-0000-0000-000021090000}"/>
    <cellStyle name="Currency 3 2 2 6" xfId="2358" xr:uid="{00000000-0005-0000-0000-000022090000}"/>
    <cellStyle name="Currency 3 2 2 7" xfId="2359" xr:uid="{00000000-0005-0000-0000-000023090000}"/>
    <cellStyle name="Currency 3 2 2 8" xfId="2360" xr:uid="{00000000-0005-0000-0000-000024090000}"/>
    <cellStyle name="Currency 3 2 2 9" xfId="2361" xr:uid="{00000000-0005-0000-0000-000025090000}"/>
    <cellStyle name="Currency 3 2 20" xfId="2362" xr:uid="{00000000-0005-0000-0000-000026090000}"/>
    <cellStyle name="Currency 3 2 21" xfId="2363" xr:uid="{00000000-0005-0000-0000-000027090000}"/>
    <cellStyle name="Currency 3 2 3" xfId="2364" xr:uid="{00000000-0005-0000-0000-000028090000}"/>
    <cellStyle name="Currency 3 2 4" xfId="2365" xr:uid="{00000000-0005-0000-0000-000029090000}"/>
    <cellStyle name="Currency 3 2 5" xfId="2366" xr:uid="{00000000-0005-0000-0000-00002A090000}"/>
    <cellStyle name="Currency 3 2 6" xfId="2367" xr:uid="{00000000-0005-0000-0000-00002B090000}"/>
    <cellStyle name="Currency 3 2 7" xfId="2368" xr:uid="{00000000-0005-0000-0000-00002C090000}"/>
    <cellStyle name="Currency 3 2 8" xfId="2369" xr:uid="{00000000-0005-0000-0000-00002D090000}"/>
    <cellStyle name="Currency 3 2 9" xfId="2370" xr:uid="{00000000-0005-0000-0000-00002E090000}"/>
    <cellStyle name="Currency 3 20" xfId="2371" xr:uid="{00000000-0005-0000-0000-00002F090000}"/>
    <cellStyle name="Currency 3 20 2" xfId="2372" xr:uid="{00000000-0005-0000-0000-000030090000}"/>
    <cellStyle name="Currency 3 20 3" xfId="2373" xr:uid="{00000000-0005-0000-0000-000031090000}"/>
    <cellStyle name="Currency 3 20 4" xfId="2374" xr:uid="{00000000-0005-0000-0000-000032090000}"/>
    <cellStyle name="Currency 3 21" xfId="2375" xr:uid="{00000000-0005-0000-0000-000033090000}"/>
    <cellStyle name="Currency 3 21 2" xfId="2376" xr:uid="{00000000-0005-0000-0000-000034090000}"/>
    <cellStyle name="Currency 3 22" xfId="2377" xr:uid="{00000000-0005-0000-0000-000035090000}"/>
    <cellStyle name="Currency 3 22 2" xfId="2378" xr:uid="{00000000-0005-0000-0000-000036090000}"/>
    <cellStyle name="Currency 3 23" xfId="2379" xr:uid="{00000000-0005-0000-0000-000037090000}"/>
    <cellStyle name="Currency 3 23 2" xfId="2380" xr:uid="{00000000-0005-0000-0000-000038090000}"/>
    <cellStyle name="Currency 3 24" xfId="2381" xr:uid="{00000000-0005-0000-0000-000039090000}"/>
    <cellStyle name="Currency 3 24 2" xfId="2382" xr:uid="{00000000-0005-0000-0000-00003A090000}"/>
    <cellStyle name="Currency 3 25" xfId="2383" xr:uid="{00000000-0005-0000-0000-00003B090000}"/>
    <cellStyle name="Currency 3 25 2" xfId="2384" xr:uid="{00000000-0005-0000-0000-00003C090000}"/>
    <cellStyle name="Currency 3 26" xfId="2385" xr:uid="{00000000-0005-0000-0000-00003D090000}"/>
    <cellStyle name="Currency 3 26 2" xfId="2386" xr:uid="{00000000-0005-0000-0000-00003E090000}"/>
    <cellStyle name="Currency 3 27" xfId="2387" xr:uid="{00000000-0005-0000-0000-00003F090000}"/>
    <cellStyle name="Currency 3 27 2" xfId="2388" xr:uid="{00000000-0005-0000-0000-000040090000}"/>
    <cellStyle name="Currency 3 28" xfId="2389" xr:uid="{00000000-0005-0000-0000-000041090000}"/>
    <cellStyle name="Currency 3 28 2" xfId="2390" xr:uid="{00000000-0005-0000-0000-000042090000}"/>
    <cellStyle name="Currency 3 29" xfId="2391" xr:uid="{00000000-0005-0000-0000-000043090000}"/>
    <cellStyle name="Currency 3 29 2" xfId="2392" xr:uid="{00000000-0005-0000-0000-000044090000}"/>
    <cellStyle name="Currency 3 3" xfId="2393" xr:uid="{00000000-0005-0000-0000-000045090000}"/>
    <cellStyle name="Currency 3 3 10" xfId="2394" xr:uid="{00000000-0005-0000-0000-000046090000}"/>
    <cellStyle name="Currency 3 3 10 2" xfId="2395" xr:uid="{00000000-0005-0000-0000-000047090000}"/>
    <cellStyle name="Currency 3 3 11" xfId="2396" xr:uid="{00000000-0005-0000-0000-000048090000}"/>
    <cellStyle name="Currency 3 3 11 2" xfId="2397" xr:uid="{00000000-0005-0000-0000-000049090000}"/>
    <cellStyle name="Currency 3 3 12" xfId="2398" xr:uid="{00000000-0005-0000-0000-00004A090000}"/>
    <cellStyle name="Currency 3 3 13" xfId="2399" xr:uid="{00000000-0005-0000-0000-00004B090000}"/>
    <cellStyle name="Currency 3 3 14" xfId="2400" xr:uid="{00000000-0005-0000-0000-00004C090000}"/>
    <cellStyle name="Currency 3 3 14 2" xfId="2401" xr:uid="{00000000-0005-0000-0000-00004D090000}"/>
    <cellStyle name="Currency 3 3 15" xfId="2402" xr:uid="{00000000-0005-0000-0000-00004E090000}"/>
    <cellStyle name="Currency 3 3 2" xfId="2403" xr:uid="{00000000-0005-0000-0000-00004F090000}"/>
    <cellStyle name="Currency 3 3 2 10" xfId="2404" xr:uid="{00000000-0005-0000-0000-000050090000}"/>
    <cellStyle name="Currency 3 3 2 10 2" xfId="2405" xr:uid="{00000000-0005-0000-0000-000051090000}"/>
    <cellStyle name="Currency 3 3 2 10 2 2" xfId="2406" xr:uid="{00000000-0005-0000-0000-000052090000}"/>
    <cellStyle name="Currency 3 3 2 10 3" xfId="2407" xr:uid="{00000000-0005-0000-0000-000053090000}"/>
    <cellStyle name="Currency 3 3 2 11" xfId="2408" xr:uid="{00000000-0005-0000-0000-000054090000}"/>
    <cellStyle name="Currency 3 3 2 11 2" xfId="2409" xr:uid="{00000000-0005-0000-0000-000055090000}"/>
    <cellStyle name="Currency 3 3 2 11 2 2" xfId="2410" xr:uid="{00000000-0005-0000-0000-000056090000}"/>
    <cellStyle name="Currency 3 3 2 11 3" xfId="2411" xr:uid="{00000000-0005-0000-0000-000057090000}"/>
    <cellStyle name="Currency 3 3 2 12" xfId="2412" xr:uid="{00000000-0005-0000-0000-000058090000}"/>
    <cellStyle name="Currency 3 3 2 12 2" xfId="2413" xr:uid="{00000000-0005-0000-0000-000059090000}"/>
    <cellStyle name="Currency 3 3 2 12 2 2" xfId="2414" xr:uid="{00000000-0005-0000-0000-00005A090000}"/>
    <cellStyle name="Currency 3 3 2 12 3" xfId="2415" xr:uid="{00000000-0005-0000-0000-00005B090000}"/>
    <cellStyle name="Currency 3 3 2 12 4" xfId="2416" xr:uid="{00000000-0005-0000-0000-00005C090000}"/>
    <cellStyle name="Currency 3 3 2 13" xfId="2417" xr:uid="{00000000-0005-0000-0000-00005D090000}"/>
    <cellStyle name="Currency 3 3 2 13 2" xfId="2418" xr:uid="{00000000-0005-0000-0000-00005E090000}"/>
    <cellStyle name="Currency 3 3 2 13 2 2" xfId="2419" xr:uid="{00000000-0005-0000-0000-00005F090000}"/>
    <cellStyle name="Currency 3 3 2 13 3" xfId="2420" xr:uid="{00000000-0005-0000-0000-000060090000}"/>
    <cellStyle name="Currency 3 3 2 14" xfId="2421" xr:uid="{00000000-0005-0000-0000-000061090000}"/>
    <cellStyle name="Currency 3 3 2 15" xfId="2422" xr:uid="{00000000-0005-0000-0000-000062090000}"/>
    <cellStyle name="Currency 3 3 2 2" xfId="2423" xr:uid="{00000000-0005-0000-0000-000063090000}"/>
    <cellStyle name="Currency 3 3 2 2 2" xfId="2424" xr:uid="{00000000-0005-0000-0000-000064090000}"/>
    <cellStyle name="Currency 3 3 2 2 2 2" xfId="2425" xr:uid="{00000000-0005-0000-0000-000065090000}"/>
    <cellStyle name="Currency 3 3 2 2 3" xfId="2426" xr:uid="{00000000-0005-0000-0000-000066090000}"/>
    <cellStyle name="Currency 3 3 2 3" xfId="2427" xr:uid="{00000000-0005-0000-0000-000067090000}"/>
    <cellStyle name="Currency 3 3 2 3 2" xfId="2428" xr:uid="{00000000-0005-0000-0000-000068090000}"/>
    <cellStyle name="Currency 3 3 2 3 2 2" xfId="2429" xr:uid="{00000000-0005-0000-0000-000069090000}"/>
    <cellStyle name="Currency 3 3 2 3 3" xfId="2430" xr:uid="{00000000-0005-0000-0000-00006A090000}"/>
    <cellStyle name="Currency 3 3 2 4" xfId="2431" xr:uid="{00000000-0005-0000-0000-00006B090000}"/>
    <cellStyle name="Currency 3 3 2 4 2" xfId="2432" xr:uid="{00000000-0005-0000-0000-00006C090000}"/>
    <cellStyle name="Currency 3 3 2 4 2 2" xfId="2433" xr:uid="{00000000-0005-0000-0000-00006D090000}"/>
    <cellStyle name="Currency 3 3 2 4 3" xfId="2434" xr:uid="{00000000-0005-0000-0000-00006E090000}"/>
    <cellStyle name="Currency 3 3 2 5" xfId="2435" xr:uid="{00000000-0005-0000-0000-00006F090000}"/>
    <cellStyle name="Currency 3 3 2 5 2" xfId="2436" xr:uid="{00000000-0005-0000-0000-000070090000}"/>
    <cellStyle name="Currency 3 3 2 5 2 2" xfId="2437" xr:uid="{00000000-0005-0000-0000-000071090000}"/>
    <cellStyle name="Currency 3 3 2 5 3" xfId="2438" xr:uid="{00000000-0005-0000-0000-000072090000}"/>
    <cellStyle name="Currency 3 3 2 6" xfId="2439" xr:uid="{00000000-0005-0000-0000-000073090000}"/>
    <cellStyle name="Currency 3 3 2 6 2" xfId="2440" xr:uid="{00000000-0005-0000-0000-000074090000}"/>
    <cellStyle name="Currency 3 3 2 6 2 2" xfId="2441" xr:uid="{00000000-0005-0000-0000-000075090000}"/>
    <cellStyle name="Currency 3 3 2 6 3" xfId="2442" xr:uid="{00000000-0005-0000-0000-000076090000}"/>
    <cellStyle name="Currency 3 3 2 7" xfId="2443" xr:uid="{00000000-0005-0000-0000-000077090000}"/>
    <cellStyle name="Currency 3 3 2 7 2" xfId="2444" xr:uid="{00000000-0005-0000-0000-000078090000}"/>
    <cellStyle name="Currency 3 3 2 7 2 2" xfId="2445" xr:uid="{00000000-0005-0000-0000-000079090000}"/>
    <cellStyle name="Currency 3 3 2 7 3" xfId="2446" xr:uid="{00000000-0005-0000-0000-00007A090000}"/>
    <cellStyle name="Currency 3 3 2 8" xfId="2447" xr:uid="{00000000-0005-0000-0000-00007B090000}"/>
    <cellStyle name="Currency 3 3 2 8 2" xfId="2448" xr:uid="{00000000-0005-0000-0000-00007C090000}"/>
    <cellStyle name="Currency 3 3 2 8 2 2" xfId="2449" xr:uid="{00000000-0005-0000-0000-00007D090000}"/>
    <cellStyle name="Currency 3 3 2 8 3" xfId="2450" xr:uid="{00000000-0005-0000-0000-00007E090000}"/>
    <cellStyle name="Currency 3 3 2 9" xfId="2451" xr:uid="{00000000-0005-0000-0000-00007F090000}"/>
    <cellStyle name="Currency 3 3 2 9 2" xfId="2452" xr:uid="{00000000-0005-0000-0000-000080090000}"/>
    <cellStyle name="Currency 3 3 2 9 2 2" xfId="2453" xr:uid="{00000000-0005-0000-0000-000081090000}"/>
    <cellStyle name="Currency 3 3 2 9 3" xfId="2454" xr:uid="{00000000-0005-0000-0000-000082090000}"/>
    <cellStyle name="Currency 3 3 3" xfId="2455" xr:uid="{00000000-0005-0000-0000-000083090000}"/>
    <cellStyle name="Currency 3 3 3 2" xfId="2456" xr:uid="{00000000-0005-0000-0000-000084090000}"/>
    <cellStyle name="Currency 3 3 4" xfId="2457" xr:uid="{00000000-0005-0000-0000-000085090000}"/>
    <cellStyle name="Currency 3 3 4 2" xfId="2458" xr:uid="{00000000-0005-0000-0000-000086090000}"/>
    <cellStyle name="Currency 3 3 5" xfId="2459" xr:uid="{00000000-0005-0000-0000-000087090000}"/>
    <cellStyle name="Currency 3 3 5 2" xfId="2460" xr:uid="{00000000-0005-0000-0000-000088090000}"/>
    <cellStyle name="Currency 3 3 6" xfId="2461" xr:uid="{00000000-0005-0000-0000-000089090000}"/>
    <cellStyle name="Currency 3 3 6 2" xfId="2462" xr:uid="{00000000-0005-0000-0000-00008A090000}"/>
    <cellStyle name="Currency 3 3 7" xfId="2463" xr:uid="{00000000-0005-0000-0000-00008B090000}"/>
    <cellStyle name="Currency 3 3 7 2" xfId="2464" xr:uid="{00000000-0005-0000-0000-00008C090000}"/>
    <cellStyle name="Currency 3 3 8" xfId="2465" xr:uid="{00000000-0005-0000-0000-00008D090000}"/>
    <cellStyle name="Currency 3 3 8 2" xfId="2466" xr:uid="{00000000-0005-0000-0000-00008E090000}"/>
    <cellStyle name="Currency 3 3 9" xfId="2467" xr:uid="{00000000-0005-0000-0000-00008F090000}"/>
    <cellStyle name="Currency 3 3 9 2" xfId="2468" xr:uid="{00000000-0005-0000-0000-000090090000}"/>
    <cellStyle name="Currency 3 30" xfId="2469" xr:uid="{00000000-0005-0000-0000-000091090000}"/>
    <cellStyle name="Currency 3 30 2" xfId="2470" xr:uid="{00000000-0005-0000-0000-000092090000}"/>
    <cellStyle name="Currency 3 31" xfId="2471" xr:uid="{00000000-0005-0000-0000-000093090000}"/>
    <cellStyle name="Currency 3 31 2" xfId="2472" xr:uid="{00000000-0005-0000-0000-000094090000}"/>
    <cellStyle name="Currency 3 32" xfId="2473" xr:uid="{00000000-0005-0000-0000-000095090000}"/>
    <cellStyle name="Currency 3 32 2" xfId="2474" xr:uid="{00000000-0005-0000-0000-000096090000}"/>
    <cellStyle name="Currency 3 33" xfId="2475" xr:uid="{00000000-0005-0000-0000-000097090000}"/>
    <cellStyle name="Currency 3 33 2" xfId="2476" xr:uid="{00000000-0005-0000-0000-000098090000}"/>
    <cellStyle name="Currency 3 34" xfId="2477" xr:uid="{00000000-0005-0000-0000-000099090000}"/>
    <cellStyle name="Currency 3 34 2" xfId="2478" xr:uid="{00000000-0005-0000-0000-00009A090000}"/>
    <cellStyle name="Currency 3 35" xfId="2479" xr:uid="{00000000-0005-0000-0000-00009B090000}"/>
    <cellStyle name="Currency 3 35 2" xfId="2480" xr:uid="{00000000-0005-0000-0000-00009C090000}"/>
    <cellStyle name="Currency 3 36" xfId="2481" xr:uid="{00000000-0005-0000-0000-00009D090000}"/>
    <cellStyle name="Currency 3 36 2" xfId="2482" xr:uid="{00000000-0005-0000-0000-00009E090000}"/>
    <cellStyle name="Currency 3 37" xfId="2483" xr:uid="{00000000-0005-0000-0000-00009F090000}"/>
    <cellStyle name="Currency 3 37 2" xfId="2484" xr:uid="{00000000-0005-0000-0000-0000A0090000}"/>
    <cellStyle name="Currency 3 38" xfId="2485" xr:uid="{00000000-0005-0000-0000-0000A1090000}"/>
    <cellStyle name="Currency 3 38 2" xfId="2486" xr:uid="{00000000-0005-0000-0000-0000A2090000}"/>
    <cellStyle name="Currency 3 39" xfId="2487" xr:uid="{00000000-0005-0000-0000-0000A3090000}"/>
    <cellStyle name="Currency 3 39 2" xfId="2488" xr:uid="{00000000-0005-0000-0000-0000A4090000}"/>
    <cellStyle name="Currency 3 4" xfId="2489" xr:uid="{00000000-0005-0000-0000-0000A5090000}"/>
    <cellStyle name="Currency 3 4 2" xfId="2490" xr:uid="{00000000-0005-0000-0000-0000A6090000}"/>
    <cellStyle name="Currency 3 4 2 2" xfId="2491" xr:uid="{00000000-0005-0000-0000-0000A7090000}"/>
    <cellStyle name="Currency 3 4 2 2 2" xfId="2492" xr:uid="{00000000-0005-0000-0000-0000A8090000}"/>
    <cellStyle name="Currency 3 4 2 3" xfId="2493" xr:uid="{00000000-0005-0000-0000-0000A9090000}"/>
    <cellStyle name="Currency 3 4 2 4" xfId="2494" xr:uid="{00000000-0005-0000-0000-0000AA090000}"/>
    <cellStyle name="Currency 3 4 2 5" xfId="2495" xr:uid="{00000000-0005-0000-0000-0000AB090000}"/>
    <cellStyle name="Currency 3 4 3" xfId="2496" xr:uid="{00000000-0005-0000-0000-0000AC090000}"/>
    <cellStyle name="Currency 3 4 4" xfId="2497" xr:uid="{00000000-0005-0000-0000-0000AD090000}"/>
    <cellStyle name="Currency 3 4 5" xfId="2498" xr:uid="{00000000-0005-0000-0000-0000AE090000}"/>
    <cellStyle name="Currency 3 4 6" xfId="2499" xr:uid="{00000000-0005-0000-0000-0000AF090000}"/>
    <cellStyle name="Currency 3 40" xfId="2500" xr:uid="{00000000-0005-0000-0000-0000B0090000}"/>
    <cellStyle name="Currency 3 40 2" xfId="2501" xr:uid="{00000000-0005-0000-0000-0000B1090000}"/>
    <cellStyle name="Currency 3 41" xfId="2502" xr:uid="{00000000-0005-0000-0000-0000B2090000}"/>
    <cellStyle name="Currency 3 41 2" xfId="2503" xr:uid="{00000000-0005-0000-0000-0000B3090000}"/>
    <cellStyle name="Currency 3 42" xfId="2504" xr:uid="{00000000-0005-0000-0000-0000B4090000}"/>
    <cellStyle name="Currency 3 42 2" xfId="2505" xr:uid="{00000000-0005-0000-0000-0000B5090000}"/>
    <cellStyle name="Currency 3 43" xfId="2506" xr:uid="{00000000-0005-0000-0000-0000B6090000}"/>
    <cellStyle name="Currency 3 43 2" xfId="2507" xr:uid="{00000000-0005-0000-0000-0000B7090000}"/>
    <cellStyle name="Currency 3 44" xfId="2508" xr:uid="{00000000-0005-0000-0000-0000B8090000}"/>
    <cellStyle name="Currency 3 44 2" xfId="2509" xr:uid="{00000000-0005-0000-0000-0000B9090000}"/>
    <cellStyle name="Currency 3 45" xfId="2510" xr:uid="{00000000-0005-0000-0000-0000BA090000}"/>
    <cellStyle name="Currency 3 45 2" xfId="2511" xr:uid="{00000000-0005-0000-0000-0000BB090000}"/>
    <cellStyle name="Currency 3 46" xfId="2512" xr:uid="{00000000-0005-0000-0000-0000BC090000}"/>
    <cellStyle name="Currency 3 46 2" xfId="2513" xr:uid="{00000000-0005-0000-0000-0000BD090000}"/>
    <cellStyle name="Currency 3 47" xfId="2514" xr:uid="{00000000-0005-0000-0000-0000BE090000}"/>
    <cellStyle name="Currency 3 47 2" xfId="2515" xr:uid="{00000000-0005-0000-0000-0000BF090000}"/>
    <cellStyle name="Currency 3 48" xfId="2516" xr:uid="{00000000-0005-0000-0000-0000C0090000}"/>
    <cellStyle name="Currency 3 48 2" xfId="2517" xr:uid="{00000000-0005-0000-0000-0000C1090000}"/>
    <cellStyle name="Currency 3 49" xfId="2518" xr:uid="{00000000-0005-0000-0000-0000C2090000}"/>
    <cellStyle name="Currency 3 49 2" xfId="2519" xr:uid="{00000000-0005-0000-0000-0000C3090000}"/>
    <cellStyle name="Currency 3 5" xfId="2520" xr:uid="{00000000-0005-0000-0000-0000C4090000}"/>
    <cellStyle name="Currency 3 5 2" xfId="2521" xr:uid="{00000000-0005-0000-0000-0000C5090000}"/>
    <cellStyle name="Currency 3 5 2 2" xfId="2522" xr:uid="{00000000-0005-0000-0000-0000C6090000}"/>
    <cellStyle name="Currency 3 5 2 3" xfId="2523" xr:uid="{00000000-0005-0000-0000-0000C7090000}"/>
    <cellStyle name="Currency 3 5 3" xfId="2524" xr:uid="{00000000-0005-0000-0000-0000C8090000}"/>
    <cellStyle name="Currency 3 50" xfId="2525" xr:uid="{00000000-0005-0000-0000-0000C9090000}"/>
    <cellStyle name="Currency 3 50 2" xfId="2526" xr:uid="{00000000-0005-0000-0000-0000CA090000}"/>
    <cellStyle name="Currency 3 51" xfId="2527" xr:uid="{00000000-0005-0000-0000-0000CB090000}"/>
    <cellStyle name="Currency 3 51 2" xfId="2528" xr:uid="{00000000-0005-0000-0000-0000CC090000}"/>
    <cellStyle name="Currency 3 52" xfId="2529" xr:uid="{00000000-0005-0000-0000-0000CD090000}"/>
    <cellStyle name="Currency 3 52 2" xfId="2530" xr:uid="{00000000-0005-0000-0000-0000CE090000}"/>
    <cellStyle name="Currency 3 53" xfId="2531" xr:uid="{00000000-0005-0000-0000-0000CF090000}"/>
    <cellStyle name="Currency 3 53 2" xfId="2532" xr:uid="{00000000-0005-0000-0000-0000D0090000}"/>
    <cellStyle name="Currency 3 54" xfId="2533" xr:uid="{00000000-0005-0000-0000-0000D1090000}"/>
    <cellStyle name="Currency 3 54 2" xfId="2534" xr:uid="{00000000-0005-0000-0000-0000D2090000}"/>
    <cellStyle name="Currency 3 55" xfId="2535" xr:uid="{00000000-0005-0000-0000-0000D3090000}"/>
    <cellStyle name="Currency 3 55 2" xfId="2536" xr:uid="{00000000-0005-0000-0000-0000D4090000}"/>
    <cellStyle name="Currency 3 56" xfId="2537" xr:uid="{00000000-0005-0000-0000-0000D5090000}"/>
    <cellStyle name="Currency 3 56 2" xfId="2538" xr:uid="{00000000-0005-0000-0000-0000D6090000}"/>
    <cellStyle name="Currency 3 57" xfId="2539" xr:uid="{00000000-0005-0000-0000-0000D7090000}"/>
    <cellStyle name="Currency 3 57 2" xfId="2540" xr:uid="{00000000-0005-0000-0000-0000D8090000}"/>
    <cellStyle name="Currency 3 58" xfId="2541" xr:uid="{00000000-0005-0000-0000-0000D9090000}"/>
    <cellStyle name="Currency 3 58 2" xfId="2542" xr:uid="{00000000-0005-0000-0000-0000DA090000}"/>
    <cellStyle name="Currency 3 59" xfId="2543" xr:uid="{00000000-0005-0000-0000-0000DB090000}"/>
    <cellStyle name="Currency 3 59 2" xfId="2544" xr:uid="{00000000-0005-0000-0000-0000DC090000}"/>
    <cellStyle name="Currency 3 6" xfId="2545" xr:uid="{00000000-0005-0000-0000-0000DD090000}"/>
    <cellStyle name="Currency 3 6 2" xfId="2546" xr:uid="{00000000-0005-0000-0000-0000DE090000}"/>
    <cellStyle name="Currency 3 6 2 2" xfId="2547" xr:uid="{00000000-0005-0000-0000-0000DF090000}"/>
    <cellStyle name="Currency 3 6 2 3" xfId="2548" xr:uid="{00000000-0005-0000-0000-0000E0090000}"/>
    <cellStyle name="Currency 3 6 3" xfId="2549" xr:uid="{00000000-0005-0000-0000-0000E1090000}"/>
    <cellStyle name="Currency 3 60" xfId="2550" xr:uid="{00000000-0005-0000-0000-0000E2090000}"/>
    <cellStyle name="Currency 3 60 2" xfId="2551" xr:uid="{00000000-0005-0000-0000-0000E3090000}"/>
    <cellStyle name="Currency 3 61" xfId="2552" xr:uid="{00000000-0005-0000-0000-0000E4090000}"/>
    <cellStyle name="Currency 3 61 2" xfId="2553" xr:uid="{00000000-0005-0000-0000-0000E5090000}"/>
    <cellStyle name="Currency 3 62" xfId="2554" xr:uid="{00000000-0005-0000-0000-0000E6090000}"/>
    <cellStyle name="Currency 3 63" xfId="2555" xr:uid="{00000000-0005-0000-0000-0000E7090000}"/>
    <cellStyle name="Currency 3 64" xfId="2556" xr:uid="{00000000-0005-0000-0000-0000E8090000}"/>
    <cellStyle name="Currency 3 65" xfId="2557" xr:uid="{00000000-0005-0000-0000-0000E9090000}"/>
    <cellStyle name="Currency 3 66" xfId="2558" xr:uid="{00000000-0005-0000-0000-0000EA090000}"/>
    <cellStyle name="Currency 3 67" xfId="2559" xr:uid="{00000000-0005-0000-0000-0000EB090000}"/>
    <cellStyle name="Currency 3 68" xfId="2560" xr:uid="{00000000-0005-0000-0000-0000EC090000}"/>
    <cellStyle name="Currency 3 69" xfId="2561" xr:uid="{00000000-0005-0000-0000-0000ED090000}"/>
    <cellStyle name="Currency 3 7" xfId="2562" xr:uid="{00000000-0005-0000-0000-0000EE090000}"/>
    <cellStyle name="Currency 3 7 2" xfId="2563" xr:uid="{00000000-0005-0000-0000-0000EF090000}"/>
    <cellStyle name="Currency 3 7 2 2" xfId="2564" xr:uid="{00000000-0005-0000-0000-0000F0090000}"/>
    <cellStyle name="Currency 3 7 2 3" xfId="2565" xr:uid="{00000000-0005-0000-0000-0000F1090000}"/>
    <cellStyle name="Currency 3 7 3" xfId="2566" xr:uid="{00000000-0005-0000-0000-0000F2090000}"/>
    <cellStyle name="Currency 3 70" xfId="2567" xr:uid="{00000000-0005-0000-0000-0000F3090000}"/>
    <cellStyle name="Currency 3 71" xfId="2568" xr:uid="{00000000-0005-0000-0000-0000F4090000}"/>
    <cellStyle name="Currency 3 72" xfId="2569" xr:uid="{00000000-0005-0000-0000-0000F5090000}"/>
    <cellStyle name="Currency 3 73" xfId="2570" xr:uid="{00000000-0005-0000-0000-0000F6090000}"/>
    <cellStyle name="Currency 3 74" xfId="2571" xr:uid="{00000000-0005-0000-0000-0000F7090000}"/>
    <cellStyle name="Currency 3 75" xfId="2572" xr:uid="{00000000-0005-0000-0000-0000F8090000}"/>
    <cellStyle name="Currency 3 76" xfId="2573" xr:uid="{00000000-0005-0000-0000-0000F9090000}"/>
    <cellStyle name="Currency 3 77" xfId="2574" xr:uid="{00000000-0005-0000-0000-0000FA090000}"/>
    <cellStyle name="Currency 3 78" xfId="2575" xr:uid="{00000000-0005-0000-0000-0000FB090000}"/>
    <cellStyle name="Currency 3 79" xfId="2576" xr:uid="{00000000-0005-0000-0000-0000FC090000}"/>
    <cellStyle name="Currency 3 8" xfId="2577" xr:uid="{00000000-0005-0000-0000-0000FD090000}"/>
    <cellStyle name="Currency 3 8 2" xfId="2578" xr:uid="{00000000-0005-0000-0000-0000FE090000}"/>
    <cellStyle name="Currency 3 8 2 2" xfId="2579" xr:uid="{00000000-0005-0000-0000-0000FF090000}"/>
    <cellStyle name="Currency 3 8 2 3" xfId="2580" xr:uid="{00000000-0005-0000-0000-0000000A0000}"/>
    <cellStyle name="Currency 3 8 3" xfId="2581" xr:uid="{00000000-0005-0000-0000-0000010A0000}"/>
    <cellStyle name="Currency 3 80" xfId="2582" xr:uid="{00000000-0005-0000-0000-0000020A0000}"/>
    <cellStyle name="Currency 3 81" xfId="2583" xr:uid="{00000000-0005-0000-0000-0000030A0000}"/>
    <cellStyle name="Currency 3 82" xfId="2584" xr:uid="{00000000-0005-0000-0000-0000040A0000}"/>
    <cellStyle name="Currency 3 83" xfId="2585" xr:uid="{00000000-0005-0000-0000-0000050A0000}"/>
    <cellStyle name="Currency 3 84" xfId="2586" xr:uid="{00000000-0005-0000-0000-0000060A0000}"/>
    <cellStyle name="Currency 3 85" xfId="2587" xr:uid="{00000000-0005-0000-0000-0000070A0000}"/>
    <cellStyle name="Currency 3 86" xfId="2588" xr:uid="{00000000-0005-0000-0000-0000080A0000}"/>
    <cellStyle name="Currency 3 87" xfId="2589" xr:uid="{00000000-0005-0000-0000-0000090A0000}"/>
    <cellStyle name="Currency 3 88" xfId="2590" xr:uid="{00000000-0005-0000-0000-00000A0A0000}"/>
    <cellStyle name="Currency 3 89" xfId="2591" xr:uid="{00000000-0005-0000-0000-00000B0A0000}"/>
    <cellStyle name="Currency 3 9" xfId="2592" xr:uid="{00000000-0005-0000-0000-00000C0A0000}"/>
    <cellStyle name="Currency 3 9 2" xfId="2593" xr:uid="{00000000-0005-0000-0000-00000D0A0000}"/>
    <cellStyle name="Currency 3 9 2 2" xfId="2594" xr:uid="{00000000-0005-0000-0000-00000E0A0000}"/>
    <cellStyle name="Currency 3 9 2 3" xfId="2595" xr:uid="{00000000-0005-0000-0000-00000F0A0000}"/>
    <cellStyle name="Currency 3 9 3" xfId="2596" xr:uid="{00000000-0005-0000-0000-0000100A0000}"/>
    <cellStyle name="Currency 3 90" xfId="2597" xr:uid="{00000000-0005-0000-0000-0000110A0000}"/>
    <cellStyle name="Currency 3 91" xfId="2598" xr:uid="{00000000-0005-0000-0000-0000120A0000}"/>
    <cellStyle name="Currency 3 92" xfId="2599" xr:uid="{00000000-0005-0000-0000-0000130A0000}"/>
    <cellStyle name="Currency 3 92 2" xfId="2600" xr:uid="{00000000-0005-0000-0000-0000140A0000}"/>
    <cellStyle name="Currency 3 93" xfId="2601" xr:uid="{00000000-0005-0000-0000-0000150A0000}"/>
    <cellStyle name="Currency 3 94" xfId="2602" xr:uid="{00000000-0005-0000-0000-0000160A0000}"/>
    <cellStyle name="Currency 3 95" xfId="2603" xr:uid="{00000000-0005-0000-0000-0000170A0000}"/>
    <cellStyle name="Currency 3 96" xfId="2604" xr:uid="{00000000-0005-0000-0000-0000180A0000}"/>
    <cellStyle name="Currency 3 97" xfId="2605" xr:uid="{00000000-0005-0000-0000-0000190A0000}"/>
    <cellStyle name="Currency 3 98" xfId="2606" xr:uid="{00000000-0005-0000-0000-00001A0A0000}"/>
    <cellStyle name="Currency 3 99" xfId="2607" xr:uid="{00000000-0005-0000-0000-00001B0A0000}"/>
    <cellStyle name="Currency 30" xfId="2608" xr:uid="{00000000-0005-0000-0000-00001C0A0000}"/>
    <cellStyle name="Currency 31" xfId="2609" xr:uid="{00000000-0005-0000-0000-00001D0A0000}"/>
    <cellStyle name="Currency 32" xfId="2610" xr:uid="{00000000-0005-0000-0000-00001E0A0000}"/>
    <cellStyle name="Currency 33" xfId="2611" xr:uid="{00000000-0005-0000-0000-00001F0A0000}"/>
    <cellStyle name="Currency 34" xfId="2612" xr:uid="{00000000-0005-0000-0000-0000200A0000}"/>
    <cellStyle name="Currency 34 2" xfId="9394" xr:uid="{D7A8E149-8957-456C-BDC9-71E1C1461549}"/>
    <cellStyle name="Currency 34 2 2" xfId="9422" xr:uid="{9CAB0CE5-D789-4EAD-9850-D82C694D49B5}"/>
    <cellStyle name="Currency 34 2 2 2" xfId="9430" xr:uid="{FF4E608E-BD9F-4BEC-83FB-E83CCB060DA8}"/>
    <cellStyle name="Currency 34 2 3" xfId="9626" xr:uid="{8ABD8983-5AC2-434B-89CB-F2E83CE722B3}"/>
    <cellStyle name="Currency 35" xfId="2613" xr:uid="{00000000-0005-0000-0000-0000210A0000}"/>
    <cellStyle name="Currency 36" xfId="2614" xr:uid="{00000000-0005-0000-0000-0000220A0000}"/>
    <cellStyle name="Currency 37" xfId="9433" xr:uid="{AD444CAA-42B5-4F82-B2DC-A816AFA30D71}"/>
    <cellStyle name="Currency 38" xfId="9435" xr:uid="{0EB09ED2-EA5F-45A4-9B9D-4EE4E655C809}"/>
    <cellStyle name="Currency 4" xfId="2615" xr:uid="{00000000-0005-0000-0000-0000230A0000}"/>
    <cellStyle name="Currency 4 10" xfId="2616" xr:uid="{00000000-0005-0000-0000-0000240A0000}"/>
    <cellStyle name="Currency 4 11" xfId="2617" xr:uid="{00000000-0005-0000-0000-0000250A0000}"/>
    <cellStyle name="Currency 4 12" xfId="2618" xr:uid="{00000000-0005-0000-0000-0000260A0000}"/>
    <cellStyle name="Currency 4 13" xfId="2619" xr:uid="{00000000-0005-0000-0000-0000270A0000}"/>
    <cellStyle name="Currency 4 14" xfId="2620" xr:uid="{00000000-0005-0000-0000-0000280A0000}"/>
    <cellStyle name="Currency 4 15" xfId="2621" xr:uid="{00000000-0005-0000-0000-0000290A0000}"/>
    <cellStyle name="Currency 4 16" xfId="2622" xr:uid="{00000000-0005-0000-0000-00002A0A0000}"/>
    <cellStyle name="Currency 4 17" xfId="2623" xr:uid="{00000000-0005-0000-0000-00002B0A0000}"/>
    <cellStyle name="Currency 4 18" xfId="2624" xr:uid="{00000000-0005-0000-0000-00002C0A0000}"/>
    <cellStyle name="Currency 4 19" xfId="2625" xr:uid="{00000000-0005-0000-0000-00002D0A0000}"/>
    <cellStyle name="Currency 4 2" xfId="2626" xr:uid="{00000000-0005-0000-0000-00002E0A0000}"/>
    <cellStyle name="Currency 4 2 2" xfId="2627" xr:uid="{00000000-0005-0000-0000-00002F0A0000}"/>
    <cellStyle name="Currency 4 2 2 2" xfId="2628" xr:uid="{00000000-0005-0000-0000-0000300A0000}"/>
    <cellStyle name="Currency 4 2 2 3" xfId="2629" xr:uid="{00000000-0005-0000-0000-0000310A0000}"/>
    <cellStyle name="Currency 4 2 2 4" xfId="2630" xr:uid="{00000000-0005-0000-0000-0000320A0000}"/>
    <cellStyle name="Currency 4 2 2 5" xfId="2631" xr:uid="{00000000-0005-0000-0000-0000330A0000}"/>
    <cellStyle name="Currency 4 2 2 6" xfId="2632" xr:uid="{00000000-0005-0000-0000-0000340A0000}"/>
    <cellStyle name="Currency 4 2 2 7" xfId="2633" xr:uid="{00000000-0005-0000-0000-0000350A0000}"/>
    <cellStyle name="Currency 4 2 2 8" xfId="2634" xr:uid="{00000000-0005-0000-0000-0000360A0000}"/>
    <cellStyle name="Currency 4 2 2 9" xfId="2635" xr:uid="{00000000-0005-0000-0000-0000370A0000}"/>
    <cellStyle name="Currency 4 2 3" xfId="2636" xr:uid="{00000000-0005-0000-0000-0000380A0000}"/>
    <cellStyle name="Currency 4 2 4" xfId="2637" xr:uid="{00000000-0005-0000-0000-0000390A0000}"/>
    <cellStyle name="Currency 4 2 5" xfId="2638" xr:uid="{00000000-0005-0000-0000-00003A0A0000}"/>
    <cellStyle name="Currency 4 2 6" xfId="2639" xr:uid="{00000000-0005-0000-0000-00003B0A0000}"/>
    <cellStyle name="Currency 4 2 7" xfId="2640" xr:uid="{00000000-0005-0000-0000-00003C0A0000}"/>
    <cellStyle name="Currency 4 2 8" xfId="2641" xr:uid="{00000000-0005-0000-0000-00003D0A0000}"/>
    <cellStyle name="Currency 4 2 9" xfId="2642" xr:uid="{00000000-0005-0000-0000-00003E0A0000}"/>
    <cellStyle name="Currency 4 20" xfId="2643" xr:uid="{00000000-0005-0000-0000-00003F0A0000}"/>
    <cellStyle name="Currency 4 21" xfId="2644" xr:uid="{00000000-0005-0000-0000-0000400A0000}"/>
    <cellStyle name="Currency 4 22" xfId="2645" xr:uid="{00000000-0005-0000-0000-0000410A0000}"/>
    <cellStyle name="Currency 4 23" xfId="2646" xr:uid="{00000000-0005-0000-0000-0000420A0000}"/>
    <cellStyle name="Currency 4 24" xfId="2647" xr:uid="{00000000-0005-0000-0000-0000430A0000}"/>
    <cellStyle name="Currency 4 25" xfId="2648" xr:uid="{00000000-0005-0000-0000-0000440A0000}"/>
    <cellStyle name="Currency 4 26" xfId="2649" xr:uid="{00000000-0005-0000-0000-0000450A0000}"/>
    <cellStyle name="Currency 4 27" xfId="2650" xr:uid="{00000000-0005-0000-0000-0000460A0000}"/>
    <cellStyle name="Currency 4 28" xfId="2651" xr:uid="{00000000-0005-0000-0000-0000470A0000}"/>
    <cellStyle name="Currency 4 29" xfId="2652" xr:uid="{00000000-0005-0000-0000-0000480A0000}"/>
    <cellStyle name="Currency 4 3" xfId="2653" xr:uid="{00000000-0005-0000-0000-0000490A0000}"/>
    <cellStyle name="Currency 4 30" xfId="2654" xr:uid="{00000000-0005-0000-0000-00004A0A0000}"/>
    <cellStyle name="Currency 4 31" xfId="2655" xr:uid="{00000000-0005-0000-0000-00004B0A0000}"/>
    <cellStyle name="Currency 4 32" xfId="2656" xr:uid="{00000000-0005-0000-0000-00004C0A0000}"/>
    <cellStyle name="Currency 4 33" xfId="2657" xr:uid="{00000000-0005-0000-0000-00004D0A0000}"/>
    <cellStyle name="Currency 4 34" xfId="2658" xr:uid="{00000000-0005-0000-0000-00004E0A0000}"/>
    <cellStyle name="Currency 4 35" xfId="2659" xr:uid="{00000000-0005-0000-0000-00004F0A0000}"/>
    <cellStyle name="Currency 4 36" xfId="2660" xr:uid="{00000000-0005-0000-0000-0000500A0000}"/>
    <cellStyle name="Currency 4 37" xfId="2661" xr:uid="{00000000-0005-0000-0000-0000510A0000}"/>
    <cellStyle name="Currency 4 38" xfId="2662" xr:uid="{00000000-0005-0000-0000-0000520A0000}"/>
    <cellStyle name="Currency 4 39" xfId="2663" xr:uid="{00000000-0005-0000-0000-0000530A0000}"/>
    <cellStyle name="Currency 4 4" xfId="2664" xr:uid="{00000000-0005-0000-0000-0000540A0000}"/>
    <cellStyle name="Currency 4 40" xfId="2665" xr:uid="{00000000-0005-0000-0000-0000550A0000}"/>
    <cellStyle name="Currency 4 41" xfId="2666" xr:uid="{00000000-0005-0000-0000-0000560A0000}"/>
    <cellStyle name="Currency 4 42" xfId="2667" xr:uid="{00000000-0005-0000-0000-0000570A0000}"/>
    <cellStyle name="Currency 4 43" xfId="2668" xr:uid="{00000000-0005-0000-0000-0000580A0000}"/>
    <cellStyle name="Currency 4 44" xfId="2669" xr:uid="{00000000-0005-0000-0000-0000590A0000}"/>
    <cellStyle name="Currency 4 45" xfId="2670" xr:uid="{00000000-0005-0000-0000-00005A0A0000}"/>
    <cellStyle name="Currency 4 46" xfId="2671" xr:uid="{00000000-0005-0000-0000-00005B0A0000}"/>
    <cellStyle name="Currency 4 5" xfId="2672" xr:uid="{00000000-0005-0000-0000-00005C0A0000}"/>
    <cellStyle name="Currency 4 6" xfId="2673" xr:uid="{00000000-0005-0000-0000-00005D0A0000}"/>
    <cellStyle name="Currency 4 7" xfId="2674" xr:uid="{00000000-0005-0000-0000-00005E0A0000}"/>
    <cellStyle name="Currency 4 8" xfId="2675" xr:uid="{00000000-0005-0000-0000-00005F0A0000}"/>
    <cellStyle name="Currency 4 9" xfId="2676" xr:uid="{00000000-0005-0000-0000-0000600A0000}"/>
    <cellStyle name="Currency 5" xfId="2677" xr:uid="{00000000-0005-0000-0000-0000610A0000}"/>
    <cellStyle name="Currency 5 10" xfId="2678" xr:uid="{00000000-0005-0000-0000-0000620A0000}"/>
    <cellStyle name="Currency 5 100" xfId="2679" xr:uid="{00000000-0005-0000-0000-0000630A0000}"/>
    <cellStyle name="Currency 5 11" xfId="2680" xr:uid="{00000000-0005-0000-0000-0000640A0000}"/>
    <cellStyle name="Currency 5 12" xfId="2681" xr:uid="{00000000-0005-0000-0000-0000650A0000}"/>
    <cellStyle name="Currency 5 13" xfId="2682" xr:uid="{00000000-0005-0000-0000-0000660A0000}"/>
    <cellStyle name="Currency 5 14" xfId="2683" xr:uid="{00000000-0005-0000-0000-0000670A0000}"/>
    <cellStyle name="Currency 5 15" xfId="2684" xr:uid="{00000000-0005-0000-0000-0000680A0000}"/>
    <cellStyle name="Currency 5 16" xfId="2685" xr:uid="{00000000-0005-0000-0000-0000690A0000}"/>
    <cellStyle name="Currency 5 17" xfId="2686" xr:uid="{00000000-0005-0000-0000-00006A0A0000}"/>
    <cellStyle name="Currency 5 18" xfId="2687" xr:uid="{00000000-0005-0000-0000-00006B0A0000}"/>
    <cellStyle name="Currency 5 19" xfId="2688" xr:uid="{00000000-0005-0000-0000-00006C0A0000}"/>
    <cellStyle name="Currency 5 2" xfId="2689" xr:uid="{00000000-0005-0000-0000-00006D0A0000}"/>
    <cellStyle name="Currency 5 2 10" xfId="2690" xr:uid="{00000000-0005-0000-0000-00006E0A0000}"/>
    <cellStyle name="Currency 5 2 10 2" xfId="2691" xr:uid="{00000000-0005-0000-0000-00006F0A0000}"/>
    <cellStyle name="Currency 5 2 11" xfId="2692" xr:uid="{00000000-0005-0000-0000-0000700A0000}"/>
    <cellStyle name="Currency 5 2 11 2" xfId="2693" xr:uid="{00000000-0005-0000-0000-0000710A0000}"/>
    <cellStyle name="Currency 5 2 12" xfId="2694" xr:uid="{00000000-0005-0000-0000-0000720A0000}"/>
    <cellStyle name="Currency 5 2 13" xfId="2695" xr:uid="{00000000-0005-0000-0000-0000730A0000}"/>
    <cellStyle name="Currency 5 2 14" xfId="2696" xr:uid="{00000000-0005-0000-0000-0000740A0000}"/>
    <cellStyle name="Currency 5 2 14 2" xfId="2697" xr:uid="{00000000-0005-0000-0000-0000750A0000}"/>
    <cellStyle name="Currency 5 2 15" xfId="2698" xr:uid="{00000000-0005-0000-0000-0000760A0000}"/>
    <cellStyle name="Currency 5 2 2" xfId="2699" xr:uid="{00000000-0005-0000-0000-0000770A0000}"/>
    <cellStyle name="Currency 5 2 2 10" xfId="2700" xr:uid="{00000000-0005-0000-0000-0000780A0000}"/>
    <cellStyle name="Currency 5 2 2 10 2" xfId="2701" xr:uid="{00000000-0005-0000-0000-0000790A0000}"/>
    <cellStyle name="Currency 5 2 2 10 2 2" xfId="2702" xr:uid="{00000000-0005-0000-0000-00007A0A0000}"/>
    <cellStyle name="Currency 5 2 2 10 3" xfId="2703" xr:uid="{00000000-0005-0000-0000-00007B0A0000}"/>
    <cellStyle name="Currency 5 2 2 11" xfId="2704" xr:uid="{00000000-0005-0000-0000-00007C0A0000}"/>
    <cellStyle name="Currency 5 2 2 11 2" xfId="2705" xr:uid="{00000000-0005-0000-0000-00007D0A0000}"/>
    <cellStyle name="Currency 5 2 2 11 2 2" xfId="2706" xr:uid="{00000000-0005-0000-0000-00007E0A0000}"/>
    <cellStyle name="Currency 5 2 2 11 3" xfId="2707" xr:uid="{00000000-0005-0000-0000-00007F0A0000}"/>
    <cellStyle name="Currency 5 2 2 12" xfId="2708" xr:uid="{00000000-0005-0000-0000-0000800A0000}"/>
    <cellStyle name="Currency 5 2 2 12 2" xfId="2709" xr:uid="{00000000-0005-0000-0000-0000810A0000}"/>
    <cellStyle name="Currency 5 2 2 12 2 2" xfId="2710" xr:uid="{00000000-0005-0000-0000-0000820A0000}"/>
    <cellStyle name="Currency 5 2 2 12 3" xfId="2711" xr:uid="{00000000-0005-0000-0000-0000830A0000}"/>
    <cellStyle name="Currency 5 2 2 12 4" xfId="2712" xr:uid="{00000000-0005-0000-0000-0000840A0000}"/>
    <cellStyle name="Currency 5 2 2 13" xfId="2713" xr:uid="{00000000-0005-0000-0000-0000850A0000}"/>
    <cellStyle name="Currency 5 2 2 13 2" xfId="2714" xr:uid="{00000000-0005-0000-0000-0000860A0000}"/>
    <cellStyle name="Currency 5 2 2 13 2 2" xfId="2715" xr:uid="{00000000-0005-0000-0000-0000870A0000}"/>
    <cellStyle name="Currency 5 2 2 13 3" xfId="2716" xr:uid="{00000000-0005-0000-0000-0000880A0000}"/>
    <cellStyle name="Currency 5 2 2 14" xfId="2717" xr:uid="{00000000-0005-0000-0000-0000890A0000}"/>
    <cellStyle name="Currency 5 2 2 15" xfId="2718" xr:uid="{00000000-0005-0000-0000-00008A0A0000}"/>
    <cellStyle name="Currency 5 2 2 2" xfId="2719" xr:uid="{00000000-0005-0000-0000-00008B0A0000}"/>
    <cellStyle name="Currency 5 2 2 2 2" xfId="2720" xr:uid="{00000000-0005-0000-0000-00008C0A0000}"/>
    <cellStyle name="Currency 5 2 2 2 2 2" xfId="2721" xr:uid="{00000000-0005-0000-0000-00008D0A0000}"/>
    <cellStyle name="Currency 5 2 2 2 3" xfId="2722" xr:uid="{00000000-0005-0000-0000-00008E0A0000}"/>
    <cellStyle name="Currency 5 2 2 3" xfId="2723" xr:uid="{00000000-0005-0000-0000-00008F0A0000}"/>
    <cellStyle name="Currency 5 2 2 3 2" xfId="2724" xr:uid="{00000000-0005-0000-0000-0000900A0000}"/>
    <cellStyle name="Currency 5 2 2 3 2 2" xfId="2725" xr:uid="{00000000-0005-0000-0000-0000910A0000}"/>
    <cellStyle name="Currency 5 2 2 3 3" xfId="2726" xr:uid="{00000000-0005-0000-0000-0000920A0000}"/>
    <cellStyle name="Currency 5 2 2 4" xfId="2727" xr:uid="{00000000-0005-0000-0000-0000930A0000}"/>
    <cellStyle name="Currency 5 2 2 4 2" xfId="2728" xr:uid="{00000000-0005-0000-0000-0000940A0000}"/>
    <cellStyle name="Currency 5 2 2 4 2 2" xfId="2729" xr:uid="{00000000-0005-0000-0000-0000950A0000}"/>
    <cellStyle name="Currency 5 2 2 4 3" xfId="2730" xr:uid="{00000000-0005-0000-0000-0000960A0000}"/>
    <cellStyle name="Currency 5 2 2 5" xfId="2731" xr:uid="{00000000-0005-0000-0000-0000970A0000}"/>
    <cellStyle name="Currency 5 2 2 5 2" xfId="2732" xr:uid="{00000000-0005-0000-0000-0000980A0000}"/>
    <cellStyle name="Currency 5 2 2 5 2 2" xfId="2733" xr:uid="{00000000-0005-0000-0000-0000990A0000}"/>
    <cellStyle name="Currency 5 2 2 5 3" xfId="2734" xr:uid="{00000000-0005-0000-0000-00009A0A0000}"/>
    <cellStyle name="Currency 5 2 2 6" xfId="2735" xr:uid="{00000000-0005-0000-0000-00009B0A0000}"/>
    <cellStyle name="Currency 5 2 2 6 2" xfId="2736" xr:uid="{00000000-0005-0000-0000-00009C0A0000}"/>
    <cellStyle name="Currency 5 2 2 6 2 2" xfId="2737" xr:uid="{00000000-0005-0000-0000-00009D0A0000}"/>
    <cellStyle name="Currency 5 2 2 6 3" xfId="2738" xr:uid="{00000000-0005-0000-0000-00009E0A0000}"/>
    <cellStyle name="Currency 5 2 2 7" xfId="2739" xr:uid="{00000000-0005-0000-0000-00009F0A0000}"/>
    <cellStyle name="Currency 5 2 2 7 2" xfId="2740" xr:uid="{00000000-0005-0000-0000-0000A00A0000}"/>
    <cellStyle name="Currency 5 2 2 7 2 2" xfId="2741" xr:uid="{00000000-0005-0000-0000-0000A10A0000}"/>
    <cellStyle name="Currency 5 2 2 7 3" xfId="2742" xr:uid="{00000000-0005-0000-0000-0000A20A0000}"/>
    <cellStyle name="Currency 5 2 2 8" xfId="2743" xr:uid="{00000000-0005-0000-0000-0000A30A0000}"/>
    <cellStyle name="Currency 5 2 2 8 2" xfId="2744" xr:uid="{00000000-0005-0000-0000-0000A40A0000}"/>
    <cellStyle name="Currency 5 2 2 8 2 2" xfId="2745" xr:uid="{00000000-0005-0000-0000-0000A50A0000}"/>
    <cellStyle name="Currency 5 2 2 8 3" xfId="2746" xr:uid="{00000000-0005-0000-0000-0000A60A0000}"/>
    <cellStyle name="Currency 5 2 2 9" xfId="2747" xr:uid="{00000000-0005-0000-0000-0000A70A0000}"/>
    <cellStyle name="Currency 5 2 2 9 2" xfId="2748" xr:uid="{00000000-0005-0000-0000-0000A80A0000}"/>
    <cellStyle name="Currency 5 2 2 9 2 2" xfId="2749" xr:uid="{00000000-0005-0000-0000-0000A90A0000}"/>
    <cellStyle name="Currency 5 2 2 9 3" xfId="2750" xr:uid="{00000000-0005-0000-0000-0000AA0A0000}"/>
    <cellStyle name="Currency 5 2 3" xfId="2751" xr:uid="{00000000-0005-0000-0000-0000AB0A0000}"/>
    <cellStyle name="Currency 5 2 3 2" xfId="2752" xr:uid="{00000000-0005-0000-0000-0000AC0A0000}"/>
    <cellStyle name="Currency 5 2 4" xfId="2753" xr:uid="{00000000-0005-0000-0000-0000AD0A0000}"/>
    <cellStyle name="Currency 5 2 4 2" xfId="2754" xr:uid="{00000000-0005-0000-0000-0000AE0A0000}"/>
    <cellStyle name="Currency 5 2 5" xfId="2755" xr:uid="{00000000-0005-0000-0000-0000AF0A0000}"/>
    <cellStyle name="Currency 5 2 5 2" xfId="2756" xr:uid="{00000000-0005-0000-0000-0000B00A0000}"/>
    <cellStyle name="Currency 5 2 6" xfId="2757" xr:uid="{00000000-0005-0000-0000-0000B10A0000}"/>
    <cellStyle name="Currency 5 2 6 2" xfId="2758" xr:uid="{00000000-0005-0000-0000-0000B20A0000}"/>
    <cellStyle name="Currency 5 2 7" xfId="2759" xr:uid="{00000000-0005-0000-0000-0000B30A0000}"/>
    <cellStyle name="Currency 5 2 7 2" xfId="2760" xr:uid="{00000000-0005-0000-0000-0000B40A0000}"/>
    <cellStyle name="Currency 5 2 8" xfId="2761" xr:uid="{00000000-0005-0000-0000-0000B50A0000}"/>
    <cellStyle name="Currency 5 2 8 2" xfId="2762" xr:uid="{00000000-0005-0000-0000-0000B60A0000}"/>
    <cellStyle name="Currency 5 2 9" xfId="2763" xr:uid="{00000000-0005-0000-0000-0000B70A0000}"/>
    <cellStyle name="Currency 5 2 9 2" xfId="2764" xr:uid="{00000000-0005-0000-0000-0000B80A0000}"/>
    <cellStyle name="Currency 5 20" xfId="2765" xr:uid="{00000000-0005-0000-0000-0000B90A0000}"/>
    <cellStyle name="Currency 5 21" xfId="2766" xr:uid="{00000000-0005-0000-0000-0000BA0A0000}"/>
    <cellStyle name="Currency 5 22" xfId="2767" xr:uid="{00000000-0005-0000-0000-0000BB0A0000}"/>
    <cellStyle name="Currency 5 23" xfId="2768" xr:uid="{00000000-0005-0000-0000-0000BC0A0000}"/>
    <cellStyle name="Currency 5 24" xfId="2769" xr:uid="{00000000-0005-0000-0000-0000BD0A0000}"/>
    <cellStyle name="Currency 5 25" xfId="2770" xr:uid="{00000000-0005-0000-0000-0000BE0A0000}"/>
    <cellStyle name="Currency 5 26" xfId="2771" xr:uid="{00000000-0005-0000-0000-0000BF0A0000}"/>
    <cellStyle name="Currency 5 27" xfId="2772" xr:uid="{00000000-0005-0000-0000-0000C00A0000}"/>
    <cellStyle name="Currency 5 28" xfId="2773" xr:uid="{00000000-0005-0000-0000-0000C10A0000}"/>
    <cellStyle name="Currency 5 29" xfId="2774" xr:uid="{00000000-0005-0000-0000-0000C20A0000}"/>
    <cellStyle name="Currency 5 3" xfId="2775" xr:uid="{00000000-0005-0000-0000-0000C30A0000}"/>
    <cellStyle name="Currency 5 3 2" xfId="2776" xr:uid="{00000000-0005-0000-0000-0000C40A0000}"/>
    <cellStyle name="Currency 5 3 3" xfId="2777" xr:uid="{00000000-0005-0000-0000-0000C50A0000}"/>
    <cellStyle name="Currency 5 30" xfId="2778" xr:uid="{00000000-0005-0000-0000-0000C60A0000}"/>
    <cellStyle name="Currency 5 31" xfId="2779" xr:uid="{00000000-0005-0000-0000-0000C70A0000}"/>
    <cellStyle name="Currency 5 32" xfId="2780" xr:uid="{00000000-0005-0000-0000-0000C80A0000}"/>
    <cellStyle name="Currency 5 33" xfId="2781" xr:uid="{00000000-0005-0000-0000-0000C90A0000}"/>
    <cellStyle name="Currency 5 34" xfId="2782" xr:uid="{00000000-0005-0000-0000-0000CA0A0000}"/>
    <cellStyle name="Currency 5 35" xfId="2783" xr:uid="{00000000-0005-0000-0000-0000CB0A0000}"/>
    <cellStyle name="Currency 5 36" xfId="2784" xr:uid="{00000000-0005-0000-0000-0000CC0A0000}"/>
    <cellStyle name="Currency 5 37" xfId="2785" xr:uid="{00000000-0005-0000-0000-0000CD0A0000}"/>
    <cellStyle name="Currency 5 38" xfId="2786" xr:uid="{00000000-0005-0000-0000-0000CE0A0000}"/>
    <cellStyle name="Currency 5 39" xfId="2787" xr:uid="{00000000-0005-0000-0000-0000CF0A0000}"/>
    <cellStyle name="Currency 5 4" xfId="2788" xr:uid="{00000000-0005-0000-0000-0000D00A0000}"/>
    <cellStyle name="Currency 5 40" xfId="2789" xr:uid="{00000000-0005-0000-0000-0000D10A0000}"/>
    <cellStyle name="Currency 5 41" xfId="2790" xr:uid="{00000000-0005-0000-0000-0000D20A0000}"/>
    <cellStyle name="Currency 5 42" xfId="2791" xr:uid="{00000000-0005-0000-0000-0000D30A0000}"/>
    <cellStyle name="Currency 5 43" xfId="2792" xr:uid="{00000000-0005-0000-0000-0000D40A0000}"/>
    <cellStyle name="Currency 5 44" xfId="2793" xr:uid="{00000000-0005-0000-0000-0000D50A0000}"/>
    <cellStyle name="Currency 5 45" xfId="2794" xr:uid="{00000000-0005-0000-0000-0000D60A0000}"/>
    <cellStyle name="Currency 5 46" xfId="2795" xr:uid="{00000000-0005-0000-0000-0000D70A0000}"/>
    <cellStyle name="Currency 5 47" xfId="2796" xr:uid="{00000000-0005-0000-0000-0000D80A0000}"/>
    <cellStyle name="Currency 5 48" xfId="2797" xr:uid="{00000000-0005-0000-0000-0000D90A0000}"/>
    <cellStyle name="Currency 5 49" xfId="2798" xr:uid="{00000000-0005-0000-0000-0000DA0A0000}"/>
    <cellStyle name="Currency 5 5" xfId="2799" xr:uid="{00000000-0005-0000-0000-0000DB0A0000}"/>
    <cellStyle name="Currency 5 50" xfId="2800" xr:uid="{00000000-0005-0000-0000-0000DC0A0000}"/>
    <cellStyle name="Currency 5 51" xfId="2801" xr:uid="{00000000-0005-0000-0000-0000DD0A0000}"/>
    <cellStyle name="Currency 5 52" xfId="2802" xr:uid="{00000000-0005-0000-0000-0000DE0A0000}"/>
    <cellStyle name="Currency 5 53" xfId="2803" xr:uid="{00000000-0005-0000-0000-0000DF0A0000}"/>
    <cellStyle name="Currency 5 54" xfId="2804" xr:uid="{00000000-0005-0000-0000-0000E00A0000}"/>
    <cellStyle name="Currency 5 55" xfId="2805" xr:uid="{00000000-0005-0000-0000-0000E10A0000}"/>
    <cellStyle name="Currency 5 56" xfId="2806" xr:uid="{00000000-0005-0000-0000-0000E20A0000}"/>
    <cellStyle name="Currency 5 57" xfId="2807" xr:uid="{00000000-0005-0000-0000-0000E30A0000}"/>
    <cellStyle name="Currency 5 58" xfId="2808" xr:uid="{00000000-0005-0000-0000-0000E40A0000}"/>
    <cellStyle name="Currency 5 59" xfId="2809" xr:uid="{00000000-0005-0000-0000-0000E50A0000}"/>
    <cellStyle name="Currency 5 6" xfId="2810" xr:uid="{00000000-0005-0000-0000-0000E60A0000}"/>
    <cellStyle name="Currency 5 60" xfId="2811" xr:uid="{00000000-0005-0000-0000-0000E70A0000}"/>
    <cellStyle name="Currency 5 61" xfId="2812" xr:uid="{00000000-0005-0000-0000-0000E80A0000}"/>
    <cellStyle name="Currency 5 62" xfId="2813" xr:uid="{00000000-0005-0000-0000-0000E90A0000}"/>
    <cellStyle name="Currency 5 63" xfId="2814" xr:uid="{00000000-0005-0000-0000-0000EA0A0000}"/>
    <cellStyle name="Currency 5 64" xfId="2815" xr:uid="{00000000-0005-0000-0000-0000EB0A0000}"/>
    <cellStyle name="Currency 5 65" xfId="2816" xr:uid="{00000000-0005-0000-0000-0000EC0A0000}"/>
    <cellStyle name="Currency 5 66" xfId="2817" xr:uid="{00000000-0005-0000-0000-0000ED0A0000}"/>
    <cellStyle name="Currency 5 67" xfId="2818" xr:uid="{00000000-0005-0000-0000-0000EE0A0000}"/>
    <cellStyle name="Currency 5 68" xfId="2819" xr:uid="{00000000-0005-0000-0000-0000EF0A0000}"/>
    <cellStyle name="Currency 5 69" xfId="2820" xr:uid="{00000000-0005-0000-0000-0000F00A0000}"/>
    <cellStyle name="Currency 5 7" xfId="2821" xr:uid="{00000000-0005-0000-0000-0000F10A0000}"/>
    <cellStyle name="Currency 5 70" xfId="2822" xr:uid="{00000000-0005-0000-0000-0000F20A0000}"/>
    <cellStyle name="Currency 5 71" xfId="2823" xr:uid="{00000000-0005-0000-0000-0000F30A0000}"/>
    <cellStyle name="Currency 5 72" xfId="2824" xr:uid="{00000000-0005-0000-0000-0000F40A0000}"/>
    <cellStyle name="Currency 5 73" xfId="2825" xr:uid="{00000000-0005-0000-0000-0000F50A0000}"/>
    <cellStyle name="Currency 5 74" xfId="2826" xr:uid="{00000000-0005-0000-0000-0000F60A0000}"/>
    <cellStyle name="Currency 5 75" xfId="2827" xr:uid="{00000000-0005-0000-0000-0000F70A0000}"/>
    <cellStyle name="Currency 5 76" xfId="2828" xr:uid="{00000000-0005-0000-0000-0000F80A0000}"/>
    <cellStyle name="Currency 5 77" xfId="2829" xr:uid="{00000000-0005-0000-0000-0000F90A0000}"/>
    <cellStyle name="Currency 5 78" xfId="2830" xr:uid="{00000000-0005-0000-0000-0000FA0A0000}"/>
    <cellStyle name="Currency 5 79" xfId="2831" xr:uid="{00000000-0005-0000-0000-0000FB0A0000}"/>
    <cellStyle name="Currency 5 8" xfId="2832" xr:uid="{00000000-0005-0000-0000-0000FC0A0000}"/>
    <cellStyle name="Currency 5 80" xfId="2833" xr:uid="{00000000-0005-0000-0000-0000FD0A0000}"/>
    <cellStyle name="Currency 5 81" xfId="2834" xr:uid="{00000000-0005-0000-0000-0000FE0A0000}"/>
    <cellStyle name="Currency 5 82" xfId="2835" xr:uid="{00000000-0005-0000-0000-0000FF0A0000}"/>
    <cellStyle name="Currency 5 83" xfId="2836" xr:uid="{00000000-0005-0000-0000-0000000B0000}"/>
    <cellStyle name="Currency 5 84" xfId="2837" xr:uid="{00000000-0005-0000-0000-0000010B0000}"/>
    <cellStyle name="Currency 5 85" xfId="2838" xr:uid="{00000000-0005-0000-0000-0000020B0000}"/>
    <cellStyle name="Currency 5 86" xfId="2839" xr:uid="{00000000-0005-0000-0000-0000030B0000}"/>
    <cellStyle name="Currency 5 87" xfId="2840" xr:uid="{00000000-0005-0000-0000-0000040B0000}"/>
    <cellStyle name="Currency 5 88" xfId="2841" xr:uid="{00000000-0005-0000-0000-0000050B0000}"/>
    <cellStyle name="Currency 5 89" xfId="2842" xr:uid="{00000000-0005-0000-0000-0000060B0000}"/>
    <cellStyle name="Currency 5 9" xfId="2843" xr:uid="{00000000-0005-0000-0000-0000070B0000}"/>
    <cellStyle name="Currency 5 90" xfId="2844" xr:uid="{00000000-0005-0000-0000-0000080B0000}"/>
    <cellStyle name="Currency 5 91" xfId="2845" xr:uid="{00000000-0005-0000-0000-0000090B0000}"/>
    <cellStyle name="Currency 5 92" xfId="2846" xr:uid="{00000000-0005-0000-0000-00000A0B0000}"/>
    <cellStyle name="Currency 5 93" xfId="2847" xr:uid="{00000000-0005-0000-0000-00000B0B0000}"/>
    <cellStyle name="Currency 5 94" xfId="2848" xr:uid="{00000000-0005-0000-0000-00000C0B0000}"/>
    <cellStyle name="Currency 5 95" xfId="2849" xr:uid="{00000000-0005-0000-0000-00000D0B0000}"/>
    <cellStyle name="Currency 5 96" xfId="2850" xr:uid="{00000000-0005-0000-0000-00000E0B0000}"/>
    <cellStyle name="Currency 5 97" xfId="2851" xr:uid="{00000000-0005-0000-0000-00000F0B0000}"/>
    <cellStyle name="Currency 5 98" xfId="2852" xr:uid="{00000000-0005-0000-0000-0000100B0000}"/>
    <cellStyle name="Currency 5 99" xfId="2853" xr:uid="{00000000-0005-0000-0000-0000110B0000}"/>
    <cellStyle name="Currency 6" xfId="2854" xr:uid="{00000000-0005-0000-0000-0000120B0000}"/>
    <cellStyle name="Currency 6 10" xfId="2855" xr:uid="{00000000-0005-0000-0000-0000130B0000}"/>
    <cellStyle name="Currency 6 11" xfId="2856" xr:uid="{00000000-0005-0000-0000-0000140B0000}"/>
    <cellStyle name="Currency 6 12" xfId="2857" xr:uid="{00000000-0005-0000-0000-0000150B0000}"/>
    <cellStyle name="Currency 6 13" xfId="2858" xr:uid="{00000000-0005-0000-0000-0000160B0000}"/>
    <cellStyle name="Currency 6 14" xfId="2859" xr:uid="{00000000-0005-0000-0000-0000170B0000}"/>
    <cellStyle name="Currency 6 15" xfId="2860" xr:uid="{00000000-0005-0000-0000-0000180B0000}"/>
    <cellStyle name="Currency 6 16" xfId="2861" xr:uid="{00000000-0005-0000-0000-0000190B0000}"/>
    <cellStyle name="Currency 6 17" xfId="2862" xr:uid="{00000000-0005-0000-0000-00001A0B0000}"/>
    <cellStyle name="Currency 6 18" xfId="2863" xr:uid="{00000000-0005-0000-0000-00001B0B0000}"/>
    <cellStyle name="Currency 6 2" xfId="2864" xr:uid="{00000000-0005-0000-0000-00001C0B0000}"/>
    <cellStyle name="Currency 6 2 2" xfId="2865" xr:uid="{00000000-0005-0000-0000-00001D0B0000}"/>
    <cellStyle name="Currency 6 2 2 2" xfId="2866" xr:uid="{00000000-0005-0000-0000-00001E0B0000}"/>
    <cellStyle name="Currency 6 2 3" xfId="2867" xr:uid="{00000000-0005-0000-0000-00001F0B0000}"/>
    <cellStyle name="Currency 6 3" xfId="2868" xr:uid="{00000000-0005-0000-0000-0000200B0000}"/>
    <cellStyle name="Currency 6 4" xfId="2869" xr:uid="{00000000-0005-0000-0000-0000210B0000}"/>
    <cellStyle name="Currency 6 5" xfId="2870" xr:uid="{00000000-0005-0000-0000-0000220B0000}"/>
    <cellStyle name="Currency 6 6" xfId="2871" xr:uid="{00000000-0005-0000-0000-0000230B0000}"/>
    <cellStyle name="Currency 6 7" xfId="2872" xr:uid="{00000000-0005-0000-0000-0000240B0000}"/>
    <cellStyle name="Currency 6 8" xfId="2873" xr:uid="{00000000-0005-0000-0000-0000250B0000}"/>
    <cellStyle name="Currency 6 9" xfId="2874" xr:uid="{00000000-0005-0000-0000-0000260B0000}"/>
    <cellStyle name="Currency 7" xfId="2875" xr:uid="{00000000-0005-0000-0000-0000270B0000}"/>
    <cellStyle name="Currency 7 10" xfId="2876" xr:uid="{00000000-0005-0000-0000-0000280B0000}"/>
    <cellStyle name="Currency 7 11" xfId="2877" xr:uid="{00000000-0005-0000-0000-0000290B0000}"/>
    <cellStyle name="Currency 7 12" xfId="2878" xr:uid="{00000000-0005-0000-0000-00002A0B0000}"/>
    <cellStyle name="Currency 7 13" xfId="2879" xr:uid="{00000000-0005-0000-0000-00002B0B0000}"/>
    <cellStyle name="Currency 7 13 2" xfId="2880" xr:uid="{00000000-0005-0000-0000-00002C0B0000}"/>
    <cellStyle name="Currency 7 13 2 2" xfId="2881" xr:uid="{00000000-0005-0000-0000-00002D0B0000}"/>
    <cellStyle name="Currency 7 13 3" xfId="2882" xr:uid="{00000000-0005-0000-0000-00002E0B0000}"/>
    <cellStyle name="Currency 7 13 4" xfId="2883" xr:uid="{00000000-0005-0000-0000-00002F0B0000}"/>
    <cellStyle name="Currency 7 14" xfId="2884" xr:uid="{00000000-0005-0000-0000-0000300B0000}"/>
    <cellStyle name="Currency 7 15" xfId="2885" xr:uid="{00000000-0005-0000-0000-0000310B0000}"/>
    <cellStyle name="Currency 7 16" xfId="2886" xr:uid="{00000000-0005-0000-0000-0000320B0000}"/>
    <cellStyle name="Currency 7 17" xfId="2887" xr:uid="{00000000-0005-0000-0000-0000330B0000}"/>
    <cellStyle name="Currency 7 18" xfId="9502" xr:uid="{73966812-BDC8-457F-842E-B06909C56C8E}"/>
    <cellStyle name="Currency 7 2" xfId="2888" xr:uid="{00000000-0005-0000-0000-0000340B0000}"/>
    <cellStyle name="Currency 7 2 10" xfId="2889" xr:uid="{00000000-0005-0000-0000-0000350B0000}"/>
    <cellStyle name="Currency 7 2 10 2" xfId="2890" xr:uid="{00000000-0005-0000-0000-0000360B0000}"/>
    <cellStyle name="Currency 7 2 10 2 2" xfId="2891" xr:uid="{00000000-0005-0000-0000-0000370B0000}"/>
    <cellStyle name="Currency 7 2 10 3" xfId="2892" xr:uid="{00000000-0005-0000-0000-0000380B0000}"/>
    <cellStyle name="Currency 7 2 11" xfId="2893" xr:uid="{00000000-0005-0000-0000-0000390B0000}"/>
    <cellStyle name="Currency 7 2 11 2" xfId="2894" xr:uid="{00000000-0005-0000-0000-00003A0B0000}"/>
    <cellStyle name="Currency 7 2 11 2 2" xfId="2895" xr:uid="{00000000-0005-0000-0000-00003B0B0000}"/>
    <cellStyle name="Currency 7 2 11 3" xfId="2896" xr:uid="{00000000-0005-0000-0000-00003C0B0000}"/>
    <cellStyle name="Currency 7 2 12" xfId="2897" xr:uid="{00000000-0005-0000-0000-00003D0B0000}"/>
    <cellStyle name="Currency 7 2 12 2" xfId="2898" xr:uid="{00000000-0005-0000-0000-00003E0B0000}"/>
    <cellStyle name="Currency 7 2 13" xfId="2899" xr:uid="{00000000-0005-0000-0000-00003F0B0000}"/>
    <cellStyle name="Currency 7 2 13 2" xfId="2900" xr:uid="{00000000-0005-0000-0000-0000400B0000}"/>
    <cellStyle name="Currency 7 2 14" xfId="2901" xr:uid="{00000000-0005-0000-0000-0000410B0000}"/>
    <cellStyle name="Currency 7 2 15" xfId="9555" xr:uid="{F4BD23D8-8B6D-4CB0-AF76-5CAD2B0A560D}"/>
    <cellStyle name="Currency 7 2 2" xfId="2902" xr:uid="{00000000-0005-0000-0000-0000420B0000}"/>
    <cellStyle name="Currency 7 2 2 2" xfId="2903" xr:uid="{00000000-0005-0000-0000-0000430B0000}"/>
    <cellStyle name="Currency 7 2 2 2 2" xfId="2904" xr:uid="{00000000-0005-0000-0000-0000440B0000}"/>
    <cellStyle name="Currency 7 2 2 3" xfId="2905" xr:uid="{00000000-0005-0000-0000-0000450B0000}"/>
    <cellStyle name="Currency 7 2 3" xfId="2906" xr:uid="{00000000-0005-0000-0000-0000460B0000}"/>
    <cellStyle name="Currency 7 2 3 2" xfId="2907" xr:uid="{00000000-0005-0000-0000-0000470B0000}"/>
    <cellStyle name="Currency 7 2 3 2 2" xfId="2908" xr:uid="{00000000-0005-0000-0000-0000480B0000}"/>
    <cellStyle name="Currency 7 2 3 3" xfId="2909" xr:uid="{00000000-0005-0000-0000-0000490B0000}"/>
    <cellStyle name="Currency 7 2 4" xfId="2910" xr:uid="{00000000-0005-0000-0000-00004A0B0000}"/>
    <cellStyle name="Currency 7 2 4 2" xfId="2911" xr:uid="{00000000-0005-0000-0000-00004B0B0000}"/>
    <cellStyle name="Currency 7 2 4 2 2" xfId="2912" xr:uid="{00000000-0005-0000-0000-00004C0B0000}"/>
    <cellStyle name="Currency 7 2 4 3" xfId="2913" xr:uid="{00000000-0005-0000-0000-00004D0B0000}"/>
    <cellStyle name="Currency 7 2 5" xfId="2914" xr:uid="{00000000-0005-0000-0000-00004E0B0000}"/>
    <cellStyle name="Currency 7 2 5 2" xfId="2915" xr:uid="{00000000-0005-0000-0000-00004F0B0000}"/>
    <cellStyle name="Currency 7 2 5 2 2" xfId="2916" xr:uid="{00000000-0005-0000-0000-0000500B0000}"/>
    <cellStyle name="Currency 7 2 5 3" xfId="2917" xr:uid="{00000000-0005-0000-0000-0000510B0000}"/>
    <cellStyle name="Currency 7 2 6" xfId="2918" xr:uid="{00000000-0005-0000-0000-0000520B0000}"/>
    <cellStyle name="Currency 7 2 6 2" xfId="2919" xr:uid="{00000000-0005-0000-0000-0000530B0000}"/>
    <cellStyle name="Currency 7 2 6 2 2" xfId="2920" xr:uid="{00000000-0005-0000-0000-0000540B0000}"/>
    <cellStyle name="Currency 7 2 6 3" xfId="2921" xr:uid="{00000000-0005-0000-0000-0000550B0000}"/>
    <cellStyle name="Currency 7 2 7" xfId="2922" xr:uid="{00000000-0005-0000-0000-0000560B0000}"/>
    <cellStyle name="Currency 7 2 7 2" xfId="2923" xr:uid="{00000000-0005-0000-0000-0000570B0000}"/>
    <cellStyle name="Currency 7 2 7 2 2" xfId="2924" xr:uid="{00000000-0005-0000-0000-0000580B0000}"/>
    <cellStyle name="Currency 7 2 7 3" xfId="2925" xr:uid="{00000000-0005-0000-0000-0000590B0000}"/>
    <cellStyle name="Currency 7 2 8" xfId="2926" xr:uid="{00000000-0005-0000-0000-00005A0B0000}"/>
    <cellStyle name="Currency 7 2 8 2" xfId="2927" xr:uid="{00000000-0005-0000-0000-00005B0B0000}"/>
    <cellStyle name="Currency 7 2 8 2 2" xfId="2928" xr:uid="{00000000-0005-0000-0000-00005C0B0000}"/>
    <cellStyle name="Currency 7 2 8 3" xfId="2929" xr:uid="{00000000-0005-0000-0000-00005D0B0000}"/>
    <cellStyle name="Currency 7 2 9" xfId="2930" xr:uid="{00000000-0005-0000-0000-00005E0B0000}"/>
    <cellStyle name="Currency 7 2 9 2" xfId="2931" xr:uid="{00000000-0005-0000-0000-00005F0B0000}"/>
    <cellStyle name="Currency 7 2 9 2 2" xfId="2932" xr:uid="{00000000-0005-0000-0000-0000600B0000}"/>
    <cellStyle name="Currency 7 2 9 3" xfId="2933" xr:uid="{00000000-0005-0000-0000-0000610B0000}"/>
    <cellStyle name="Currency 7 3" xfId="2934" xr:uid="{00000000-0005-0000-0000-0000620B0000}"/>
    <cellStyle name="Currency 7 3 2" xfId="2935" xr:uid="{00000000-0005-0000-0000-0000630B0000}"/>
    <cellStyle name="Currency 7 3 2 2" xfId="2936" xr:uid="{00000000-0005-0000-0000-0000640B0000}"/>
    <cellStyle name="Currency 7 3 3" xfId="2937" xr:uid="{00000000-0005-0000-0000-0000650B0000}"/>
    <cellStyle name="Currency 7 3 4" xfId="9606" xr:uid="{851A0768-5E2C-4B0D-98B6-22679DDE6DA3}"/>
    <cellStyle name="Currency 7 4" xfId="2938" xr:uid="{00000000-0005-0000-0000-0000660B0000}"/>
    <cellStyle name="Currency 7 5" xfId="2939" xr:uid="{00000000-0005-0000-0000-0000670B0000}"/>
    <cellStyle name="Currency 7 6" xfId="2940" xr:uid="{00000000-0005-0000-0000-0000680B0000}"/>
    <cellStyle name="Currency 7 7" xfId="2941" xr:uid="{00000000-0005-0000-0000-0000690B0000}"/>
    <cellStyle name="Currency 7 8" xfId="2942" xr:uid="{00000000-0005-0000-0000-00006A0B0000}"/>
    <cellStyle name="Currency 7 9" xfId="2943" xr:uid="{00000000-0005-0000-0000-00006B0B0000}"/>
    <cellStyle name="Currency 8" xfId="2944" xr:uid="{00000000-0005-0000-0000-00006C0B0000}"/>
    <cellStyle name="Currency 9" xfId="2945" xr:uid="{00000000-0005-0000-0000-00006D0B0000}"/>
    <cellStyle name="Currency No$" xfId="2946" xr:uid="{00000000-0005-0000-0000-00006E0B0000}"/>
    <cellStyle name="Currency Total" xfId="2947" xr:uid="{00000000-0005-0000-0000-00006F0B0000}"/>
    <cellStyle name="Currency Total 2" xfId="2948" xr:uid="{00000000-0005-0000-0000-0000700B0000}"/>
    <cellStyle name="Currency x2 No$" xfId="2949" xr:uid="{00000000-0005-0000-0000-0000710B0000}"/>
    <cellStyle name="Currency0" xfId="2950" xr:uid="{00000000-0005-0000-0000-0000720B0000}"/>
    <cellStyle name="Custom - Style1" xfId="2951" xr:uid="{00000000-0005-0000-0000-0000730B0000}"/>
    <cellStyle name="Custom - Style8" xfId="2952" xr:uid="{00000000-0005-0000-0000-0000740B0000}"/>
    <cellStyle name="Data   - Style2" xfId="2953" xr:uid="{00000000-0005-0000-0000-0000750B0000}"/>
    <cellStyle name="Date" xfId="2954" xr:uid="{00000000-0005-0000-0000-0000760B0000}"/>
    <cellStyle name="Dollarsign" xfId="2955" xr:uid="{00000000-0005-0000-0000-0000770B0000}"/>
    <cellStyle name="DOUBLEL" xfId="2956" xr:uid="{00000000-0005-0000-0000-0000780B0000}"/>
    <cellStyle name="DOUBLEL 2" xfId="2957" xr:uid="{00000000-0005-0000-0000-0000790B0000}"/>
    <cellStyle name="DOUBLEL 3" xfId="2958" xr:uid="{00000000-0005-0000-0000-00007A0B0000}"/>
    <cellStyle name="DOUBLEL 4" xfId="2959" xr:uid="{00000000-0005-0000-0000-00007B0B0000}"/>
    <cellStyle name="eatme" xfId="2960" xr:uid="{00000000-0005-0000-0000-00007C0B0000}"/>
    <cellStyle name="Explanatory Text 2" xfId="2961" xr:uid="{00000000-0005-0000-0000-00007D0B0000}"/>
    <cellStyle name="Explanatory Text 3" xfId="2962" xr:uid="{00000000-0005-0000-0000-00007E0B0000}"/>
    <cellStyle name="Explanatory Text 4" xfId="2963" xr:uid="{00000000-0005-0000-0000-00007F0B0000}"/>
    <cellStyle name="Explanatory Text 5" xfId="2964" xr:uid="{00000000-0005-0000-0000-0000800B0000}"/>
    <cellStyle name="Explanatory Text 6" xfId="2965" xr:uid="{00000000-0005-0000-0000-0000810B0000}"/>
    <cellStyle name="Fixed" xfId="2966" xr:uid="{00000000-0005-0000-0000-0000820B0000}"/>
    <cellStyle name="Formula" xfId="2967" xr:uid="{00000000-0005-0000-0000-0000830B0000}"/>
    <cellStyle name="Gas Cost x5" xfId="2968" xr:uid="{00000000-0005-0000-0000-0000840B0000}"/>
    <cellStyle name="Good 2" xfId="2969" xr:uid="{00000000-0005-0000-0000-0000850B0000}"/>
    <cellStyle name="Good 3" xfId="2970" xr:uid="{00000000-0005-0000-0000-0000860B0000}"/>
    <cellStyle name="Good 4" xfId="2971" xr:uid="{00000000-0005-0000-0000-0000870B0000}"/>
    <cellStyle name="Good 5" xfId="2972" xr:uid="{00000000-0005-0000-0000-0000880B0000}"/>
    <cellStyle name="Good 6" xfId="2973" xr:uid="{00000000-0005-0000-0000-0000890B0000}"/>
    <cellStyle name="Hardcoded" xfId="2974" xr:uid="{00000000-0005-0000-0000-00008A0B0000}"/>
    <cellStyle name="Head Title" xfId="2975" xr:uid="{00000000-0005-0000-0000-00008B0B0000}"/>
    <cellStyle name="Heading 1 2" xfId="2976" xr:uid="{00000000-0005-0000-0000-00008C0B0000}"/>
    <cellStyle name="Heading 1 3" xfId="2977" xr:uid="{00000000-0005-0000-0000-00008D0B0000}"/>
    <cellStyle name="Heading 1 4" xfId="2978" xr:uid="{00000000-0005-0000-0000-00008E0B0000}"/>
    <cellStyle name="Heading 1 5" xfId="2979" xr:uid="{00000000-0005-0000-0000-00008F0B0000}"/>
    <cellStyle name="Heading 1 6" xfId="2980" xr:uid="{00000000-0005-0000-0000-0000900B0000}"/>
    <cellStyle name="Heading 2 2" xfId="2981" xr:uid="{00000000-0005-0000-0000-0000910B0000}"/>
    <cellStyle name="Heading 2 3" xfId="2982" xr:uid="{00000000-0005-0000-0000-0000920B0000}"/>
    <cellStyle name="Heading 2 4" xfId="2983" xr:uid="{00000000-0005-0000-0000-0000930B0000}"/>
    <cellStyle name="Heading 2 5" xfId="2984" xr:uid="{00000000-0005-0000-0000-0000940B0000}"/>
    <cellStyle name="Heading 2 6" xfId="2985" xr:uid="{00000000-0005-0000-0000-0000950B0000}"/>
    <cellStyle name="Heading 3 2" xfId="2986" xr:uid="{00000000-0005-0000-0000-0000960B0000}"/>
    <cellStyle name="Heading 3 3" xfId="2987" xr:uid="{00000000-0005-0000-0000-0000970B0000}"/>
    <cellStyle name="Heading 3 4" xfId="2988" xr:uid="{00000000-0005-0000-0000-0000980B0000}"/>
    <cellStyle name="Heading 3 5" xfId="2989" xr:uid="{00000000-0005-0000-0000-0000990B0000}"/>
    <cellStyle name="Heading 3 6" xfId="2990" xr:uid="{00000000-0005-0000-0000-00009A0B0000}"/>
    <cellStyle name="Heading 4 2" xfId="2991" xr:uid="{00000000-0005-0000-0000-00009B0B0000}"/>
    <cellStyle name="Heading 4 3" xfId="2992" xr:uid="{00000000-0005-0000-0000-00009C0B0000}"/>
    <cellStyle name="Heading 4 4" xfId="2993" xr:uid="{00000000-0005-0000-0000-00009D0B0000}"/>
    <cellStyle name="Heading 4 5" xfId="2994" xr:uid="{00000000-0005-0000-0000-00009E0B0000}"/>
    <cellStyle name="Heading 4 6" xfId="2995" xr:uid="{00000000-0005-0000-0000-00009F0B0000}"/>
    <cellStyle name="HeadlineStyle" xfId="2996" xr:uid="{00000000-0005-0000-0000-0000A00B0000}"/>
    <cellStyle name="HeadlineStyle 10" xfId="2997" xr:uid="{00000000-0005-0000-0000-0000A10B0000}"/>
    <cellStyle name="HeadlineStyle 11" xfId="2998" xr:uid="{00000000-0005-0000-0000-0000A20B0000}"/>
    <cellStyle name="HeadlineStyle 12" xfId="2999" xr:uid="{00000000-0005-0000-0000-0000A30B0000}"/>
    <cellStyle name="HeadlineStyle 13" xfId="3000" xr:uid="{00000000-0005-0000-0000-0000A40B0000}"/>
    <cellStyle name="HeadlineStyle 14" xfId="3001" xr:uid="{00000000-0005-0000-0000-0000A50B0000}"/>
    <cellStyle name="HeadlineStyle 15" xfId="3002" xr:uid="{00000000-0005-0000-0000-0000A60B0000}"/>
    <cellStyle name="HeadlineStyle 16" xfId="3003" xr:uid="{00000000-0005-0000-0000-0000A70B0000}"/>
    <cellStyle name="HeadlineStyle 2" xfId="3004" xr:uid="{00000000-0005-0000-0000-0000A80B0000}"/>
    <cellStyle name="HeadlineStyle 3" xfId="3005" xr:uid="{00000000-0005-0000-0000-0000A90B0000}"/>
    <cellStyle name="HeadlineStyle 4" xfId="3006" xr:uid="{00000000-0005-0000-0000-0000AA0B0000}"/>
    <cellStyle name="HeadlineStyle 5" xfId="3007" xr:uid="{00000000-0005-0000-0000-0000AB0B0000}"/>
    <cellStyle name="HeadlineStyle 6" xfId="3008" xr:uid="{00000000-0005-0000-0000-0000AC0B0000}"/>
    <cellStyle name="HeadlineStyle 7" xfId="3009" xr:uid="{00000000-0005-0000-0000-0000AD0B0000}"/>
    <cellStyle name="HeadlineStyle 8" xfId="3010" xr:uid="{00000000-0005-0000-0000-0000AE0B0000}"/>
    <cellStyle name="HeadlineStyle 9" xfId="3011" xr:uid="{00000000-0005-0000-0000-0000AF0B0000}"/>
    <cellStyle name="HeadlineStyleJustified" xfId="3012" xr:uid="{00000000-0005-0000-0000-0000B00B0000}"/>
    <cellStyle name="HeadlineStyleJustified 10" xfId="3013" xr:uid="{00000000-0005-0000-0000-0000B10B0000}"/>
    <cellStyle name="HeadlineStyleJustified 11" xfId="3014" xr:uid="{00000000-0005-0000-0000-0000B20B0000}"/>
    <cellStyle name="HeadlineStyleJustified 12" xfId="3015" xr:uid="{00000000-0005-0000-0000-0000B30B0000}"/>
    <cellStyle name="HeadlineStyleJustified 13" xfId="3016" xr:uid="{00000000-0005-0000-0000-0000B40B0000}"/>
    <cellStyle name="HeadlineStyleJustified 14" xfId="3017" xr:uid="{00000000-0005-0000-0000-0000B50B0000}"/>
    <cellStyle name="HeadlineStyleJustified 15" xfId="3018" xr:uid="{00000000-0005-0000-0000-0000B60B0000}"/>
    <cellStyle name="HeadlineStyleJustified 16" xfId="3019" xr:uid="{00000000-0005-0000-0000-0000B70B0000}"/>
    <cellStyle name="HeadlineStyleJustified 2" xfId="3020" xr:uid="{00000000-0005-0000-0000-0000B80B0000}"/>
    <cellStyle name="HeadlineStyleJustified 3" xfId="3021" xr:uid="{00000000-0005-0000-0000-0000B90B0000}"/>
    <cellStyle name="HeadlineStyleJustified 4" xfId="3022" xr:uid="{00000000-0005-0000-0000-0000BA0B0000}"/>
    <cellStyle name="HeadlineStyleJustified 5" xfId="3023" xr:uid="{00000000-0005-0000-0000-0000BB0B0000}"/>
    <cellStyle name="HeadlineStyleJustified 6" xfId="3024" xr:uid="{00000000-0005-0000-0000-0000BC0B0000}"/>
    <cellStyle name="HeadlineStyleJustified 7" xfId="3025" xr:uid="{00000000-0005-0000-0000-0000BD0B0000}"/>
    <cellStyle name="HeadlineStyleJustified 8" xfId="3026" xr:uid="{00000000-0005-0000-0000-0000BE0B0000}"/>
    <cellStyle name="HeadlineStyleJustified 9" xfId="3027" xr:uid="{00000000-0005-0000-0000-0000BF0B0000}"/>
    <cellStyle name="Hyperlink 2" xfId="3028" xr:uid="{00000000-0005-0000-0000-0000C00B0000}"/>
    <cellStyle name="Hyperlink 2 2" xfId="3029" xr:uid="{00000000-0005-0000-0000-0000C10B0000}"/>
    <cellStyle name="Hyperlink 3" xfId="3030" xr:uid="{00000000-0005-0000-0000-0000C20B0000}"/>
    <cellStyle name="inc/dec" xfId="3031" xr:uid="{00000000-0005-0000-0000-0000C30B0000}"/>
    <cellStyle name="inc/dec 2" xfId="3032" xr:uid="{00000000-0005-0000-0000-0000C40B0000}"/>
    <cellStyle name="Input 2" xfId="3033" xr:uid="{00000000-0005-0000-0000-0000C50B0000}"/>
    <cellStyle name="Input 3" xfId="3034" xr:uid="{00000000-0005-0000-0000-0000C60B0000}"/>
    <cellStyle name="Input 4" xfId="3035" xr:uid="{00000000-0005-0000-0000-0000C70B0000}"/>
    <cellStyle name="Input 5" xfId="3036" xr:uid="{00000000-0005-0000-0000-0000C80B0000}"/>
    <cellStyle name="Input 6" xfId="3037" xr:uid="{00000000-0005-0000-0000-0000C90B0000}"/>
    <cellStyle name="Input 7" xfId="3038" xr:uid="{00000000-0005-0000-0000-0000CA0B0000}"/>
    <cellStyle name="Labels - Style3" xfId="3039" xr:uid="{00000000-0005-0000-0000-0000CB0B0000}"/>
    <cellStyle name="Labor" xfId="3040" xr:uid="{00000000-0005-0000-0000-0000CC0B0000}"/>
    <cellStyle name="Lines" xfId="3041" xr:uid="{00000000-0005-0000-0000-0000CD0B0000}"/>
    <cellStyle name="Linked Amount" xfId="3042" xr:uid="{00000000-0005-0000-0000-0000CE0B0000}"/>
    <cellStyle name="Linked Cell 2" xfId="3043" xr:uid="{00000000-0005-0000-0000-0000CF0B0000}"/>
    <cellStyle name="Linked Cell 3" xfId="3044" xr:uid="{00000000-0005-0000-0000-0000D00B0000}"/>
    <cellStyle name="Linked Cell 4" xfId="3045" xr:uid="{00000000-0005-0000-0000-0000D10B0000}"/>
    <cellStyle name="Linked Cell 5" xfId="3046" xr:uid="{00000000-0005-0000-0000-0000D20B0000}"/>
    <cellStyle name="Linked Cell 6" xfId="3047" xr:uid="{00000000-0005-0000-0000-0000D30B0000}"/>
    <cellStyle name="Neutral 2" xfId="3048" xr:uid="{00000000-0005-0000-0000-0000D40B0000}"/>
    <cellStyle name="Neutral 3" xfId="3049" xr:uid="{00000000-0005-0000-0000-0000D50B0000}"/>
    <cellStyle name="Neutral 4" xfId="3050" xr:uid="{00000000-0005-0000-0000-0000D60B0000}"/>
    <cellStyle name="Neutral 5" xfId="3051" xr:uid="{00000000-0005-0000-0000-0000D70B0000}"/>
    <cellStyle name="Neutral 6" xfId="3052" xr:uid="{00000000-0005-0000-0000-0000D80B0000}"/>
    <cellStyle name="Normal" xfId="0" builtinId="0"/>
    <cellStyle name="Normal - Style1" xfId="3053" xr:uid="{00000000-0005-0000-0000-0000DA0B0000}"/>
    <cellStyle name="Normal - Style2" xfId="3054" xr:uid="{00000000-0005-0000-0000-0000DB0B0000}"/>
    <cellStyle name="Normal - Style3" xfId="3055" xr:uid="{00000000-0005-0000-0000-0000DC0B0000}"/>
    <cellStyle name="Normal - Style4" xfId="3056" xr:uid="{00000000-0005-0000-0000-0000DD0B0000}"/>
    <cellStyle name="Normal - Style5" xfId="3057" xr:uid="{00000000-0005-0000-0000-0000DE0B0000}"/>
    <cellStyle name="Normal - Style6" xfId="3058" xr:uid="{00000000-0005-0000-0000-0000DF0B0000}"/>
    <cellStyle name="Normal - Style7" xfId="3059" xr:uid="{00000000-0005-0000-0000-0000E00B0000}"/>
    <cellStyle name="Normal - Style8" xfId="3060" xr:uid="{00000000-0005-0000-0000-0000E10B0000}"/>
    <cellStyle name="Normal 10" xfId="3061" xr:uid="{00000000-0005-0000-0000-0000E20B0000}"/>
    <cellStyle name="Normal 10 10" xfId="19" xr:uid="{00000000-0005-0000-0000-0000E30B0000}"/>
    <cellStyle name="Normal 10 10 2" xfId="3062" xr:uid="{00000000-0005-0000-0000-0000E40B0000}"/>
    <cellStyle name="Normal 10 10 2 2" xfId="3063" xr:uid="{00000000-0005-0000-0000-0000E50B0000}"/>
    <cellStyle name="Normal 10 10 2 3" xfId="3064" xr:uid="{00000000-0005-0000-0000-0000E60B0000}"/>
    <cellStyle name="Normal 10 10 3" xfId="3065" xr:uid="{00000000-0005-0000-0000-0000E70B0000}"/>
    <cellStyle name="Normal 10 10 3 2" xfId="9398" xr:uid="{531A3677-E7AC-4498-B6AE-AC7B24AB1D57}"/>
    <cellStyle name="Normal 10 10 4" xfId="3066" xr:uid="{00000000-0005-0000-0000-0000E80B0000}"/>
    <cellStyle name="Normal 10 10 5" xfId="3067" xr:uid="{00000000-0005-0000-0000-0000E90B0000}"/>
    <cellStyle name="Normal 10 10 6" xfId="3068" xr:uid="{00000000-0005-0000-0000-0000EA0B0000}"/>
    <cellStyle name="Normal 10 10 6 2" xfId="9397" xr:uid="{E1665E71-465A-46C5-ADC8-014A4B7DE3B8}"/>
    <cellStyle name="Normal 10 10 7" xfId="3069" xr:uid="{00000000-0005-0000-0000-0000EB0B0000}"/>
    <cellStyle name="Normal 10 10 8" xfId="9407" xr:uid="{6ACE5116-4A0A-40E8-90DB-64442948EC07}"/>
    <cellStyle name="Normal 10 11" xfId="22" xr:uid="{00000000-0005-0000-0000-0000EC0B0000}"/>
    <cellStyle name="Normal 10 11 2" xfId="3070" xr:uid="{00000000-0005-0000-0000-0000ED0B0000}"/>
    <cellStyle name="Normal 10 11 2 2" xfId="3071" xr:uid="{00000000-0005-0000-0000-0000EE0B0000}"/>
    <cellStyle name="Normal 10 11 3" xfId="3072" xr:uid="{00000000-0005-0000-0000-0000EF0B0000}"/>
    <cellStyle name="Normal 10 11 4" xfId="9409" xr:uid="{A1D05B65-9765-4503-8FC5-442828FED013}"/>
    <cellStyle name="Normal 10 12" xfId="3073" xr:uid="{00000000-0005-0000-0000-0000F00B0000}"/>
    <cellStyle name="Normal 10 12 2" xfId="3074" xr:uid="{00000000-0005-0000-0000-0000F10B0000}"/>
    <cellStyle name="Normal 10 12 2 2" xfId="3075" xr:uid="{00000000-0005-0000-0000-0000F20B0000}"/>
    <cellStyle name="Normal 10 12 3" xfId="3076" xr:uid="{00000000-0005-0000-0000-0000F30B0000}"/>
    <cellStyle name="Normal 10 13" xfId="3077" xr:uid="{00000000-0005-0000-0000-0000F40B0000}"/>
    <cellStyle name="Normal 10 13 2" xfId="3078" xr:uid="{00000000-0005-0000-0000-0000F50B0000}"/>
    <cellStyle name="Normal 10 13 2 2" xfId="3079" xr:uid="{00000000-0005-0000-0000-0000F60B0000}"/>
    <cellStyle name="Normal 10 13 3" xfId="3080" xr:uid="{00000000-0005-0000-0000-0000F70B0000}"/>
    <cellStyle name="Normal 10 14" xfId="3081" xr:uid="{00000000-0005-0000-0000-0000F80B0000}"/>
    <cellStyle name="Normal 10 14 10" xfId="3082" xr:uid="{00000000-0005-0000-0000-0000F90B0000}"/>
    <cellStyle name="Normal 10 14 10 2" xfId="3083" xr:uid="{00000000-0005-0000-0000-0000FA0B0000}"/>
    <cellStyle name="Normal 10 14 10 2 2" xfId="3084" xr:uid="{00000000-0005-0000-0000-0000FB0B0000}"/>
    <cellStyle name="Normal 10 14 10 3" xfId="3085" xr:uid="{00000000-0005-0000-0000-0000FC0B0000}"/>
    <cellStyle name="Normal 10 14 11" xfId="3086" xr:uid="{00000000-0005-0000-0000-0000FD0B0000}"/>
    <cellStyle name="Normal 10 14 11 2" xfId="3087" xr:uid="{00000000-0005-0000-0000-0000FE0B0000}"/>
    <cellStyle name="Normal 10 14 11 2 2" xfId="3088" xr:uid="{00000000-0005-0000-0000-0000FF0B0000}"/>
    <cellStyle name="Normal 10 14 11 3" xfId="3089" xr:uid="{00000000-0005-0000-0000-0000000C0000}"/>
    <cellStyle name="Normal 10 14 12" xfId="3090" xr:uid="{00000000-0005-0000-0000-0000010C0000}"/>
    <cellStyle name="Normal 10 14 12 2" xfId="3091" xr:uid="{00000000-0005-0000-0000-0000020C0000}"/>
    <cellStyle name="Normal 10 14 12 2 2" xfId="3092" xr:uid="{00000000-0005-0000-0000-0000030C0000}"/>
    <cellStyle name="Normal 10 14 12 3" xfId="3093" xr:uid="{00000000-0005-0000-0000-0000040C0000}"/>
    <cellStyle name="Normal 10 14 13" xfId="3094" xr:uid="{00000000-0005-0000-0000-0000050C0000}"/>
    <cellStyle name="Normal 10 14 13 2" xfId="3095" xr:uid="{00000000-0005-0000-0000-0000060C0000}"/>
    <cellStyle name="Normal 10 14 14" xfId="3096" xr:uid="{00000000-0005-0000-0000-0000070C0000}"/>
    <cellStyle name="Normal 10 14 2" xfId="3097" xr:uid="{00000000-0005-0000-0000-0000080C0000}"/>
    <cellStyle name="Normal 10 14 2 2" xfId="3098" xr:uid="{00000000-0005-0000-0000-0000090C0000}"/>
    <cellStyle name="Normal 10 14 2 2 2" xfId="3099" xr:uid="{00000000-0005-0000-0000-00000A0C0000}"/>
    <cellStyle name="Normal 10 14 2 3" xfId="3100" xr:uid="{00000000-0005-0000-0000-00000B0C0000}"/>
    <cellStyle name="Normal 10 14 3" xfId="3101" xr:uid="{00000000-0005-0000-0000-00000C0C0000}"/>
    <cellStyle name="Normal 10 14 3 2" xfId="3102" xr:uid="{00000000-0005-0000-0000-00000D0C0000}"/>
    <cellStyle name="Normal 10 14 3 2 2" xfId="3103" xr:uid="{00000000-0005-0000-0000-00000E0C0000}"/>
    <cellStyle name="Normal 10 14 3 3" xfId="3104" xr:uid="{00000000-0005-0000-0000-00000F0C0000}"/>
    <cellStyle name="Normal 10 14 4" xfId="3105" xr:uid="{00000000-0005-0000-0000-0000100C0000}"/>
    <cellStyle name="Normal 10 14 4 2" xfId="3106" xr:uid="{00000000-0005-0000-0000-0000110C0000}"/>
    <cellStyle name="Normal 10 14 4 2 2" xfId="3107" xr:uid="{00000000-0005-0000-0000-0000120C0000}"/>
    <cellStyle name="Normal 10 14 4 3" xfId="3108" xr:uid="{00000000-0005-0000-0000-0000130C0000}"/>
    <cellStyle name="Normal 10 14 5" xfId="3109" xr:uid="{00000000-0005-0000-0000-0000140C0000}"/>
    <cellStyle name="Normal 10 14 5 2" xfId="3110" xr:uid="{00000000-0005-0000-0000-0000150C0000}"/>
    <cellStyle name="Normal 10 14 5 2 2" xfId="3111" xr:uid="{00000000-0005-0000-0000-0000160C0000}"/>
    <cellStyle name="Normal 10 14 5 3" xfId="3112" xr:uid="{00000000-0005-0000-0000-0000170C0000}"/>
    <cellStyle name="Normal 10 14 6" xfId="3113" xr:uid="{00000000-0005-0000-0000-0000180C0000}"/>
    <cellStyle name="Normal 10 14 6 2" xfId="3114" xr:uid="{00000000-0005-0000-0000-0000190C0000}"/>
    <cellStyle name="Normal 10 14 6 2 2" xfId="3115" xr:uid="{00000000-0005-0000-0000-00001A0C0000}"/>
    <cellStyle name="Normal 10 14 6 3" xfId="3116" xr:uid="{00000000-0005-0000-0000-00001B0C0000}"/>
    <cellStyle name="Normal 10 14 7" xfId="3117" xr:uid="{00000000-0005-0000-0000-00001C0C0000}"/>
    <cellStyle name="Normal 10 14 7 2" xfId="3118" xr:uid="{00000000-0005-0000-0000-00001D0C0000}"/>
    <cellStyle name="Normal 10 14 7 2 2" xfId="3119" xr:uid="{00000000-0005-0000-0000-00001E0C0000}"/>
    <cellStyle name="Normal 10 14 7 3" xfId="3120" xr:uid="{00000000-0005-0000-0000-00001F0C0000}"/>
    <cellStyle name="Normal 10 14 8" xfId="3121" xr:uid="{00000000-0005-0000-0000-0000200C0000}"/>
    <cellStyle name="Normal 10 14 8 2" xfId="3122" xr:uid="{00000000-0005-0000-0000-0000210C0000}"/>
    <cellStyle name="Normal 10 14 8 2 2" xfId="3123" xr:uid="{00000000-0005-0000-0000-0000220C0000}"/>
    <cellStyle name="Normal 10 14 8 3" xfId="3124" xr:uid="{00000000-0005-0000-0000-0000230C0000}"/>
    <cellStyle name="Normal 10 14 9" xfId="3125" xr:uid="{00000000-0005-0000-0000-0000240C0000}"/>
    <cellStyle name="Normal 10 14 9 2" xfId="3126" xr:uid="{00000000-0005-0000-0000-0000250C0000}"/>
    <cellStyle name="Normal 10 14 9 2 2" xfId="3127" xr:uid="{00000000-0005-0000-0000-0000260C0000}"/>
    <cellStyle name="Normal 10 14 9 3" xfId="3128" xr:uid="{00000000-0005-0000-0000-0000270C0000}"/>
    <cellStyle name="Normal 10 15" xfId="3129" xr:uid="{00000000-0005-0000-0000-0000280C0000}"/>
    <cellStyle name="Normal 10 15 2" xfId="3130" xr:uid="{00000000-0005-0000-0000-0000290C0000}"/>
    <cellStyle name="Normal 10 15 2 2" xfId="3131" xr:uid="{00000000-0005-0000-0000-00002A0C0000}"/>
    <cellStyle name="Normal 10 15 3" xfId="3132" xr:uid="{00000000-0005-0000-0000-00002B0C0000}"/>
    <cellStyle name="Normal 10 16" xfId="3133" xr:uid="{00000000-0005-0000-0000-00002C0C0000}"/>
    <cellStyle name="Normal 10 16 2" xfId="3134" xr:uid="{00000000-0005-0000-0000-00002D0C0000}"/>
    <cellStyle name="Normal 10 16 2 2" xfId="3135" xr:uid="{00000000-0005-0000-0000-00002E0C0000}"/>
    <cellStyle name="Normal 10 16 3" xfId="3136" xr:uid="{00000000-0005-0000-0000-00002F0C0000}"/>
    <cellStyle name="Normal 10 17" xfId="3137" xr:uid="{00000000-0005-0000-0000-0000300C0000}"/>
    <cellStyle name="Normal 10 17 2" xfId="3138" xr:uid="{00000000-0005-0000-0000-0000310C0000}"/>
    <cellStyle name="Normal 10 17 2 2" xfId="3139" xr:uid="{00000000-0005-0000-0000-0000320C0000}"/>
    <cellStyle name="Normal 10 17 3" xfId="3140" xr:uid="{00000000-0005-0000-0000-0000330C0000}"/>
    <cellStyle name="Normal 10 18" xfId="3141" xr:uid="{00000000-0005-0000-0000-0000340C0000}"/>
    <cellStyle name="Normal 10 18 2" xfId="3142" xr:uid="{00000000-0005-0000-0000-0000350C0000}"/>
    <cellStyle name="Normal 10 18 2 2" xfId="3143" xr:uid="{00000000-0005-0000-0000-0000360C0000}"/>
    <cellStyle name="Normal 10 18 3" xfId="3144" xr:uid="{00000000-0005-0000-0000-0000370C0000}"/>
    <cellStyle name="Normal 10 19" xfId="3145" xr:uid="{00000000-0005-0000-0000-0000380C0000}"/>
    <cellStyle name="Normal 10 19 2" xfId="3146" xr:uid="{00000000-0005-0000-0000-0000390C0000}"/>
    <cellStyle name="Normal 10 19 2 2" xfId="3147" xr:uid="{00000000-0005-0000-0000-00003A0C0000}"/>
    <cellStyle name="Normal 10 19 3" xfId="3148" xr:uid="{00000000-0005-0000-0000-00003B0C0000}"/>
    <cellStyle name="Normal 10 2" xfId="3149" xr:uid="{00000000-0005-0000-0000-00003C0C0000}"/>
    <cellStyle name="Normal 10 2 2" xfId="3150" xr:uid="{00000000-0005-0000-0000-00003D0C0000}"/>
    <cellStyle name="Normal 10 2 2 2" xfId="3151" xr:uid="{00000000-0005-0000-0000-00003E0C0000}"/>
    <cellStyle name="Normal 10 2 2 3" xfId="3152" xr:uid="{00000000-0005-0000-0000-00003F0C0000}"/>
    <cellStyle name="Normal 10 2 3" xfId="3153" xr:uid="{00000000-0005-0000-0000-0000400C0000}"/>
    <cellStyle name="Normal 10 2 4" xfId="3154" xr:uid="{00000000-0005-0000-0000-0000410C0000}"/>
    <cellStyle name="Normal 10 20" xfId="3155" xr:uid="{00000000-0005-0000-0000-0000420C0000}"/>
    <cellStyle name="Normal 10 20 2" xfId="3156" xr:uid="{00000000-0005-0000-0000-0000430C0000}"/>
    <cellStyle name="Normal 10 20 2 2" xfId="3157" xr:uid="{00000000-0005-0000-0000-0000440C0000}"/>
    <cellStyle name="Normal 10 20 3" xfId="3158" xr:uid="{00000000-0005-0000-0000-0000450C0000}"/>
    <cellStyle name="Normal 10 21" xfId="3159" xr:uid="{00000000-0005-0000-0000-0000460C0000}"/>
    <cellStyle name="Normal 10 21 2" xfId="3160" xr:uid="{00000000-0005-0000-0000-0000470C0000}"/>
    <cellStyle name="Normal 10 21 2 2" xfId="3161" xr:uid="{00000000-0005-0000-0000-0000480C0000}"/>
    <cellStyle name="Normal 10 21 3" xfId="3162" xr:uid="{00000000-0005-0000-0000-0000490C0000}"/>
    <cellStyle name="Normal 10 21 4" xfId="3163" xr:uid="{00000000-0005-0000-0000-00004A0C0000}"/>
    <cellStyle name="Normal 10 21 5" xfId="3164" xr:uid="{00000000-0005-0000-0000-00004B0C0000}"/>
    <cellStyle name="Normal 10 22" xfId="3165" xr:uid="{00000000-0005-0000-0000-00004C0C0000}"/>
    <cellStyle name="Normal 10 22 2" xfId="3166" xr:uid="{00000000-0005-0000-0000-00004D0C0000}"/>
    <cellStyle name="Normal 10 22 3" xfId="3167" xr:uid="{00000000-0005-0000-0000-00004E0C0000}"/>
    <cellStyle name="Normal 10 23" xfId="3168" xr:uid="{00000000-0005-0000-0000-00004F0C0000}"/>
    <cellStyle name="Normal 10 23 2" xfId="20" xr:uid="{00000000-0005-0000-0000-0000500C0000}"/>
    <cellStyle name="Normal 10 23 3" xfId="3169" xr:uid="{00000000-0005-0000-0000-0000510C0000}"/>
    <cellStyle name="Normal 10 24" xfId="3170" xr:uid="{00000000-0005-0000-0000-0000520C0000}"/>
    <cellStyle name="Normal 10 25" xfId="3171" xr:uid="{00000000-0005-0000-0000-0000530C0000}"/>
    <cellStyle name="Normal 10 26" xfId="3172" xr:uid="{00000000-0005-0000-0000-0000540C0000}"/>
    <cellStyle name="Normal 10 26 2" xfId="3173" xr:uid="{00000000-0005-0000-0000-0000550C0000}"/>
    <cellStyle name="Normal 10 27" xfId="3174" xr:uid="{00000000-0005-0000-0000-0000560C0000}"/>
    <cellStyle name="Normal 10 28" xfId="3175" xr:uid="{00000000-0005-0000-0000-0000570C0000}"/>
    <cellStyle name="Normal 10 29" xfId="3176" xr:uid="{00000000-0005-0000-0000-0000580C0000}"/>
    <cellStyle name="Normal 10 3" xfId="3177" xr:uid="{00000000-0005-0000-0000-0000590C0000}"/>
    <cellStyle name="Normal 10 3 2" xfId="3178" xr:uid="{00000000-0005-0000-0000-00005A0C0000}"/>
    <cellStyle name="Normal 10 3 2 2" xfId="3179" xr:uid="{00000000-0005-0000-0000-00005B0C0000}"/>
    <cellStyle name="Normal 10 3 2 3" xfId="3180" xr:uid="{00000000-0005-0000-0000-00005C0C0000}"/>
    <cellStyle name="Normal 10 3 3" xfId="3181" xr:uid="{00000000-0005-0000-0000-00005D0C0000}"/>
    <cellStyle name="Normal 10 3 4" xfId="3182" xr:uid="{00000000-0005-0000-0000-00005E0C0000}"/>
    <cellStyle name="Normal 10 30" xfId="3183" xr:uid="{00000000-0005-0000-0000-00005F0C0000}"/>
    <cellStyle name="Normal 10 31" xfId="3184" xr:uid="{00000000-0005-0000-0000-0000600C0000}"/>
    <cellStyle name="Normal 10 32" xfId="3185" xr:uid="{00000000-0005-0000-0000-0000610C0000}"/>
    <cellStyle name="Normal 10 33" xfId="3186" xr:uid="{00000000-0005-0000-0000-0000620C0000}"/>
    <cellStyle name="Normal 10 34" xfId="3187" xr:uid="{00000000-0005-0000-0000-0000630C0000}"/>
    <cellStyle name="Normal 10 35" xfId="3188" xr:uid="{00000000-0005-0000-0000-0000640C0000}"/>
    <cellStyle name="Normal 10 36" xfId="3189" xr:uid="{00000000-0005-0000-0000-0000650C0000}"/>
    <cellStyle name="Normal 10 37" xfId="3190" xr:uid="{00000000-0005-0000-0000-0000660C0000}"/>
    <cellStyle name="Normal 10 38" xfId="3191" xr:uid="{00000000-0005-0000-0000-0000670C0000}"/>
    <cellStyle name="Normal 10 39" xfId="3192" xr:uid="{00000000-0005-0000-0000-0000680C0000}"/>
    <cellStyle name="Normal 10 4" xfId="3193" xr:uid="{00000000-0005-0000-0000-0000690C0000}"/>
    <cellStyle name="Normal 10 4 2" xfId="3194" xr:uid="{00000000-0005-0000-0000-00006A0C0000}"/>
    <cellStyle name="Normal 10 4 2 2" xfId="3195" xr:uid="{00000000-0005-0000-0000-00006B0C0000}"/>
    <cellStyle name="Normal 10 4 2 3" xfId="3196" xr:uid="{00000000-0005-0000-0000-00006C0C0000}"/>
    <cellStyle name="Normal 10 4 3" xfId="3197" xr:uid="{00000000-0005-0000-0000-00006D0C0000}"/>
    <cellStyle name="Normal 10 4 4" xfId="3198" xr:uid="{00000000-0005-0000-0000-00006E0C0000}"/>
    <cellStyle name="Normal 10 40" xfId="3199" xr:uid="{00000000-0005-0000-0000-00006F0C0000}"/>
    <cellStyle name="Normal 10 41" xfId="3200" xr:uid="{00000000-0005-0000-0000-0000700C0000}"/>
    <cellStyle name="Normal 10 42" xfId="3201" xr:uid="{00000000-0005-0000-0000-0000710C0000}"/>
    <cellStyle name="Normal 10 43" xfId="3202" xr:uid="{00000000-0005-0000-0000-0000720C0000}"/>
    <cellStyle name="Normal 10 44" xfId="3203" xr:uid="{00000000-0005-0000-0000-0000730C0000}"/>
    <cellStyle name="Normal 10 45" xfId="3204" xr:uid="{00000000-0005-0000-0000-0000740C0000}"/>
    <cellStyle name="Normal 10 46" xfId="3205" xr:uid="{00000000-0005-0000-0000-0000750C0000}"/>
    <cellStyle name="Normal 10 47" xfId="3206" xr:uid="{00000000-0005-0000-0000-0000760C0000}"/>
    <cellStyle name="Normal 10 48" xfId="3207" xr:uid="{00000000-0005-0000-0000-0000770C0000}"/>
    <cellStyle name="Normal 10 49" xfId="3208" xr:uid="{00000000-0005-0000-0000-0000780C0000}"/>
    <cellStyle name="Normal 10 5" xfId="3209" xr:uid="{00000000-0005-0000-0000-0000790C0000}"/>
    <cellStyle name="Normal 10 5 2" xfId="3210" xr:uid="{00000000-0005-0000-0000-00007A0C0000}"/>
    <cellStyle name="Normal 10 5 2 2" xfId="3211" xr:uid="{00000000-0005-0000-0000-00007B0C0000}"/>
    <cellStyle name="Normal 10 5 2 3" xfId="3212" xr:uid="{00000000-0005-0000-0000-00007C0C0000}"/>
    <cellStyle name="Normal 10 5 3" xfId="3213" xr:uid="{00000000-0005-0000-0000-00007D0C0000}"/>
    <cellStyle name="Normal 10 5 4" xfId="3214" xr:uid="{00000000-0005-0000-0000-00007E0C0000}"/>
    <cellStyle name="Normal 10 50" xfId="3215" xr:uid="{00000000-0005-0000-0000-00007F0C0000}"/>
    <cellStyle name="Normal 10 51" xfId="3216" xr:uid="{00000000-0005-0000-0000-0000800C0000}"/>
    <cellStyle name="Normal 10 52" xfId="3217" xr:uid="{00000000-0005-0000-0000-0000810C0000}"/>
    <cellStyle name="Normal 10 53" xfId="3218" xr:uid="{00000000-0005-0000-0000-0000820C0000}"/>
    <cellStyle name="Normal 10 54" xfId="3219" xr:uid="{00000000-0005-0000-0000-0000830C0000}"/>
    <cellStyle name="Normal 10 55" xfId="3220" xr:uid="{00000000-0005-0000-0000-0000840C0000}"/>
    <cellStyle name="Normal 10 56" xfId="3221" xr:uid="{00000000-0005-0000-0000-0000850C0000}"/>
    <cellStyle name="Normal 10 57" xfId="3222" xr:uid="{00000000-0005-0000-0000-0000860C0000}"/>
    <cellStyle name="Normal 10 58" xfId="3223" xr:uid="{00000000-0005-0000-0000-0000870C0000}"/>
    <cellStyle name="Normal 10 59" xfId="3224" xr:uid="{00000000-0005-0000-0000-0000880C0000}"/>
    <cellStyle name="Normal 10 6" xfId="3225" xr:uid="{00000000-0005-0000-0000-0000890C0000}"/>
    <cellStyle name="Normal 10 6 2" xfId="3226" xr:uid="{00000000-0005-0000-0000-00008A0C0000}"/>
    <cellStyle name="Normal 10 6 2 2" xfId="3227" xr:uid="{00000000-0005-0000-0000-00008B0C0000}"/>
    <cellStyle name="Normal 10 6 2 3" xfId="3228" xr:uid="{00000000-0005-0000-0000-00008C0C0000}"/>
    <cellStyle name="Normal 10 6 3" xfId="3229" xr:uid="{00000000-0005-0000-0000-00008D0C0000}"/>
    <cellStyle name="Normal 10 6 4" xfId="3230" xr:uid="{00000000-0005-0000-0000-00008E0C0000}"/>
    <cellStyle name="Normal 10 60" xfId="3231" xr:uid="{00000000-0005-0000-0000-00008F0C0000}"/>
    <cellStyle name="Normal 10 61" xfId="3232" xr:uid="{00000000-0005-0000-0000-0000900C0000}"/>
    <cellStyle name="Normal 10 62" xfId="3233" xr:uid="{00000000-0005-0000-0000-0000910C0000}"/>
    <cellStyle name="Normal 10 63" xfId="3234" xr:uid="{00000000-0005-0000-0000-0000920C0000}"/>
    <cellStyle name="Normal 10 64" xfId="3235" xr:uid="{00000000-0005-0000-0000-0000930C0000}"/>
    <cellStyle name="Normal 10 65" xfId="3236" xr:uid="{00000000-0005-0000-0000-0000940C0000}"/>
    <cellStyle name="Normal 10 66" xfId="3237" xr:uid="{00000000-0005-0000-0000-0000950C0000}"/>
    <cellStyle name="Normal 10 67" xfId="3238" xr:uid="{00000000-0005-0000-0000-0000960C0000}"/>
    <cellStyle name="Normal 10 68" xfId="3239" xr:uid="{00000000-0005-0000-0000-0000970C0000}"/>
    <cellStyle name="Normal 10 69" xfId="3240" xr:uid="{00000000-0005-0000-0000-0000980C0000}"/>
    <cellStyle name="Normal 10 7" xfId="3241" xr:uid="{00000000-0005-0000-0000-0000990C0000}"/>
    <cellStyle name="Normal 10 7 2" xfId="3242" xr:uid="{00000000-0005-0000-0000-00009A0C0000}"/>
    <cellStyle name="Normal 10 7 2 2" xfId="3243" xr:uid="{00000000-0005-0000-0000-00009B0C0000}"/>
    <cellStyle name="Normal 10 7 2 3" xfId="3244" xr:uid="{00000000-0005-0000-0000-00009C0C0000}"/>
    <cellStyle name="Normal 10 7 3" xfId="3245" xr:uid="{00000000-0005-0000-0000-00009D0C0000}"/>
    <cellStyle name="Normal 10 7 4" xfId="3246" xr:uid="{00000000-0005-0000-0000-00009E0C0000}"/>
    <cellStyle name="Normal 10 70" xfId="3247" xr:uid="{00000000-0005-0000-0000-00009F0C0000}"/>
    <cellStyle name="Normal 10 71" xfId="3248" xr:uid="{00000000-0005-0000-0000-0000A00C0000}"/>
    <cellStyle name="Normal 10 71 2" xfId="3249" xr:uid="{00000000-0005-0000-0000-0000A10C0000}"/>
    <cellStyle name="Normal 10 72" xfId="3250" xr:uid="{00000000-0005-0000-0000-0000A20C0000}"/>
    <cellStyle name="Normal 10 73" xfId="3251" xr:uid="{00000000-0005-0000-0000-0000A30C0000}"/>
    <cellStyle name="Normal 10 8" xfId="3252" xr:uid="{00000000-0005-0000-0000-0000A40C0000}"/>
    <cellStyle name="Normal 10 8 2" xfId="3253" xr:uid="{00000000-0005-0000-0000-0000A50C0000}"/>
    <cellStyle name="Normal 10 8 2 2" xfId="3254" xr:uid="{00000000-0005-0000-0000-0000A60C0000}"/>
    <cellStyle name="Normal 10 8 2 3" xfId="3255" xr:uid="{00000000-0005-0000-0000-0000A70C0000}"/>
    <cellStyle name="Normal 10 8 3" xfId="3256" xr:uid="{00000000-0005-0000-0000-0000A80C0000}"/>
    <cellStyle name="Normal 10 8 4" xfId="3257" xr:uid="{00000000-0005-0000-0000-0000A90C0000}"/>
    <cellStyle name="Normal 10 9" xfId="3258" xr:uid="{00000000-0005-0000-0000-0000AA0C0000}"/>
    <cellStyle name="Normal 10 9 2" xfId="3259" xr:uid="{00000000-0005-0000-0000-0000AB0C0000}"/>
    <cellStyle name="Normal 10 9 2 2" xfId="3260" xr:uid="{00000000-0005-0000-0000-0000AC0C0000}"/>
    <cellStyle name="Normal 10 9 3" xfId="3261" xr:uid="{00000000-0005-0000-0000-0000AD0C0000}"/>
    <cellStyle name="Normal 10 9 4" xfId="3262" xr:uid="{00000000-0005-0000-0000-0000AE0C0000}"/>
    <cellStyle name="Normal 10 9 5" xfId="3263" xr:uid="{00000000-0005-0000-0000-0000AF0C0000}"/>
    <cellStyle name="Normal 100" xfId="3264" xr:uid="{00000000-0005-0000-0000-0000B00C0000}"/>
    <cellStyle name="Normal 101" xfId="3265" xr:uid="{00000000-0005-0000-0000-0000B10C0000}"/>
    <cellStyle name="Normal 102" xfId="3266" xr:uid="{00000000-0005-0000-0000-0000B20C0000}"/>
    <cellStyle name="Normal 103" xfId="3267" xr:uid="{00000000-0005-0000-0000-0000B30C0000}"/>
    <cellStyle name="Normal 104" xfId="3268" xr:uid="{00000000-0005-0000-0000-0000B40C0000}"/>
    <cellStyle name="Normal 105" xfId="3269" xr:uid="{00000000-0005-0000-0000-0000B50C0000}"/>
    <cellStyle name="Normal 106" xfId="3270" xr:uid="{00000000-0005-0000-0000-0000B60C0000}"/>
    <cellStyle name="Normal 107" xfId="3271" xr:uid="{00000000-0005-0000-0000-0000B70C0000}"/>
    <cellStyle name="Normal 108" xfId="3272" xr:uid="{00000000-0005-0000-0000-0000B80C0000}"/>
    <cellStyle name="Normal 109" xfId="3273" xr:uid="{00000000-0005-0000-0000-0000B90C0000}"/>
    <cellStyle name="Normal 11" xfId="3274" xr:uid="{00000000-0005-0000-0000-0000BA0C0000}"/>
    <cellStyle name="Normal 11 10" xfId="3275" xr:uid="{00000000-0005-0000-0000-0000BB0C0000}"/>
    <cellStyle name="Normal 11 11" xfId="3276" xr:uid="{00000000-0005-0000-0000-0000BC0C0000}"/>
    <cellStyle name="Normal 11 12" xfId="3277" xr:uid="{00000000-0005-0000-0000-0000BD0C0000}"/>
    <cellStyle name="Normal 11 13" xfId="3278" xr:uid="{00000000-0005-0000-0000-0000BE0C0000}"/>
    <cellStyle name="Normal 11 14" xfId="3279" xr:uid="{00000000-0005-0000-0000-0000BF0C0000}"/>
    <cellStyle name="Normal 11 2" xfId="3280" xr:uid="{00000000-0005-0000-0000-0000C00C0000}"/>
    <cellStyle name="Normal 11 2 10" xfId="3281" xr:uid="{00000000-0005-0000-0000-0000C10C0000}"/>
    <cellStyle name="Normal 11 2 2" xfId="3282" xr:uid="{00000000-0005-0000-0000-0000C20C0000}"/>
    <cellStyle name="Normal 11 2 2 2" xfId="3283" xr:uid="{00000000-0005-0000-0000-0000C30C0000}"/>
    <cellStyle name="Normal 11 2 2 2 2" xfId="3284" xr:uid="{00000000-0005-0000-0000-0000C40C0000}"/>
    <cellStyle name="Normal 11 2 2 3" xfId="3285" xr:uid="{00000000-0005-0000-0000-0000C50C0000}"/>
    <cellStyle name="Normal 11 2 2 4" xfId="3286" xr:uid="{00000000-0005-0000-0000-0000C60C0000}"/>
    <cellStyle name="Normal 11 2 2 5" xfId="3287" xr:uid="{00000000-0005-0000-0000-0000C70C0000}"/>
    <cellStyle name="Normal 11 2 2 6" xfId="3288" xr:uid="{00000000-0005-0000-0000-0000C80C0000}"/>
    <cellStyle name="Normal 11 2 2 7" xfId="3289" xr:uid="{00000000-0005-0000-0000-0000C90C0000}"/>
    <cellStyle name="Normal 11 2 2 8" xfId="3290" xr:uid="{00000000-0005-0000-0000-0000CA0C0000}"/>
    <cellStyle name="Normal 11 2 2 9" xfId="3291" xr:uid="{00000000-0005-0000-0000-0000CB0C0000}"/>
    <cellStyle name="Normal 11 2 3" xfId="3292" xr:uid="{00000000-0005-0000-0000-0000CC0C0000}"/>
    <cellStyle name="Normal 11 2 4" xfId="3293" xr:uid="{00000000-0005-0000-0000-0000CD0C0000}"/>
    <cellStyle name="Normal 11 2 5" xfId="3294" xr:uid="{00000000-0005-0000-0000-0000CE0C0000}"/>
    <cellStyle name="Normal 11 2 6" xfId="3295" xr:uid="{00000000-0005-0000-0000-0000CF0C0000}"/>
    <cellStyle name="Normal 11 2 7" xfId="3296" xr:uid="{00000000-0005-0000-0000-0000D00C0000}"/>
    <cellStyle name="Normal 11 2 8" xfId="3297" xr:uid="{00000000-0005-0000-0000-0000D10C0000}"/>
    <cellStyle name="Normal 11 2 9" xfId="3298" xr:uid="{00000000-0005-0000-0000-0000D20C0000}"/>
    <cellStyle name="Normal 11 3" xfId="3299" xr:uid="{00000000-0005-0000-0000-0000D30C0000}"/>
    <cellStyle name="Normal 11 4" xfId="3300" xr:uid="{00000000-0005-0000-0000-0000D40C0000}"/>
    <cellStyle name="Normal 11 5" xfId="3301" xr:uid="{00000000-0005-0000-0000-0000D50C0000}"/>
    <cellStyle name="Normal 11 5 2" xfId="3302" xr:uid="{00000000-0005-0000-0000-0000D60C0000}"/>
    <cellStyle name="Normal 11 6" xfId="3303" xr:uid="{00000000-0005-0000-0000-0000D70C0000}"/>
    <cellStyle name="Normal 11 6 2" xfId="3304" xr:uid="{00000000-0005-0000-0000-0000D80C0000}"/>
    <cellStyle name="Normal 11 7" xfId="3305" xr:uid="{00000000-0005-0000-0000-0000D90C0000}"/>
    <cellStyle name="Normal 11 8" xfId="3306" xr:uid="{00000000-0005-0000-0000-0000DA0C0000}"/>
    <cellStyle name="Normal 11 9" xfId="3307" xr:uid="{00000000-0005-0000-0000-0000DB0C0000}"/>
    <cellStyle name="Normal 110" xfId="3308" xr:uid="{00000000-0005-0000-0000-0000DC0C0000}"/>
    <cellStyle name="Normal 111" xfId="3309" xr:uid="{00000000-0005-0000-0000-0000DD0C0000}"/>
    <cellStyle name="Normal 112" xfId="3310" xr:uid="{00000000-0005-0000-0000-0000DE0C0000}"/>
    <cellStyle name="Normal 113" xfId="3311" xr:uid="{00000000-0005-0000-0000-0000DF0C0000}"/>
    <cellStyle name="Normal 114" xfId="3312" xr:uid="{00000000-0005-0000-0000-0000E00C0000}"/>
    <cellStyle name="Normal 115" xfId="3313" xr:uid="{00000000-0005-0000-0000-0000E10C0000}"/>
    <cellStyle name="Normal 116" xfId="3314" xr:uid="{00000000-0005-0000-0000-0000E20C0000}"/>
    <cellStyle name="Normal 117" xfId="3315" xr:uid="{00000000-0005-0000-0000-0000E30C0000}"/>
    <cellStyle name="Normal 118" xfId="3316" xr:uid="{00000000-0005-0000-0000-0000E40C0000}"/>
    <cellStyle name="Normal 119" xfId="3317" xr:uid="{00000000-0005-0000-0000-0000E50C0000}"/>
    <cellStyle name="Normal 12" xfId="3318" xr:uid="{00000000-0005-0000-0000-0000E60C0000}"/>
    <cellStyle name="Normal 12 10" xfId="3319" xr:uid="{00000000-0005-0000-0000-0000E70C0000}"/>
    <cellStyle name="Normal 12 10 2" xfId="9406" xr:uid="{B5291BD3-D64B-4112-B0E2-82C0DB8F9B0E}"/>
    <cellStyle name="Normal 12 11" xfId="3320" xr:uid="{00000000-0005-0000-0000-0000E80C0000}"/>
    <cellStyle name="Normal 12 12" xfId="3321" xr:uid="{00000000-0005-0000-0000-0000E90C0000}"/>
    <cellStyle name="Normal 12 13" xfId="3322" xr:uid="{00000000-0005-0000-0000-0000EA0C0000}"/>
    <cellStyle name="Normal 12 14" xfId="3323" xr:uid="{00000000-0005-0000-0000-0000EB0C0000}"/>
    <cellStyle name="Normal 12 15" xfId="3324" xr:uid="{00000000-0005-0000-0000-0000EC0C0000}"/>
    <cellStyle name="Normal 12 16" xfId="3325" xr:uid="{00000000-0005-0000-0000-0000ED0C0000}"/>
    <cellStyle name="Normal 12 17" xfId="3326" xr:uid="{00000000-0005-0000-0000-0000EE0C0000}"/>
    <cellStyle name="Normal 12 18" xfId="3327" xr:uid="{00000000-0005-0000-0000-0000EF0C0000}"/>
    <cellStyle name="Normal 12 19" xfId="3328" xr:uid="{00000000-0005-0000-0000-0000F00C0000}"/>
    <cellStyle name="Normal 12 2" xfId="3329" xr:uid="{00000000-0005-0000-0000-0000F10C0000}"/>
    <cellStyle name="Normal 12 2 2" xfId="3330" xr:uid="{00000000-0005-0000-0000-0000F20C0000}"/>
    <cellStyle name="Normal 12 2 2 2" xfId="3331" xr:uid="{00000000-0005-0000-0000-0000F30C0000}"/>
    <cellStyle name="Normal 12 2 3" xfId="3332" xr:uid="{00000000-0005-0000-0000-0000F40C0000}"/>
    <cellStyle name="Normal 12 2 4" xfId="3333" xr:uid="{00000000-0005-0000-0000-0000F50C0000}"/>
    <cellStyle name="Normal 12 20" xfId="3334" xr:uid="{00000000-0005-0000-0000-0000F60C0000}"/>
    <cellStyle name="Normal 12 21" xfId="3335" xr:uid="{00000000-0005-0000-0000-0000F70C0000}"/>
    <cellStyle name="Normal 12 22" xfId="3336" xr:uid="{00000000-0005-0000-0000-0000F80C0000}"/>
    <cellStyle name="Normal 12 23" xfId="3337" xr:uid="{00000000-0005-0000-0000-0000F90C0000}"/>
    <cellStyle name="Normal 12 24" xfId="3338" xr:uid="{00000000-0005-0000-0000-0000FA0C0000}"/>
    <cellStyle name="Normal 12 25" xfId="3339" xr:uid="{00000000-0005-0000-0000-0000FB0C0000}"/>
    <cellStyle name="Normal 12 26" xfId="3340" xr:uid="{00000000-0005-0000-0000-0000FC0C0000}"/>
    <cellStyle name="Normal 12 27" xfId="3341" xr:uid="{00000000-0005-0000-0000-0000FD0C0000}"/>
    <cellStyle name="Normal 12 28" xfId="3342" xr:uid="{00000000-0005-0000-0000-0000FE0C0000}"/>
    <cellStyle name="Normal 12 29" xfId="3343" xr:uid="{00000000-0005-0000-0000-0000FF0C0000}"/>
    <cellStyle name="Normal 12 3" xfId="3344" xr:uid="{00000000-0005-0000-0000-0000000D0000}"/>
    <cellStyle name="Normal 12 30" xfId="3345" xr:uid="{00000000-0005-0000-0000-0000010D0000}"/>
    <cellStyle name="Normal 12 31" xfId="3346" xr:uid="{00000000-0005-0000-0000-0000020D0000}"/>
    <cellStyle name="Normal 12 32" xfId="3347" xr:uid="{00000000-0005-0000-0000-0000030D0000}"/>
    <cellStyle name="Normal 12 33" xfId="3348" xr:uid="{00000000-0005-0000-0000-0000040D0000}"/>
    <cellStyle name="Normal 12 34" xfId="3349" xr:uid="{00000000-0005-0000-0000-0000050D0000}"/>
    <cellStyle name="Normal 12 35" xfId="3350" xr:uid="{00000000-0005-0000-0000-0000060D0000}"/>
    <cellStyle name="Normal 12 36" xfId="3351" xr:uid="{00000000-0005-0000-0000-0000070D0000}"/>
    <cellStyle name="Normal 12 37" xfId="3352" xr:uid="{00000000-0005-0000-0000-0000080D0000}"/>
    <cellStyle name="Normal 12 38" xfId="3353" xr:uid="{00000000-0005-0000-0000-0000090D0000}"/>
    <cellStyle name="Normal 12 39" xfId="3354" xr:uid="{00000000-0005-0000-0000-00000A0D0000}"/>
    <cellStyle name="Normal 12 4" xfId="3355" xr:uid="{00000000-0005-0000-0000-00000B0D0000}"/>
    <cellStyle name="Normal 12 40" xfId="3356" xr:uid="{00000000-0005-0000-0000-00000C0D0000}"/>
    <cellStyle name="Normal 12 41" xfId="3357" xr:uid="{00000000-0005-0000-0000-00000D0D0000}"/>
    <cellStyle name="Normal 12 42" xfId="3358" xr:uid="{00000000-0005-0000-0000-00000E0D0000}"/>
    <cellStyle name="Normal 12 43" xfId="3359" xr:uid="{00000000-0005-0000-0000-00000F0D0000}"/>
    <cellStyle name="Normal 12 44" xfId="3360" xr:uid="{00000000-0005-0000-0000-0000100D0000}"/>
    <cellStyle name="Normal 12 45" xfId="3361" xr:uid="{00000000-0005-0000-0000-0000110D0000}"/>
    <cellStyle name="Normal 12 46" xfId="3362" xr:uid="{00000000-0005-0000-0000-0000120D0000}"/>
    <cellStyle name="Normal 12 47" xfId="3363" xr:uid="{00000000-0005-0000-0000-0000130D0000}"/>
    <cellStyle name="Normal 12 48" xfId="3364" xr:uid="{00000000-0005-0000-0000-0000140D0000}"/>
    <cellStyle name="Normal 12 49" xfId="3365" xr:uid="{00000000-0005-0000-0000-0000150D0000}"/>
    <cellStyle name="Normal 12 5" xfId="3366" xr:uid="{00000000-0005-0000-0000-0000160D0000}"/>
    <cellStyle name="Normal 12 50" xfId="9401" xr:uid="{20C06705-EF26-4AB6-A0D9-A2E015E5A175}"/>
    <cellStyle name="Normal 12 6" xfId="3367" xr:uid="{00000000-0005-0000-0000-0000170D0000}"/>
    <cellStyle name="Normal 12 7" xfId="3368" xr:uid="{00000000-0005-0000-0000-0000180D0000}"/>
    <cellStyle name="Normal 12 8" xfId="3369" xr:uid="{00000000-0005-0000-0000-0000190D0000}"/>
    <cellStyle name="Normal 12 9" xfId="3370" xr:uid="{00000000-0005-0000-0000-00001A0D0000}"/>
    <cellStyle name="Normal 120" xfId="3371" xr:uid="{00000000-0005-0000-0000-00001B0D0000}"/>
    <cellStyle name="Normal 121" xfId="3372" xr:uid="{00000000-0005-0000-0000-00001C0D0000}"/>
    <cellStyle name="Normal 122" xfId="3373" xr:uid="{00000000-0005-0000-0000-00001D0D0000}"/>
    <cellStyle name="Normal 123" xfId="3374" xr:uid="{00000000-0005-0000-0000-00001E0D0000}"/>
    <cellStyle name="Normal 124" xfId="3375" xr:uid="{00000000-0005-0000-0000-00001F0D0000}"/>
    <cellStyle name="Normal 125" xfId="3376" xr:uid="{00000000-0005-0000-0000-0000200D0000}"/>
    <cellStyle name="Normal 125 2" xfId="3377" xr:uid="{00000000-0005-0000-0000-0000210D0000}"/>
    <cellStyle name="Normal 126" xfId="3378" xr:uid="{00000000-0005-0000-0000-0000220D0000}"/>
    <cellStyle name="Normal 126 2" xfId="3379" xr:uid="{00000000-0005-0000-0000-0000230D0000}"/>
    <cellStyle name="Normal 127" xfId="3380" xr:uid="{00000000-0005-0000-0000-0000240D0000}"/>
    <cellStyle name="Normal 127 2" xfId="3381" xr:uid="{00000000-0005-0000-0000-0000250D0000}"/>
    <cellStyle name="Normal 128" xfId="3382" xr:uid="{00000000-0005-0000-0000-0000260D0000}"/>
    <cellStyle name="Normal 129" xfId="3383" xr:uid="{00000000-0005-0000-0000-0000270D0000}"/>
    <cellStyle name="Normal 129 2" xfId="3384" xr:uid="{00000000-0005-0000-0000-0000280D0000}"/>
    <cellStyle name="Normal 13" xfId="3385" xr:uid="{00000000-0005-0000-0000-0000290D0000}"/>
    <cellStyle name="Normal 13 10" xfId="3386" xr:uid="{00000000-0005-0000-0000-00002A0D0000}"/>
    <cellStyle name="Normal 13 11" xfId="3387" xr:uid="{00000000-0005-0000-0000-00002B0D0000}"/>
    <cellStyle name="Normal 13 12" xfId="3388" xr:uid="{00000000-0005-0000-0000-00002C0D0000}"/>
    <cellStyle name="Normal 13 13" xfId="3389" xr:uid="{00000000-0005-0000-0000-00002D0D0000}"/>
    <cellStyle name="Normal 13 14" xfId="3390" xr:uid="{00000000-0005-0000-0000-00002E0D0000}"/>
    <cellStyle name="Normal 13 15" xfId="3391" xr:uid="{00000000-0005-0000-0000-00002F0D0000}"/>
    <cellStyle name="Normal 13 16" xfId="3392" xr:uid="{00000000-0005-0000-0000-0000300D0000}"/>
    <cellStyle name="Normal 13 17" xfId="3393" xr:uid="{00000000-0005-0000-0000-0000310D0000}"/>
    <cellStyle name="Normal 13 18" xfId="3394" xr:uid="{00000000-0005-0000-0000-0000320D0000}"/>
    <cellStyle name="Normal 13 19" xfId="3395" xr:uid="{00000000-0005-0000-0000-0000330D0000}"/>
    <cellStyle name="Normal 13 2" xfId="3396" xr:uid="{00000000-0005-0000-0000-0000340D0000}"/>
    <cellStyle name="Normal 13 2 2" xfId="3397" xr:uid="{00000000-0005-0000-0000-0000350D0000}"/>
    <cellStyle name="Normal 13 2 2 2" xfId="3398" xr:uid="{00000000-0005-0000-0000-0000360D0000}"/>
    <cellStyle name="Normal 13 2 2 3" xfId="3399" xr:uid="{00000000-0005-0000-0000-0000370D0000}"/>
    <cellStyle name="Normal 13 2 3" xfId="3400" xr:uid="{00000000-0005-0000-0000-0000380D0000}"/>
    <cellStyle name="Normal 13 2 3 2" xfId="3401" xr:uid="{00000000-0005-0000-0000-0000390D0000}"/>
    <cellStyle name="Normal 13 2 4" xfId="3402" xr:uid="{00000000-0005-0000-0000-00003A0D0000}"/>
    <cellStyle name="Normal 13 2 5" xfId="3403" xr:uid="{00000000-0005-0000-0000-00003B0D0000}"/>
    <cellStyle name="Normal 13 20" xfId="3404" xr:uid="{00000000-0005-0000-0000-00003C0D0000}"/>
    <cellStyle name="Normal 13 21" xfId="3405" xr:uid="{00000000-0005-0000-0000-00003D0D0000}"/>
    <cellStyle name="Normal 13 21 2" xfId="3406" xr:uid="{00000000-0005-0000-0000-00003E0D0000}"/>
    <cellStyle name="Normal 13 22" xfId="3407" xr:uid="{00000000-0005-0000-0000-00003F0D0000}"/>
    <cellStyle name="Normal 13 3" xfId="3408" xr:uid="{00000000-0005-0000-0000-0000400D0000}"/>
    <cellStyle name="Normal 13 3 2" xfId="3409" xr:uid="{00000000-0005-0000-0000-0000410D0000}"/>
    <cellStyle name="Normal 13 3 3" xfId="3410" xr:uid="{00000000-0005-0000-0000-0000420D0000}"/>
    <cellStyle name="Normal 13 4" xfId="3411" xr:uid="{00000000-0005-0000-0000-0000430D0000}"/>
    <cellStyle name="Normal 13 4 2" xfId="3412" xr:uid="{00000000-0005-0000-0000-0000440D0000}"/>
    <cellStyle name="Normal 13 4 2 2" xfId="3413" xr:uid="{00000000-0005-0000-0000-0000450D0000}"/>
    <cellStyle name="Normal 13 4 3" xfId="3414" xr:uid="{00000000-0005-0000-0000-0000460D0000}"/>
    <cellStyle name="Normal 13 5" xfId="3415" xr:uid="{00000000-0005-0000-0000-0000470D0000}"/>
    <cellStyle name="Normal 13 5 2" xfId="3416" xr:uid="{00000000-0005-0000-0000-0000480D0000}"/>
    <cellStyle name="Normal 13 6" xfId="3417" xr:uid="{00000000-0005-0000-0000-0000490D0000}"/>
    <cellStyle name="Normal 13 7" xfId="3418" xr:uid="{00000000-0005-0000-0000-00004A0D0000}"/>
    <cellStyle name="Normal 13 8" xfId="3419" xr:uid="{00000000-0005-0000-0000-00004B0D0000}"/>
    <cellStyle name="Normal 13 9" xfId="3420" xr:uid="{00000000-0005-0000-0000-00004C0D0000}"/>
    <cellStyle name="Normal 130" xfId="3421" xr:uid="{00000000-0005-0000-0000-00004D0D0000}"/>
    <cellStyle name="Normal 130 2" xfId="3422" xr:uid="{00000000-0005-0000-0000-00004E0D0000}"/>
    <cellStyle name="Normal 131" xfId="3423" xr:uid="{00000000-0005-0000-0000-00004F0D0000}"/>
    <cellStyle name="Normal 131 2" xfId="3424" xr:uid="{00000000-0005-0000-0000-0000500D0000}"/>
    <cellStyle name="Normal 131 3" xfId="3425" xr:uid="{00000000-0005-0000-0000-0000510D0000}"/>
    <cellStyle name="Normal 132" xfId="3426" xr:uid="{00000000-0005-0000-0000-0000520D0000}"/>
    <cellStyle name="Normal 132 2" xfId="3427" xr:uid="{00000000-0005-0000-0000-0000530D0000}"/>
    <cellStyle name="Normal 133" xfId="3428" xr:uid="{00000000-0005-0000-0000-0000540D0000}"/>
    <cellStyle name="Normal 134" xfId="3429" xr:uid="{00000000-0005-0000-0000-0000550D0000}"/>
    <cellStyle name="Normal 134 2" xfId="3430" xr:uid="{00000000-0005-0000-0000-0000560D0000}"/>
    <cellStyle name="Normal 134 2 2" xfId="3431" xr:uid="{00000000-0005-0000-0000-0000570D0000}"/>
    <cellStyle name="Normal 135" xfId="3432" xr:uid="{00000000-0005-0000-0000-0000580D0000}"/>
    <cellStyle name="Normal 136" xfId="3433" xr:uid="{00000000-0005-0000-0000-0000590D0000}"/>
    <cellStyle name="Normal 137" xfId="3434" xr:uid="{00000000-0005-0000-0000-00005A0D0000}"/>
    <cellStyle name="Normal 138" xfId="3435" xr:uid="{00000000-0005-0000-0000-00005B0D0000}"/>
    <cellStyle name="Normal 139" xfId="3436" xr:uid="{00000000-0005-0000-0000-00005C0D0000}"/>
    <cellStyle name="Normal 139 2" xfId="3437" xr:uid="{00000000-0005-0000-0000-00005D0D0000}"/>
    <cellStyle name="Normal 14" xfId="3438" xr:uid="{00000000-0005-0000-0000-00005E0D0000}"/>
    <cellStyle name="Normal 14 10" xfId="3439" xr:uid="{00000000-0005-0000-0000-00005F0D0000}"/>
    <cellStyle name="Normal 14 10 2" xfId="3440" xr:uid="{00000000-0005-0000-0000-0000600D0000}"/>
    <cellStyle name="Normal 14 11" xfId="3441" xr:uid="{00000000-0005-0000-0000-0000610D0000}"/>
    <cellStyle name="Normal 14 12" xfId="3442" xr:uid="{00000000-0005-0000-0000-0000620D0000}"/>
    <cellStyle name="Normal 14 12 10 2 2 2" xfId="9633" xr:uid="{C7523662-E8AE-4177-93F5-217B949C0B15}"/>
    <cellStyle name="Normal 14 13" xfId="3443" xr:uid="{00000000-0005-0000-0000-0000630D0000}"/>
    <cellStyle name="Normal 14 14" xfId="3444" xr:uid="{00000000-0005-0000-0000-0000640D0000}"/>
    <cellStyle name="Normal 14 15" xfId="9451" xr:uid="{64AD25EB-69CA-4485-B7B3-3C2B8081102A}"/>
    <cellStyle name="Normal 14 2" xfId="3445" xr:uid="{00000000-0005-0000-0000-0000650D0000}"/>
    <cellStyle name="Normal 14 2 2" xfId="3446" xr:uid="{00000000-0005-0000-0000-0000660D0000}"/>
    <cellStyle name="Normal 14 2 3" xfId="3447" xr:uid="{00000000-0005-0000-0000-0000670D0000}"/>
    <cellStyle name="Normal 14 2 4" xfId="3448" xr:uid="{00000000-0005-0000-0000-0000680D0000}"/>
    <cellStyle name="Normal 14 2 5" xfId="9508" xr:uid="{26E1037E-F67F-42F6-B632-712F5C14416D}"/>
    <cellStyle name="Normal 14 3" xfId="3449" xr:uid="{00000000-0005-0000-0000-0000690D0000}"/>
    <cellStyle name="Normal 14 3 2" xfId="3450" xr:uid="{00000000-0005-0000-0000-00006A0D0000}"/>
    <cellStyle name="Normal 14 3 3" xfId="3451" xr:uid="{00000000-0005-0000-0000-00006B0D0000}"/>
    <cellStyle name="Normal 14 3 4" xfId="9559" xr:uid="{A54C06CD-EE2E-4D31-9ED7-0CFEAB19A399}"/>
    <cellStyle name="Normal 14 4" xfId="3452" xr:uid="{00000000-0005-0000-0000-00006C0D0000}"/>
    <cellStyle name="Normal 14 4 2" xfId="3453" xr:uid="{00000000-0005-0000-0000-00006D0D0000}"/>
    <cellStyle name="Normal 14 4 2 2" xfId="3454" xr:uid="{00000000-0005-0000-0000-00006E0D0000}"/>
    <cellStyle name="Normal 14 4 3" xfId="3455" xr:uid="{00000000-0005-0000-0000-00006F0D0000}"/>
    <cellStyle name="Normal 14 5" xfId="3456" xr:uid="{00000000-0005-0000-0000-0000700D0000}"/>
    <cellStyle name="Normal 14 5 2" xfId="3457" xr:uid="{00000000-0005-0000-0000-0000710D0000}"/>
    <cellStyle name="Normal 14 5 3" xfId="3458" xr:uid="{00000000-0005-0000-0000-0000720D0000}"/>
    <cellStyle name="Normal 14 5 4" xfId="3459" xr:uid="{00000000-0005-0000-0000-0000730D0000}"/>
    <cellStyle name="Normal 14 6" xfId="3460" xr:uid="{00000000-0005-0000-0000-0000740D0000}"/>
    <cellStyle name="Normal 14 6 2" xfId="3461" xr:uid="{00000000-0005-0000-0000-0000750D0000}"/>
    <cellStyle name="Normal 14 7" xfId="3462" xr:uid="{00000000-0005-0000-0000-0000760D0000}"/>
    <cellStyle name="Normal 14 7 2" xfId="3463" xr:uid="{00000000-0005-0000-0000-0000770D0000}"/>
    <cellStyle name="Normal 14 8" xfId="3464" xr:uid="{00000000-0005-0000-0000-0000780D0000}"/>
    <cellStyle name="Normal 14 8 2" xfId="3465" xr:uid="{00000000-0005-0000-0000-0000790D0000}"/>
    <cellStyle name="Normal 14 9" xfId="3466" xr:uid="{00000000-0005-0000-0000-00007A0D0000}"/>
    <cellStyle name="Normal 14 9 2" xfId="3467" xr:uid="{00000000-0005-0000-0000-00007B0D0000}"/>
    <cellStyle name="Normal 140" xfId="3468" xr:uid="{00000000-0005-0000-0000-00007C0D0000}"/>
    <cellStyle name="Normal 140 2" xfId="3469" xr:uid="{00000000-0005-0000-0000-00007D0D0000}"/>
    <cellStyle name="Normal 140 2 2" xfId="3470" xr:uid="{00000000-0005-0000-0000-00007E0D0000}"/>
    <cellStyle name="Normal 140 3" xfId="3471" xr:uid="{00000000-0005-0000-0000-00007F0D0000}"/>
    <cellStyle name="Normal 141" xfId="3472" xr:uid="{00000000-0005-0000-0000-0000800D0000}"/>
    <cellStyle name="Normal 142" xfId="3473" xr:uid="{00000000-0005-0000-0000-0000810D0000}"/>
    <cellStyle name="Normal 143" xfId="3474" xr:uid="{00000000-0005-0000-0000-0000820D0000}"/>
    <cellStyle name="Normal 144" xfId="3475" xr:uid="{00000000-0005-0000-0000-0000830D0000}"/>
    <cellStyle name="Normal 145" xfId="3476" xr:uid="{00000000-0005-0000-0000-0000840D0000}"/>
    <cellStyle name="Normal 146" xfId="3477" xr:uid="{00000000-0005-0000-0000-0000850D0000}"/>
    <cellStyle name="Normal 147" xfId="3478" xr:uid="{00000000-0005-0000-0000-0000860D0000}"/>
    <cellStyle name="Normal 148" xfId="3479" xr:uid="{00000000-0005-0000-0000-0000870D0000}"/>
    <cellStyle name="Normal 149" xfId="3480" xr:uid="{00000000-0005-0000-0000-0000880D0000}"/>
    <cellStyle name="Normal 15" xfId="3481" xr:uid="{00000000-0005-0000-0000-0000890D0000}"/>
    <cellStyle name="Normal 15 2" xfId="3482" xr:uid="{00000000-0005-0000-0000-00008A0D0000}"/>
    <cellStyle name="Normal 15 2 2" xfId="3483" xr:uid="{00000000-0005-0000-0000-00008B0D0000}"/>
    <cellStyle name="Normal 15 2 3" xfId="3484" xr:uid="{00000000-0005-0000-0000-00008C0D0000}"/>
    <cellStyle name="Normal 15 3" xfId="3485" xr:uid="{00000000-0005-0000-0000-00008D0D0000}"/>
    <cellStyle name="Normal 15 3 2" xfId="3486" xr:uid="{00000000-0005-0000-0000-00008E0D0000}"/>
    <cellStyle name="Normal 15 3 3" xfId="3487" xr:uid="{00000000-0005-0000-0000-00008F0D0000}"/>
    <cellStyle name="Normal 15 4" xfId="3488" xr:uid="{00000000-0005-0000-0000-0000900D0000}"/>
    <cellStyle name="Normal 15 4 2" xfId="3489" xr:uid="{00000000-0005-0000-0000-0000910D0000}"/>
    <cellStyle name="Normal 15 4 3" xfId="3490" xr:uid="{00000000-0005-0000-0000-0000920D0000}"/>
    <cellStyle name="Normal 15 5" xfId="3491" xr:uid="{00000000-0005-0000-0000-0000930D0000}"/>
    <cellStyle name="Normal 15 6" xfId="3492" xr:uid="{00000000-0005-0000-0000-0000940D0000}"/>
    <cellStyle name="Normal 15 7" xfId="3493" xr:uid="{00000000-0005-0000-0000-0000950D0000}"/>
    <cellStyle name="Normal 15 8" xfId="3494" xr:uid="{00000000-0005-0000-0000-0000960D0000}"/>
    <cellStyle name="Normal 150" xfId="3495" xr:uid="{00000000-0005-0000-0000-0000970D0000}"/>
    <cellStyle name="Normal 151" xfId="3496" xr:uid="{00000000-0005-0000-0000-0000980D0000}"/>
    <cellStyle name="Normal 152" xfId="3497" xr:uid="{00000000-0005-0000-0000-0000990D0000}"/>
    <cellStyle name="Normal 153" xfId="3498" xr:uid="{00000000-0005-0000-0000-00009A0D0000}"/>
    <cellStyle name="Normal 154" xfId="3499" xr:uid="{00000000-0005-0000-0000-00009B0D0000}"/>
    <cellStyle name="Normal 155" xfId="3500" xr:uid="{00000000-0005-0000-0000-00009C0D0000}"/>
    <cellStyle name="Normal 156" xfId="3501" xr:uid="{00000000-0005-0000-0000-00009D0D0000}"/>
    <cellStyle name="Normal 157" xfId="3502" xr:uid="{00000000-0005-0000-0000-00009E0D0000}"/>
    <cellStyle name="Normal 158" xfId="3503" xr:uid="{00000000-0005-0000-0000-00009F0D0000}"/>
    <cellStyle name="Normal 159" xfId="3504" xr:uid="{00000000-0005-0000-0000-0000A00D0000}"/>
    <cellStyle name="Normal 16" xfId="3505" xr:uid="{00000000-0005-0000-0000-0000A10D0000}"/>
    <cellStyle name="Normal 16 2" xfId="3506" xr:uid="{00000000-0005-0000-0000-0000A20D0000}"/>
    <cellStyle name="Normal 16 2 2" xfId="3507" xr:uid="{00000000-0005-0000-0000-0000A30D0000}"/>
    <cellStyle name="Normal 16 2 2 2" xfId="3508" xr:uid="{00000000-0005-0000-0000-0000A40D0000}"/>
    <cellStyle name="Normal 16 2 3" xfId="3509" xr:uid="{00000000-0005-0000-0000-0000A50D0000}"/>
    <cellStyle name="Normal 16 2 4" xfId="9541" xr:uid="{372F4BCC-F4C8-4DDE-BD29-85E5FF07455A}"/>
    <cellStyle name="Normal 16 3" xfId="3510" xr:uid="{00000000-0005-0000-0000-0000A60D0000}"/>
    <cellStyle name="Normal 16 3 2" xfId="3511" xr:uid="{00000000-0005-0000-0000-0000A70D0000}"/>
    <cellStyle name="Normal 16 3 3" xfId="9592" xr:uid="{240CCC66-4B5A-46C3-A1E5-6D1D9228B926}"/>
    <cellStyle name="Normal 16 4" xfId="3512" xr:uid="{00000000-0005-0000-0000-0000A80D0000}"/>
    <cellStyle name="Normal 16 4 2" xfId="9608" xr:uid="{2D99DD3B-1042-4EE7-9EDB-391CCD47995D}"/>
    <cellStyle name="Normal 16 5" xfId="3513" xr:uid="{00000000-0005-0000-0000-0000A90D0000}"/>
    <cellStyle name="Normal 16 6" xfId="3514" xr:uid="{00000000-0005-0000-0000-0000AA0D0000}"/>
    <cellStyle name="Normal 16 7" xfId="3515" xr:uid="{00000000-0005-0000-0000-0000AB0D0000}"/>
    <cellStyle name="Normal 16 8" xfId="9487" xr:uid="{61EED057-B87F-4E49-B424-88BC79AFCC38}"/>
    <cellStyle name="Normal 160" xfId="3516" xr:uid="{00000000-0005-0000-0000-0000AC0D0000}"/>
    <cellStyle name="Normal 161" xfId="3517" xr:uid="{00000000-0005-0000-0000-0000AD0D0000}"/>
    <cellStyle name="Normal 162" xfId="3518" xr:uid="{00000000-0005-0000-0000-0000AE0D0000}"/>
    <cellStyle name="Normal 163" xfId="3519" xr:uid="{00000000-0005-0000-0000-0000AF0D0000}"/>
    <cellStyle name="Normal 164" xfId="3520" xr:uid="{00000000-0005-0000-0000-0000B00D0000}"/>
    <cellStyle name="Normal 165" xfId="3521" xr:uid="{00000000-0005-0000-0000-0000B10D0000}"/>
    <cellStyle name="Normal 166" xfId="3522" xr:uid="{00000000-0005-0000-0000-0000B20D0000}"/>
    <cellStyle name="Normal 167" xfId="3523" xr:uid="{00000000-0005-0000-0000-0000B30D0000}"/>
    <cellStyle name="Normal 168" xfId="3524" xr:uid="{00000000-0005-0000-0000-0000B40D0000}"/>
    <cellStyle name="Normal 169" xfId="3525" xr:uid="{00000000-0005-0000-0000-0000B50D0000}"/>
    <cellStyle name="Normal 17" xfId="3526" xr:uid="{00000000-0005-0000-0000-0000B60D0000}"/>
    <cellStyle name="Normal 17 2" xfId="3527" xr:uid="{00000000-0005-0000-0000-0000B70D0000}"/>
    <cellStyle name="Normal 17 2 2" xfId="3528" xr:uid="{00000000-0005-0000-0000-0000B80D0000}"/>
    <cellStyle name="Normal 17 2 2 2" xfId="3529" xr:uid="{00000000-0005-0000-0000-0000B90D0000}"/>
    <cellStyle name="Normal 17 2 3" xfId="3530" xr:uid="{00000000-0005-0000-0000-0000BA0D0000}"/>
    <cellStyle name="Normal 17 3" xfId="3531" xr:uid="{00000000-0005-0000-0000-0000BB0D0000}"/>
    <cellStyle name="Normal 17 3 2" xfId="3532" xr:uid="{00000000-0005-0000-0000-0000BC0D0000}"/>
    <cellStyle name="Normal 17 4" xfId="3533" xr:uid="{00000000-0005-0000-0000-0000BD0D0000}"/>
    <cellStyle name="Normal 17 4 2" xfId="3534" xr:uid="{00000000-0005-0000-0000-0000BE0D0000}"/>
    <cellStyle name="Normal 17 4 3" xfId="3535" xr:uid="{00000000-0005-0000-0000-0000BF0D0000}"/>
    <cellStyle name="Normal 170" xfId="3536" xr:uid="{00000000-0005-0000-0000-0000C00D0000}"/>
    <cellStyle name="Normal 171" xfId="3537" xr:uid="{00000000-0005-0000-0000-0000C10D0000}"/>
    <cellStyle name="Normal 172" xfId="3538" xr:uid="{00000000-0005-0000-0000-0000C20D0000}"/>
    <cellStyle name="Normal 173" xfId="3539" xr:uid="{00000000-0005-0000-0000-0000C30D0000}"/>
    <cellStyle name="Normal 174" xfId="3540" xr:uid="{00000000-0005-0000-0000-0000C40D0000}"/>
    <cellStyle name="Normal 175" xfId="3541" xr:uid="{00000000-0005-0000-0000-0000C50D0000}"/>
    <cellStyle name="Normal 176" xfId="3542" xr:uid="{00000000-0005-0000-0000-0000C60D0000}"/>
    <cellStyle name="Normal 177" xfId="3543" xr:uid="{00000000-0005-0000-0000-0000C70D0000}"/>
    <cellStyle name="Normal 178" xfId="3544" xr:uid="{00000000-0005-0000-0000-0000C80D0000}"/>
    <cellStyle name="Normal 179" xfId="3545" xr:uid="{00000000-0005-0000-0000-0000C90D0000}"/>
    <cellStyle name="Normal 18" xfId="3546" xr:uid="{00000000-0005-0000-0000-0000CA0D0000}"/>
    <cellStyle name="Normal 18 2" xfId="3547" xr:uid="{00000000-0005-0000-0000-0000CB0D0000}"/>
    <cellStyle name="Normal 18 2 2" xfId="3548" xr:uid="{00000000-0005-0000-0000-0000CC0D0000}"/>
    <cellStyle name="Normal 18 2 3" xfId="3549" xr:uid="{00000000-0005-0000-0000-0000CD0D0000}"/>
    <cellStyle name="Normal 18 3" xfId="3550" xr:uid="{00000000-0005-0000-0000-0000CE0D0000}"/>
    <cellStyle name="Normal 18 3 2" xfId="3551" xr:uid="{00000000-0005-0000-0000-0000CF0D0000}"/>
    <cellStyle name="Normal 18 4" xfId="3552" xr:uid="{00000000-0005-0000-0000-0000D00D0000}"/>
    <cellStyle name="Normal 18 5" xfId="3553" xr:uid="{00000000-0005-0000-0000-0000D10D0000}"/>
    <cellStyle name="Normal 18 6" xfId="3554" xr:uid="{00000000-0005-0000-0000-0000D20D0000}"/>
    <cellStyle name="Normal 180" xfId="3555" xr:uid="{00000000-0005-0000-0000-0000D30D0000}"/>
    <cellStyle name="Normal 181" xfId="3556" xr:uid="{00000000-0005-0000-0000-0000D40D0000}"/>
    <cellStyle name="Normal 182" xfId="3557" xr:uid="{00000000-0005-0000-0000-0000D50D0000}"/>
    <cellStyle name="Normal 183" xfId="3558" xr:uid="{00000000-0005-0000-0000-0000D60D0000}"/>
    <cellStyle name="Normal 184" xfId="3559" xr:uid="{00000000-0005-0000-0000-0000D70D0000}"/>
    <cellStyle name="Normal 185" xfId="3560" xr:uid="{00000000-0005-0000-0000-0000D80D0000}"/>
    <cellStyle name="Normal 186" xfId="3561" xr:uid="{00000000-0005-0000-0000-0000D90D0000}"/>
    <cellStyle name="Normal 187" xfId="3562" xr:uid="{00000000-0005-0000-0000-0000DA0D0000}"/>
    <cellStyle name="Normal 188" xfId="3563" xr:uid="{00000000-0005-0000-0000-0000DB0D0000}"/>
    <cellStyle name="Normal 189" xfId="3564" xr:uid="{00000000-0005-0000-0000-0000DC0D0000}"/>
    <cellStyle name="Normal 19" xfId="3565" xr:uid="{00000000-0005-0000-0000-0000DD0D0000}"/>
    <cellStyle name="Normal 19 2" xfId="3566" xr:uid="{00000000-0005-0000-0000-0000DE0D0000}"/>
    <cellStyle name="Normal 190" xfId="3567" xr:uid="{00000000-0005-0000-0000-0000DF0D0000}"/>
    <cellStyle name="Normal 191" xfId="3568" xr:uid="{00000000-0005-0000-0000-0000E00D0000}"/>
    <cellStyle name="Normal 192" xfId="3569" xr:uid="{00000000-0005-0000-0000-0000E10D0000}"/>
    <cellStyle name="Normal 193" xfId="3570" xr:uid="{00000000-0005-0000-0000-0000E20D0000}"/>
    <cellStyle name="Normal 194" xfId="3571" xr:uid="{00000000-0005-0000-0000-0000E30D0000}"/>
    <cellStyle name="Normal 194 2" xfId="3572" xr:uid="{00000000-0005-0000-0000-0000E40D0000}"/>
    <cellStyle name="Normal 195" xfId="3573" xr:uid="{00000000-0005-0000-0000-0000E50D0000}"/>
    <cellStyle name="Normal 195 2" xfId="9388" xr:uid="{00000000-0005-0000-0000-0000E60D0000}"/>
    <cellStyle name="Normal 196" xfId="3574" xr:uid="{00000000-0005-0000-0000-0000E70D0000}"/>
    <cellStyle name="Normal 197" xfId="3575" xr:uid="{00000000-0005-0000-0000-0000E80D0000}"/>
    <cellStyle name="Normal 198" xfId="3576" xr:uid="{00000000-0005-0000-0000-0000E90D0000}"/>
    <cellStyle name="Normal 199" xfId="3577" xr:uid="{00000000-0005-0000-0000-0000EA0D0000}"/>
    <cellStyle name="Normal 199 2" xfId="9392" xr:uid="{9D3D7ACB-E61D-43E4-A05F-B767E9F24F88}"/>
    <cellStyle name="Normal 199 2 2" xfId="9418" xr:uid="{849C94E5-602B-4CAD-9ADE-AF2C30F4C1F1}"/>
    <cellStyle name="Normal 199 2 2 2" xfId="9427" xr:uid="{AF8196DC-16E1-436A-A099-681A5630B34E}"/>
    <cellStyle name="Normal 199 2 3" xfId="9622" xr:uid="{C1045B6B-E3C2-45DE-99A5-93E042F43033}"/>
    <cellStyle name="Normal 2" xfId="3" xr:uid="{00000000-0005-0000-0000-0000EB0D0000}"/>
    <cellStyle name="Normal 2 10" xfId="3578" xr:uid="{00000000-0005-0000-0000-0000EC0D0000}"/>
    <cellStyle name="Normal 2 10 2" xfId="3579" xr:uid="{00000000-0005-0000-0000-0000ED0D0000}"/>
    <cellStyle name="Normal 2 10 3" xfId="3580" xr:uid="{00000000-0005-0000-0000-0000EE0D0000}"/>
    <cellStyle name="Normal 2 10 4" xfId="3581" xr:uid="{00000000-0005-0000-0000-0000EF0D0000}"/>
    <cellStyle name="Normal 2 10 4 2" xfId="3582" xr:uid="{00000000-0005-0000-0000-0000F00D0000}"/>
    <cellStyle name="Normal 2 10 5" xfId="3583" xr:uid="{00000000-0005-0000-0000-0000F10D0000}"/>
    <cellStyle name="Normal 2 10 5 2" xfId="3584" xr:uid="{00000000-0005-0000-0000-0000F20D0000}"/>
    <cellStyle name="Normal 2 10 6" xfId="3585" xr:uid="{00000000-0005-0000-0000-0000F30D0000}"/>
    <cellStyle name="Normal 2 10 7" xfId="3586" xr:uid="{00000000-0005-0000-0000-0000F40D0000}"/>
    <cellStyle name="Normal 2 10 8" xfId="3587" xr:uid="{00000000-0005-0000-0000-0000F50D0000}"/>
    <cellStyle name="Normal 2 10 9" xfId="9378" xr:uid="{00000000-0005-0000-0000-0000F60D0000}"/>
    <cellStyle name="Normal 2 10 9 2" xfId="9413" xr:uid="{AB27D99F-01A5-4A6A-B95A-026108C16984}"/>
    <cellStyle name="Normal 2 100" xfId="3588" xr:uid="{00000000-0005-0000-0000-0000F70D0000}"/>
    <cellStyle name="Normal 2 100 2" xfId="3589" xr:uid="{00000000-0005-0000-0000-0000F80D0000}"/>
    <cellStyle name="Normal 2 101" xfId="3590" xr:uid="{00000000-0005-0000-0000-0000F90D0000}"/>
    <cellStyle name="Normal 2 101 2" xfId="3591" xr:uid="{00000000-0005-0000-0000-0000FA0D0000}"/>
    <cellStyle name="Normal 2 102" xfId="3592" xr:uid="{00000000-0005-0000-0000-0000FB0D0000}"/>
    <cellStyle name="Normal 2 102 2" xfId="3593" xr:uid="{00000000-0005-0000-0000-0000FC0D0000}"/>
    <cellStyle name="Normal 2 103" xfId="3594" xr:uid="{00000000-0005-0000-0000-0000FD0D0000}"/>
    <cellStyle name="Normal 2 103 2" xfId="3595" xr:uid="{00000000-0005-0000-0000-0000FE0D0000}"/>
    <cellStyle name="Normal 2 104" xfId="3596" xr:uid="{00000000-0005-0000-0000-0000FF0D0000}"/>
    <cellStyle name="Normal 2 105" xfId="3597" xr:uid="{00000000-0005-0000-0000-0000000E0000}"/>
    <cellStyle name="Normal 2 105 2" xfId="3598" xr:uid="{00000000-0005-0000-0000-0000010E0000}"/>
    <cellStyle name="Normal 2 106" xfId="3599" xr:uid="{00000000-0005-0000-0000-0000020E0000}"/>
    <cellStyle name="Normal 2 106 2" xfId="3600" xr:uid="{00000000-0005-0000-0000-0000030E0000}"/>
    <cellStyle name="Normal 2 107" xfId="3601" xr:uid="{00000000-0005-0000-0000-0000040E0000}"/>
    <cellStyle name="Normal 2 107 2" xfId="3602" xr:uid="{00000000-0005-0000-0000-0000050E0000}"/>
    <cellStyle name="Normal 2 108" xfId="3603" xr:uid="{00000000-0005-0000-0000-0000060E0000}"/>
    <cellStyle name="Normal 2 108 2" xfId="3604" xr:uid="{00000000-0005-0000-0000-0000070E0000}"/>
    <cellStyle name="Normal 2 109" xfId="3605" xr:uid="{00000000-0005-0000-0000-0000080E0000}"/>
    <cellStyle name="Normal 2 109 2" xfId="3606" xr:uid="{00000000-0005-0000-0000-0000090E0000}"/>
    <cellStyle name="Normal 2 11" xfId="3607" xr:uid="{00000000-0005-0000-0000-00000A0E0000}"/>
    <cellStyle name="Normal 2 11 2" xfId="3608" xr:uid="{00000000-0005-0000-0000-00000B0E0000}"/>
    <cellStyle name="Normal 2 11 3" xfId="3609" xr:uid="{00000000-0005-0000-0000-00000C0E0000}"/>
    <cellStyle name="Normal 2 11 4" xfId="3610" xr:uid="{00000000-0005-0000-0000-00000D0E0000}"/>
    <cellStyle name="Normal 2 11 4 2" xfId="3611" xr:uid="{00000000-0005-0000-0000-00000E0E0000}"/>
    <cellStyle name="Normal 2 11 5" xfId="3612" xr:uid="{00000000-0005-0000-0000-00000F0E0000}"/>
    <cellStyle name="Normal 2 11 6" xfId="3613" xr:uid="{00000000-0005-0000-0000-0000100E0000}"/>
    <cellStyle name="Normal 2 110" xfId="3614" xr:uid="{00000000-0005-0000-0000-0000110E0000}"/>
    <cellStyle name="Normal 2 110 2" xfId="3615" xr:uid="{00000000-0005-0000-0000-0000120E0000}"/>
    <cellStyle name="Normal 2 111" xfId="3616" xr:uid="{00000000-0005-0000-0000-0000130E0000}"/>
    <cellStyle name="Normal 2 111 2" xfId="3617" xr:uid="{00000000-0005-0000-0000-0000140E0000}"/>
    <cellStyle name="Normal 2 112" xfId="3618" xr:uid="{00000000-0005-0000-0000-0000150E0000}"/>
    <cellStyle name="Normal 2 112 2" xfId="3619" xr:uid="{00000000-0005-0000-0000-0000160E0000}"/>
    <cellStyle name="Normal 2 113" xfId="3620" xr:uid="{00000000-0005-0000-0000-0000170E0000}"/>
    <cellStyle name="Normal 2 113 2" xfId="3621" xr:uid="{00000000-0005-0000-0000-0000180E0000}"/>
    <cellStyle name="Normal 2 114" xfId="3622" xr:uid="{00000000-0005-0000-0000-0000190E0000}"/>
    <cellStyle name="Normal 2 114 2" xfId="3623" xr:uid="{00000000-0005-0000-0000-00001A0E0000}"/>
    <cellStyle name="Normal 2 115" xfId="3624" xr:uid="{00000000-0005-0000-0000-00001B0E0000}"/>
    <cellStyle name="Normal 2 115 2" xfId="3625" xr:uid="{00000000-0005-0000-0000-00001C0E0000}"/>
    <cellStyle name="Normal 2 116" xfId="3626" xr:uid="{00000000-0005-0000-0000-00001D0E0000}"/>
    <cellStyle name="Normal 2 116 2" xfId="3627" xr:uid="{00000000-0005-0000-0000-00001E0E0000}"/>
    <cellStyle name="Normal 2 117" xfId="3628" xr:uid="{00000000-0005-0000-0000-00001F0E0000}"/>
    <cellStyle name="Normal 2 117 2" xfId="3629" xr:uid="{00000000-0005-0000-0000-0000200E0000}"/>
    <cellStyle name="Normal 2 118" xfId="3630" xr:uid="{00000000-0005-0000-0000-0000210E0000}"/>
    <cellStyle name="Normal 2 118 2" xfId="3631" xr:uid="{00000000-0005-0000-0000-0000220E0000}"/>
    <cellStyle name="Normal 2 119" xfId="3632" xr:uid="{00000000-0005-0000-0000-0000230E0000}"/>
    <cellStyle name="Normal 2 119 2" xfId="3633" xr:uid="{00000000-0005-0000-0000-0000240E0000}"/>
    <cellStyle name="Normal 2 12" xfId="3634" xr:uid="{00000000-0005-0000-0000-0000250E0000}"/>
    <cellStyle name="Normal 2 12 2" xfId="3635" xr:uid="{00000000-0005-0000-0000-0000260E0000}"/>
    <cellStyle name="Normal 2 12 2 2" xfId="3636" xr:uid="{00000000-0005-0000-0000-0000270E0000}"/>
    <cellStyle name="Normal 2 12 3" xfId="3637" xr:uid="{00000000-0005-0000-0000-0000280E0000}"/>
    <cellStyle name="Normal 2 12 4" xfId="3638" xr:uid="{00000000-0005-0000-0000-0000290E0000}"/>
    <cellStyle name="Normal 2 120" xfId="3639" xr:uid="{00000000-0005-0000-0000-00002A0E0000}"/>
    <cellStyle name="Normal 2 120 2" xfId="3640" xr:uid="{00000000-0005-0000-0000-00002B0E0000}"/>
    <cellStyle name="Normal 2 121" xfId="3641" xr:uid="{00000000-0005-0000-0000-00002C0E0000}"/>
    <cellStyle name="Normal 2 121 2" xfId="3642" xr:uid="{00000000-0005-0000-0000-00002D0E0000}"/>
    <cellStyle name="Normal 2 122" xfId="3643" xr:uid="{00000000-0005-0000-0000-00002E0E0000}"/>
    <cellStyle name="Normal 2 122 2" xfId="3644" xr:uid="{00000000-0005-0000-0000-00002F0E0000}"/>
    <cellStyle name="Normal 2 123" xfId="3645" xr:uid="{00000000-0005-0000-0000-0000300E0000}"/>
    <cellStyle name="Normal 2 123 2" xfId="3646" xr:uid="{00000000-0005-0000-0000-0000310E0000}"/>
    <cellStyle name="Normal 2 124" xfId="3647" xr:uid="{00000000-0005-0000-0000-0000320E0000}"/>
    <cellStyle name="Normal 2 124 2" xfId="3648" xr:uid="{00000000-0005-0000-0000-0000330E0000}"/>
    <cellStyle name="Normal 2 125" xfId="3649" xr:uid="{00000000-0005-0000-0000-0000340E0000}"/>
    <cellStyle name="Normal 2 125 2" xfId="3650" xr:uid="{00000000-0005-0000-0000-0000350E0000}"/>
    <cellStyle name="Normal 2 126" xfId="3651" xr:uid="{00000000-0005-0000-0000-0000360E0000}"/>
    <cellStyle name="Normal 2 126 2" xfId="3652" xr:uid="{00000000-0005-0000-0000-0000370E0000}"/>
    <cellStyle name="Normal 2 127" xfId="3653" xr:uid="{00000000-0005-0000-0000-0000380E0000}"/>
    <cellStyle name="Normal 2 127 2" xfId="3654" xr:uid="{00000000-0005-0000-0000-0000390E0000}"/>
    <cellStyle name="Normal 2 128" xfId="3655" xr:uid="{00000000-0005-0000-0000-00003A0E0000}"/>
    <cellStyle name="Normal 2 128 2" xfId="3656" xr:uid="{00000000-0005-0000-0000-00003B0E0000}"/>
    <cellStyle name="Normal 2 129" xfId="3657" xr:uid="{00000000-0005-0000-0000-00003C0E0000}"/>
    <cellStyle name="Normal 2 129 2" xfId="3658" xr:uid="{00000000-0005-0000-0000-00003D0E0000}"/>
    <cellStyle name="Normal 2 13" xfId="3659" xr:uid="{00000000-0005-0000-0000-00003E0E0000}"/>
    <cellStyle name="Normal 2 13 2" xfId="3660" xr:uid="{00000000-0005-0000-0000-00003F0E0000}"/>
    <cellStyle name="Normal 2 13 2 2" xfId="3661" xr:uid="{00000000-0005-0000-0000-0000400E0000}"/>
    <cellStyle name="Normal 2 13 3" xfId="3662" xr:uid="{00000000-0005-0000-0000-0000410E0000}"/>
    <cellStyle name="Normal 2 13 4" xfId="3663" xr:uid="{00000000-0005-0000-0000-0000420E0000}"/>
    <cellStyle name="Normal 2 130" xfId="3664" xr:uid="{00000000-0005-0000-0000-0000430E0000}"/>
    <cellStyle name="Normal 2 130 2" xfId="3665" xr:uid="{00000000-0005-0000-0000-0000440E0000}"/>
    <cellStyle name="Normal 2 131" xfId="3666" xr:uid="{00000000-0005-0000-0000-0000450E0000}"/>
    <cellStyle name="Normal 2 131 2" xfId="3667" xr:uid="{00000000-0005-0000-0000-0000460E0000}"/>
    <cellStyle name="Normal 2 132" xfId="3668" xr:uid="{00000000-0005-0000-0000-0000470E0000}"/>
    <cellStyle name="Normal 2 132 2" xfId="3669" xr:uid="{00000000-0005-0000-0000-0000480E0000}"/>
    <cellStyle name="Normal 2 133" xfId="3670" xr:uid="{00000000-0005-0000-0000-0000490E0000}"/>
    <cellStyle name="Normal 2 133 2" xfId="3671" xr:uid="{00000000-0005-0000-0000-00004A0E0000}"/>
    <cellStyle name="Normal 2 134" xfId="3672" xr:uid="{00000000-0005-0000-0000-00004B0E0000}"/>
    <cellStyle name="Normal 2 134 2" xfId="3673" xr:uid="{00000000-0005-0000-0000-00004C0E0000}"/>
    <cellStyle name="Normal 2 135" xfId="3674" xr:uid="{00000000-0005-0000-0000-00004D0E0000}"/>
    <cellStyle name="Normal 2 135 2" xfId="3675" xr:uid="{00000000-0005-0000-0000-00004E0E0000}"/>
    <cellStyle name="Normal 2 136" xfId="3676" xr:uid="{00000000-0005-0000-0000-00004F0E0000}"/>
    <cellStyle name="Normal 2 136 2" xfId="3677" xr:uid="{00000000-0005-0000-0000-0000500E0000}"/>
    <cellStyle name="Normal 2 137" xfId="3678" xr:uid="{00000000-0005-0000-0000-0000510E0000}"/>
    <cellStyle name="Normal 2 137 2" xfId="3679" xr:uid="{00000000-0005-0000-0000-0000520E0000}"/>
    <cellStyle name="Normal 2 138" xfId="3680" xr:uid="{00000000-0005-0000-0000-0000530E0000}"/>
    <cellStyle name="Normal 2 138 2" xfId="3681" xr:uid="{00000000-0005-0000-0000-0000540E0000}"/>
    <cellStyle name="Normal 2 139" xfId="3682" xr:uid="{00000000-0005-0000-0000-0000550E0000}"/>
    <cellStyle name="Normal 2 139 2" xfId="3683" xr:uid="{00000000-0005-0000-0000-0000560E0000}"/>
    <cellStyle name="Normal 2 14" xfId="3684" xr:uid="{00000000-0005-0000-0000-0000570E0000}"/>
    <cellStyle name="Normal 2 14 2" xfId="3685" xr:uid="{00000000-0005-0000-0000-0000580E0000}"/>
    <cellStyle name="Normal 2 14 2 2" xfId="3686" xr:uid="{00000000-0005-0000-0000-0000590E0000}"/>
    <cellStyle name="Normal 2 14 3" xfId="3687" xr:uid="{00000000-0005-0000-0000-00005A0E0000}"/>
    <cellStyle name="Normal 2 140" xfId="3688" xr:uid="{00000000-0005-0000-0000-00005B0E0000}"/>
    <cellStyle name="Normal 2 140 2" xfId="3689" xr:uid="{00000000-0005-0000-0000-00005C0E0000}"/>
    <cellStyle name="Normal 2 141" xfId="3690" xr:uid="{00000000-0005-0000-0000-00005D0E0000}"/>
    <cellStyle name="Normal 2 142" xfId="21" xr:uid="{00000000-0005-0000-0000-00005E0E0000}"/>
    <cellStyle name="Normal 2 142 2" xfId="9391" xr:uid="{ED96300A-9B34-411C-AC28-9C40C8E7BEF8}"/>
    <cellStyle name="Normal 2 143" xfId="3691" xr:uid="{00000000-0005-0000-0000-00005F0E0000}"/>
    <cellStyle name="Normal 2 144" xfId="3692" xr:uid="{00000000-0005-0000-0000-0000600E0000}"/>
    <cellStyle name="Normal 2 144 2" xfId="9444" xr:uid="{C49517D7-1287-42E4-8A3B-67ECA90DF68A}"/>
    <cellStyle name="Normal 2 145" xfId="3693" xr:uid="{00000000-0005-0000-0000-0000610E0000}"/>
    <cellStyle name="Normal 2 15" xfId="3694" xr:uid="{00000000-0005-0000-0000-0000620E0000}"/>
    <cellStyle name="Normal 2 15 2" xfId="3695" xr:uid="{00000000-0005-0000-0000-0000630E0000}"/>
    <cellStyle name="Normal 2 15 2 2" xfId="3696" xr:uid="{00000000-0005-0000-0000-0000640E0000}"/>
    <cellStyle name="Normal 2 15 3" xfId="3697" xr:uid="{00000000-0005-0000-0000-0000650E0000}"/>
    <cellStyle name="Normal 2 16" xfId="3698" xr:uid="{00000000-0005-0000-0000-0000660E0000}"/>
    <cellStyle name="Normal 2 16 2" xfId="3699" xr:uid="{00000000-0005-0000-0000-0000670E0000}"/>
    <cellStyle name="Normal 2 16 2 2" xfId="3700" xr:uid="{00000000-0005-0000-0000-0000680E0000}"/>
    <cellStyle name="Normal 2 16 3" xfId="3701" xr:uid="{00000000-0005-0000-0000-0000690E0000}"/>
    <cellStyle name="Normal 2 17" xfId="3702" xr:uid="{00000000-0005-0000-0000-00006A0E0000}"/>
    <cellStyle name="Normal 2 17 2" xfId="3703" xr:uid="{00000000-0005-0000-0000-00006B0E0000}"/>
    <cellStyle name="Normal 2 17 2 2" xfId="3704" xr:uid="{00000000-0005-0000-0000-00006C0E0000}"/>
    <cellStyle name="Normal 2 17 3" xfId="3705" xr:uid="{00000000-0005-0000-0000-00006D0E0000}"/>
    <cellStyle name="Normal 2 18" xfId="3706" xr:uid="{00000000-0005-0000-0000-00006E0E0000}"/>
    <cellStyle name="Normal 2 18 2" xfId="3707" xr:uid="{00000000-0005-0000-0000-00006F0E0000}"/>
    <cellStyle name="Normal 2 18 2 2" xfId="3708" xr:uid="{00000000-0005-0000-0000-0000700E0000}"/>
    <cellStyle name="Normal 2 18 3" xfId="3709" xr:uid="{00000000-0005-0000-0000-0000710E0000}"/>
    <cellStyle name="Normal 2 19" xfId="3710" xr:uid="{00000000-0005-0000-0000-0000720E0000}"/>
    <cellStyle name="Normal 2 19 2" xfId="3711" xr:uid="{00000000-0005-0000-0000-0000730E0000}"/>
    <cellStyle name="Normal 2 19 2 2" xfId="3712" xr:uid="{00000000-0005-0000-0000-0000740E0000}"/>
    <cellStyle name="Normal 2 19 3" xfId="3713" xr:uid="{00000000-0005-0000-0000-0000750E0000}"/>
    <cellStyle name="Normal 2 2" xfId="4" xr:uid="{00000000-0005-0000-0000-0000760E0000}"/>
    <cellStyle name="Normal 2 2 10" xfId="3714" xr:uid="{00000000-0005-0000-0000-0000770E0000}"/>
    <cellStyle name="Normal 2 2 10 2" xfId="3715" xr:uid="{00000000-0005-0000-0000-0000780E0000}"/>
    <cellStyle name="Normal 2 2 10 2 2" xfId="3716" xr:uid="{00000000-0005-0000-0000-0000790E0000}"/>
    <cellStyle name="Normal 2 2 10 3" xfId="3717" xr:uid="{00000000-0005-0000-0000-00007A0E0000}"/>
    <cellStyle name="Normal 2 2 100" xfId="3718" xr:uid="{00000000-0005-0000-0000-00007B0E0000}"/>
    <cellStyle name="Normal 2 2 100 2" xfId="3719" xr:uid="{00000000-0005-0000-0000-00007C0E0000}"/>
    <cellStyle name="Normal 2 2 101" xfId="3720" xr:uid="{00000000-0005-0000-0000-00007D0E0000}"/>
    <cellStyle name="Normal 2 2 101 2" xfId="3721" xr:uid="{00000000-0005-0000-0000-00007E0E0000}"/>
    <cellStyle name="Normal 2 2 102" xfId="3722" xr:uid="{00000000-0005-0000-0000-00007F0E0000}"/>
    <cellStyle name="Normal 2 2 102 2" xfId="3723" xr:uid="{00000000-0005-0000-0000-0000800E0000}"/>
    <cellStyle name="Normal 2 2 103" xfId="3724" xr:uid="{00000000-0005-0000-0000-0000810E0000}"/>
    <cellStyle name="Normal 2 2 103 2" xfId="3725" xr:uid="{00000000-0005-0000-0000-0000820E0000}"/>
    <cellStyle name="Normal 2 2 104" xfId="3726" xr:uid="{00000000-0005-0000-0000-0000830E0000}"/>
    <cellStyle name="Normal 2 2 104 2" xfId="3727" xr:uid="{00000000-0005-0000-0000-0000840E0000}"/>
    <cellStyle name="Normal 2 2 105" xfId="3728" xr:uid="{00000000-0005-0000-0000-0000850E0000}"/>
    <cellStyle name="Normal 2 2 105 2" xfId="3729" xr:uid="{00000000-0005-0000-0000-0000860E0000}"/>
    <cellStyle name="Normal 2 2 106" xfId="3730" xr:uid="{00000000-0005-0000-0000-0000870E0000}"/>
    <cellStyle name="Normal 2 2 106 2" xfId="3731" xr:uid="{00000000-0005-0000-0000-0000880E0000}"/>
    <cellStyle name="Normal 2 2 107" xfId="3732" xr:uid="{00000000-0005-0000-0000-0000890E0000}"/>
    <cellStyle name="Normal 2 2 107 2" xfId="3733" xr:uid="{00000000-0005-0000-0000-00008A0E0000}"/>
    <cellStyle name="Normal 2 2 108" xfId="3734" xr:uid="{00000000-0005-0000-0000-00008B0E0000}"/>
    <cellStyle name="Normal 2 2 108 2" xfId="3735" xr:uid="{00000000-0005-0000-0000-00008C0E0000}"/>
    <cellStyle name="Normal 2 2 109" xfId="3736" xr:uid="{00000000-0005-0000-0000-00008D0E0000}"/>
    <cellStyle name="Normal 2 2 109 2" xfId="3737" xr:uid="{00000000-0005-0000-0000-00008E0E0000}"/>
    <cellStyle name="Normal 2 2 11" xfId="3738" xr:uid="{00000000-0005-0000-0000-00008F0E0000}"/>
    <cellStyle name="Normal 2 2 11 2" xfId="3739" xr:uid="{00000000-0005-0000-0000-0000900E0000}"/>
    <cellStyle name="Normal 2 2 11 2 2" xfId="3740" xr:uid="{00000000-0005-0000-0000-0000910E0000}"/>
    <cellStyle name="Normal 2 2 11 3" xfId="3741" xr:uid="{00000000-0005-0000-0000-0000920E0000}"/>
    <cellStyle name="Normal 2 2 110" xfId="3742" xr:uid="{00000000-0005-0000-0000-0000930E0000}"/>
    <cellStyle name="Normal 2 2 110 2" xfId="3743" xr:uid="{00000000-0005-0000-0000-0000940E0000}"/>
    <cellStyle name="Normal 2 2 111" xfId="3744" xr:uid="{00000000-0005-0000-0000-0000950E0000}"/>
    <cellStyle name="Normal 2 2 111 2" xfId="3745" xr:uid="{00000000-0005-0000-0000-0000960E0000}"/>
    <cellStyle name="Normal 2 2 112" xfId="3746" xr:uid="{00000000-0005-0000-0000-0000970E0000}"/>
    <cellStyle name="Normal 2 2 112 2" xfId="3747" xr:uid="{00000000-0005-0000-0000-0000980E0000}"/>
    <cellStyle name="Normal 2 2 113" xfId="3748" xr:uid="{00000000-0005-0000-0000-0000990E0000}"/>
    <cellStyle name="Normal 2 2 113 2" xfId="3749" xr:uid="{00000000-0005-0000-0000-00009A0E0000}"/>
    <cellStyle name="Normal 2 2 114" xfId="3750" xr:uid="{00000000-0005-0000-0000-00009B0E0000}"/>
    <cellStyle name="Normal 2 2 114 2" xfId="3751" xr:uid="{00000000-0005-0000-0000-00009C0E0000}"/>
    <cellStyle name="Normal 2 2 115" xfId="3752" xr:uid="{00000000-0005-0000-0000-00009D0E0000}"/>
    <cellStyle name="Normal 2 2 115 2" xfId="3753" xr:uid="{00000000-0005-0000-0000-00009E0E0000}"/>
    <cellStyle name="Normal 2 2 116" xfId="3754" xr:uid="{00000000-0005-0000-0000-00009F0E0000}"/>
    <cellStyle name="Normal 2 2 116 2" xfId="3755" xr:uid="{00000000-0005-0000-0000-0000A00E0000}"/>
    <cellStyle name="Normal 2 2 117" xfId="3756" xr:uid="{00000000-0005-0000-0000-0000A10E0000}"/>
    <cellStyle name="Normal 2 2 117 2" xfId="3757" xr:uid="{00000000-0005-0000-0000-0000A20E0000}"/>
    <cellStyle name="Normal 2 2 118" xfId="3758" xr:uid="{00000000-0005-0000-0000-0000A30E0000}"/>
    <cellStyle name="Normal 2 2 118 2" xfId="3759" xr:uid="{00000000-0005-0000-0000-0000A40E0000}"/>
    <cellStyle name="Normal 2 2 119" xfId="3760" xr:uid="{00000000-0005-0000-0000-0000A50E0000}"/>
    <cellStyle name="Normal 2 2 119 2" xfId="3761" xr:uid="{00000000-0005-0000-0000-0000A60E0000}"/>
    <cellStyle name="Normal 2 2 12" xfId="3762" xr:uid="{00000000-0005-0000-0000-0000A70E0000}"/>
    <cellStyle name="Normal 2 2 12 2" xfId="3763" xr:uid="{00000000-0005-0000-0000-0000A80E0000}"/>
    <cellStyle name="Normal 2 2 12 2 2" xfId="3764" xr:uid="{00000000-0005-0000-0000-0000A90E0000}"/>
    <cellStyle name="Normal 2 2 12 3" xfId="3765" xr:uid="{00000000-0005-0000-0000-0000AA0E0000}"/>
    <cellStyle name="Normal 2 2 120" xfId="3766" xr:uid="{00000000-0005-0000-0000-0000AB0E0000}"/>
    <cellStyle name="Normal 2 2 120 2" xfId="3767" xr:uid="{00000000-0005-0000-0000-0000AC0E0000}"/>
    <cellStyle name="Normal 2 2 121" xfId="3768" xr:uid="{00000000-0005-0000-0000-0000AD0E0000}"/>
    <cellStyle name="Normal 2 2 121 2" xfId="3769" xr:uid="{00000000-0005-0000-0000-0000AE0E0000}"/>
    <cellStyle name="Normal 2 2 122" xfId="3770" xr:uid="{00000000-0005-0000-0000-0000AF0E0000}"/>
    <cellStyle name="Normal 2 2 122 2" xfId="3771" xr:uid="{00000000-0005-0000-0000-0000B00E0000}"/>
    <cellStyle name="Normal 2 2 123" xfId="3772" xr:uid="{00000000-0005-0000-0000-0000B10E0000}"/>
    <cellStyle name="Normal 2 2 123 2" xfId="3773" xr:uid="{00000000-0005-0000-0000-0000B20E0000}"/>
    <cellStyle name="Normal 2 2 124" xfId="3774" xr:uid="{00000000-0005-0000-0000-0000B30E0000}"/>
    <cellStyle name="Normal 2 2 124 2" xfId="3775" xr:uid="{00000000-0005-0000-0000-0000B40E0000}"/>
    <cellStyle name="Normal 2 2 125" xfId="3776" xr:uid="{00000000-0005-0000-0000-0000B50E0000}"/>
    <cellStyle name="Normal 2 2 125 2" xfId="3777" xr:uid="{00000000-0005-0000-0000-0000B60E0000}"/>
    <cellStyle name="Normal 2 2 126" xfId="3778" xr:uid="{00000000-0005-0000-0000-0000B70E0000}"/>
    <cellStyle name="Normal 2 2 126 2" xfId="3779" xr:uid="{00000000-0005-0000-0000-0000B80E0000}"/>
    <cellStyle name="Normal 2 2 127" xfId="3780" xr:uid="{00000000-0005-0000-0000-0000B90E0000}"/>
    <cellStyle name="Normal 2 2 127 2" xfId="3781" xr:uid="{00000000-0005-0000-0000-0000BA0E0000}"/>
    <cellStyle name="Normal 2 2 128" xfId="3782" xr:uid="{00000000-0005-0000-0000-0000BB0E0000}"/>
    <cellStyle name="Normal 2 2 128 2" xfId="3783" xr:uid="{00000000-0005-0000-0000-0000BC0E0000}"/>
    <cellStyle name="Normal 2 2 129" xfId="3784" xr:uid="{00000000-0005-0000-0000-0000BD0E0000}"/>
    <cellStyle name="Normal 2 2 129 2" xfId="3785" xr:uid="{00000000-0005-0000-0000-0000BE0E0000}"/>
    <cellStyle name="Normal 2 2 13" xfId="3786" xr:uid="{00000000-0005-0000-0000-0000BF0E0000}"/>
    <cellStyle name="Normal 2 2 13 2" xfId="3787" xr:uid="{00000000-0005-0000-0000-0000C00E0000}"/>
    <cellStyle name="Normal 2 2 13 2 2" xfId="3788" xr:uid="{00000000-0005-0000-0000-0000C10E0000}"/>
    <cellStyle name="Normal 2 2 13 3" xfId="3789" xr:uid="{00000000-0005-0000-0000-0000C20E0000}"/>
    <cellStyle name="Normal 2 2 130" xfId="3790" xr:uid="{00000000-0005-0000-0000-0000C30E0000}"/>
    <cellStyle name="Normal 2 2 130 2" xfId="3791" xr:uid="{00000000-0005-0000-0000-0000C40E0000}"/>
    <cellStyle name="Normal 2 2 131" xfId="3792" xr:uid="{00000000-0005-0000-0000-0000C50E0000}"/>
    <cellStyle name="Normal 2 2 131 2" xfId="3793" xr:uid="{00000000-0005-0000-0000-0000C60E0000}"/>
    <cellStyle name="Normal 2 2 132" xfId="3794" xr:uid="{00000000-0005-0000-0000-0000C70E0000}"/>
    <cellStyle name="Normal 2 2 132 2" xfId="3795" xr:uid="{00000000-0005-0000-0000-0000C80E0000}"/>
    <cellStyle name="Normal 2 2 133" xfId="3796" xr:uid="{00000000-0005-0000-0000-0000C90E0000}"/>
    <cellStyle name="Normal 2 2 133 2" xfId="3797" xr:uid="{00000000-0005-0000-0000-0000CA0E0000}"/>
    <cellStyle name="Normal 2 2 134" xfId="3798" xr:uid="{00000000-0005-0000-0000-0000CB0E0000}"/>
    <cellStyle name="Normal 2 2 134 2" xfId="3799" xr:uid="{00000000-0005-0000-0000-0000CC0E0000}"/>
    <cellStyle name="Normal 2 2 135" xfId="3800" xr:uid="{00000000-0005-0000-0000-0000CD0E0000}"/>
    <cellStyle name="Normal 2 2 135 2" xfId="3801" xr:uid="{00000000-0005-0000-0000-0000CE0E0000}"/>
    <cellStyle name="Normal 2 2 136" xfId="3802" xr:uid="{00000000-0005-0000-0000-0000CF0E0000}"/>
    <cellStyle name="Normal 2 2 136 2" xfId="3803" xr:uid="{00000000-0005-0000-0000-0000D00E0000}"/>
    <cellStyle name="Normal 2 2 137" xfId="3804" xr:uid="{00000000-0005-0000-0000-0000D10E0000}"/>
    <cellStyle name="Normal 2 2 137 2" xfId="3805" xr:uid="{00000000-0005-0000-0000-0000D20E0000}"/>
    <cellStyle name="Normal 2 2 138" xfId="3806" xr:uid="{00000000-0005-0000-0000-0000D30E0000}"/>
    <cellStyle name="Normal 2 2 138 2" xfId="3807" xr:uid="{00000000-0005-0000-0000-0000D40E0000}"/>
    <cellStyle name="Normal 2 2 139" xfId="3808" xr:uid="{00000000-0005-0000-0000-0000D50E0000}"/>
    <cellStyle name="Normal 2 2 139 2" xfId="3809" xr:uid="{00000000-0005-0000-0000-0000D60E0000}"/>
    <cellStyle name="Normal 2 2 14" xfId="3810" xr:uid="{00000000-0005-0000-0000-0000D70E0000}"/>
    <cellStyle name="Normal 2 2 14 2" xfId="3811" xr:uid="{00000000-0005-0000-0000-0000D80E0000}"/>
    <cellStyle name="Normal 2 2 14 2 2" xfId="3812" xr:uid="{00000000-0005-0000-0000-0000D90E0000}"/>
    <cellStyle name="Normal 2 2 14 3" xfId="3813" xr:uid="{00000000-0005-0000-0000-0000DA0E0000}"/>
    <cellStyle name="Normal 2 2 140" xfId="3814" xr:uid="{00000000-0005-0000-0000-0000DB0E0000}"/>
    <cellStyle name="Normal 2 2 140 2" xfId="3815" xr:uid="{00000000-0005-0000-0000-0000DC0E0000}"/>
    <cellStyle name="Normal 2 2 141" xfId="3816" xr:uid="{00000000-0005-0000-0000-0000DD0E0000}"/>
    <cellStyle name="Normal 2 2 141 2" xfId="3817" xr:uid="{00000000-0005-0000-0000-0000DE0E0000}"/>
    <cellStyle name="Normal 2 2 142" xfId="3818" xr:uid="{00000000-0005-0000-0000-0000DF0E0000}"/>
    <cellStyle name="Normal 2 2 142 2" xfId="3819" xr:uid="{00000000-0005-0000-0000-0000E00E0000}"/>
    <cellStyle name="Normal 2 2 143" xfId="3820" xr:uid="{00000000-0005-0000-0000-0000E10E0000}"/>
    <cellStyle name="Normal 2 2 143 2" xfId="3821" xr:uid="{00000000-0005-0000-0000-0000E20E0000}"/>
    <cellStyle name="Normal 2 2 144" xfId="3822" xr:uid="{00000000-0005-0000-0000-0000E30E0000}"/>
    <cellStyle name="Normal 2 2 144 2" xfId="3823" xr:uid="{00000000-0005-0000-0000-0000E40E0000}"/>
    <cellStyle name="Normal 2 2 145" xfId="3824" xr:uid="{00000000-0005-0000-0000-0000E50E0000}"/>
    <cellStyle name="Normal 2 2 145 2" xfId="3825" xr:uid="{00000000-0005-0000-0000-0000E60E0000}"/>
    <cellStyle name="Normal 2 2 146" xfId="3826" xr:uid="{00000000-0005-0000-0000-0000E70E0000}"/>
    <cellStyle name="Normal 2 2 146 2" xfId="3827" xr:uid="{00000000-0005-0000-0000-0000E80E0000}"/>
    <cellStyle name="Normal 2 2 147" xfId="3828" xr:uid="{00000000-0005-0000-0000-0000E90E0000}"/>
    <cellStyle name="Normal 2 2 147 2" xfId="3829" xr:uid="{00000000-0005-0000-0000-0000EA0E0000}"/>
    <cellStyle name="Normal 2 2 148" xfId="3830" xr:uid="{00000000-0005-0000-0000-0000EB0E0000}"/>
    <cellStyle name="Normal 2 2 148 2" xfId="3831" xr:uid="{00000000-0005-0000-0000-0000EC0E0000}"/>
    <cellStyle name="Normal 2 2 149" xfId="3832" xr:uid="{00000000-0005-0000-0000-0000ED0E0000}"/>
    <cellStyle name="Normal 2 2 149 2" xfId="3833" xr:uid="{00000000-0005-0000-0000-0000EE0E0000}"/>
    <cellStyle name="Normal 2 2 15" xfId="3834" xr:uid="{00000000-0005-0000-0000-0000EF0E0000}"/>
    <cellStyle name="Normal 2 2 15 2" xfId="3835" xr:uid="{00000000-0005-0000-0000-0000F00E0000}"/>
    <cellStyle name="Normal 2 2 15 2 2" xfId="3836" xr:uid="{00000000-0005-0000-0000-0000F10E0000}"/>
    <cellStyle name="Normal 2 2 15 3" xfId="3837" xr:uid="{00000000-0005-0000-0000-0000F20E0000}"/>
    <cellStyle name="Normal 2 2 150" xfId="3838" xr:uid="{00000000-0005-0000-0000-0000F30E0000}"/>
    <cellStyle name="Normal 2 2 150 2" xfId="3839" xr:uid="{00000000-0005-0000-0000-0000F40E0000}"/>
    <cellStyle name="Normal 2 2 151" xfId="3840" xr:uid="{00000000-0005-0000-0000-0000F50E0000}"/>
    <cellStyle name="Normal 2 2 151 2" xfId="3841" xr:uid="{00000000-0005-0000-0000-0000F60E0000}"/>
    <cellStyle name="Normal 2 2 152" xfId="3842" xr:uid="{00000000-0005-0000-0000-0000F70E0000}"/>
    <cellStyle name="Normal 2 2 152 2" xfId="3843" xr:uid="{00000000-0005-0000-0000-0000F80E0000}"/>
    <cellStyle name="Normal 2 2 153" xfId="3844" xr:uid="{00000000-0005-0000-0000-0000F90E0000}"/>
    <cellStyle name="Normal 2 2 153 2" xfId="3845" xr:uid="{00000000-0005-0000-0000-0000FA0E0000}"/>
    <cellStyle name="Normal 2 2 154" xfId="3846" xr:uid="{00000000-0005-0000-0000-0000FB0E0000}"/>
    <cellStyle name="Normal 2 2 154 2" xfId="3847" xr:uid="{00000000-0005-0000-0000-0000FC0E0000}"/>
    <cellStyle name="Normal 2 2 155" xfId="3848" xr:uid="{00000000-0005-0000-0000-0000FD0E0000}"/>
    <cellStyle name="Normal 2 2 155 2" xfId="3849" xr:uid="{00000000-0005-0000-0000-0000FE0E0000}"/>
    <cellStyle name="Normal 2 2 155 3" xfId="3850" xr:uid="{00000000-0005-0000-0000-0000FF0E0000}"/>
    <cellStyle name="Normal 2 2 156" xfId="3851" xr:uid="{00000000-0005-0000-0000-0000000F0000}"/>
    <cellStyle name="Normal 2 2 157" xfId="3852" xr:uid="{00000000-0005-0000-0000-0000010F0000}"/>
    <cellStyle name="Normal 2 2 16" xfId="3853" xr:uid="{00000000-0005-0000-0000-0000020F0000}"/>
    <cellStyle name="Normal 2 2 16 2" xfId="3854" xr:uid="{00000000-0005-0000-0000-0000030F0000}"/>
    <cellStyle name="Normal 2 2 16 2 2" xfId="3855" xr:uid="{00000000-0005-0000-0000-0000040F0000}"/>
    <cellStyle name="Normal 2 2 16 3" xfId="3856" xr:uid="{00000000-0005-0000-0000-0000050F0000}"/>
    <cellStyle name="Normal 2 2 17" xfId="3857" xr:uid="{00000000-0005-0000-0000-0000060F0000}"/>
    <cellStyle name="Normal 2 2 17 2" xfId="3858" xr:uid="{00000000-0005-0000-0000-0000070F0000}"/>
    <cellStyle name="Normal 2 2 17 2 2" xfId="3859" xr:uid="{00000000-0005-0000-0000-0000080F0000}"/>
    <cellStyle name="Normal 2 2 17 3" xfId="3860" xr:uid="{00000000-0005-0000-0000-0000090F0000}"/>
    <cellStyle name="Normal 2 2 18" xfId="3861" xr:uid="{00000000-0005-0000-0000-00000A0F0000}"/>
    <cellStyle name="Normal 2 2 18 2" xfId="3862" xr:uid="{00000000-0005-0000-0000-00000B0F0000}"/>
    <cellStyle name="Normal 2 2 18 2 2" xfId="3863" xr:uid="{00000000-0005-0000-0000-00000C0F0000}"/>
    <cellStyle name="Normal 2 2 18 3" xfId="3864" xr:uid="{00000000-0005-0000-0000-00000D0F0000}"/>
    <cellStyle name="Normal 2 2 19" xfId="3865" xr:uid="{00000000-0005-0000-0000-00000E0F0000}"/>
    <cellStyle name="Normal 2 2 19 2" xfId="3866" xr:uid="{00000000-0005-0000-0000-00000F0F0000}"/>
    <cellStyle name="Normal 2 2 19 2 2" xfId="3867" xr:uid="{00000000-0005-0000-0000-0000100F0000}"/>
    <cellStyle name="Normal 2 2 19 3" xfId="3868" xr:uid="{00000000-0005-0000-0000-0000110F0000}"/>
    <cellStyle name="Normal 2 2 2" xfId="3869" xr:uid="{00000000-0005-0000-0000-0000120F0000}"/>
    <cellStyle name="Normal 2 2 2 10" xfId="3870" xr:uid="{00000000-0005-0000-0000-0000130F0000}"/>
    <cellStyle name="Normal 2 2 2 10 2" xfId="3871" xr:uid="{00000000-0005-0000-0000-0000140F0000}"/>
    <cellStyle name="Normal 2 2 2 10 3" xfId="3872" xr:uid="{00000000-0005-0000-0000-0000150F0000}"/>
    <cellStyle name="Normal 2 2 2 100" xfId="3873" xr:uid="{00000000-0005-0000-0000-0000160F0000}"/>
    <cellStyle name="Normal 2 2 2 101" xfId="3874" xr:uid="{00000000-0005-0000-0000-0000170F0000}"/>
    <cellStyle name="Normal 2 2 2 102" xfId="3875" xr:uid="{00000000-0005-0000-0000-0000180F0000}"/>
    <cellStyle name="Normal 2 2 2 103" xfId="3876" xr:uid="{00000000-0005-0000-0000-0000190F0000}"/>
    <cellStyle name="Normal 2 2 2 104" xfId="3877" xr:uid="{00000000-0005-0000-0000-00001A0F0000}"/>
    <cellStyle name="Normal 2 2 2 105" xfId="3878" xr:uid="{00000000-0005-0000-0000-00001B0F0000}"/>
    <cellStyle name="Normal 2 2 2 106" xfId="3879" xr:uid="{00000000-0005-0000-0000-00001C0F0000}"/>
    <cellStyle name="Normal 2 2 2 107" xfId="3880" xr:uid="{00000000-0005-0000-0000-00001D0F0000}"/>
    <cellStyle name="Normal 2 2 2 108" xfId="3881" xr:uid="{00000000-0005-0000-0000-00001E0F0000}"/>
    <cellStyle name="Normal 2 2 2 109" xfId="3882" xr:uid="{00000000-0005-0000-0000-00001F0F0000}"/>
    <cellStyle name="Normal 2 2 2 11" xfId="3883" xr:uid="{00000000-0005-0000-0000-0000200F0000}"/>
    <cellStyle name="Normal 2 2 2 11 2" xfId="3884" xr:uid="{00000000-0005-0000-0000-0000210F0000}"/>
    <cellStyle name="Normal 2 2 2 110" xfId="3885" xr:uid="{00000000-0005-0000-0000-0000220F0000}"/>
    <cellStyle name="Normal 2 2 2 111" xfId="3886" xr:uid="{00000000-0005-0000-0000-0000230F0000}"/>
    <cellStyle name="Normal 2 2 2 112" xfId="3887" xr:uid="{00000000-0005-0000-0000-0000240F0000}"/>
    <cellStyle name="Normal 2 2 2 113" xfId="3888" xr:uid="{00000000-0005-0000-0000-0000250F0000}"/>
    <cellStyle name="Normal 2 2 2 114" xfId="3889" xr:uid="{00000000-0005-0000-0000-0000260F0000}"/>
    <cellStyle name="Normal 2 2 2 115" xfId="3890" xr:uid="{00000000-0005-0000-0000-0000270F0000}"/>
    <cellStyle name="Normal 2 2 2 116" xfId="3891" xr:uid="{00000000-0005-0000-0000-0000280F0000}"/>
    <cellStyle name="Normal 2 2 2 117" xfId="3892" xr:uid="{00000000-0005-0000-0000-0000290F0000}"/>
    <cellStyle name="Normal 2 2 2 118" xfId="3893" xr:uid="{00000000-0005-0000-0000-00002A0F0000}"/>
    <cellStyle name="Normal 2 2 2 119" xfId="3894" xr:uid="{00000000-0005-0000-0000-00002B0F0000}"/>
    <cellStyle name="Normal 2 2 2 12" xfId="3895" xr:uid="{00000000-0005-0000-0000-00002C0F0000}"/>
    <cellStyle name="Normal 2 2 2 12 2" xfId="3896" xr:uid="{00000000-0005-0000-0000-00002D0F0000}"/>
    <cellStyle name="Normal 2 2 2 120" xfId="3897" xr:uid="{00000000-0005-0000-0000-00002E0F0000}"/>
    <cellStyle name="Normal 2 2 2 121" xfId="3898" xr:uid="{00000000-0005-0000-0000-00002F0F0000}"/>
    <cellStyle name="Normal 2 2 2 122" xfId="3899" xr:uid="{00000000-0005-0000-0000-0000300F0000}"/>
    <cellStyle name="Normal 2 2 2 123" xfId="3900" xr:uid="{00000000-0005-0000-0000-0000310F0000}"/>
    <cellStyle name="Normal 2 2 2 124" xfId="3901" xr:uid="{00000000-0005-0000-0000-0000320F0000}"/>
    <cellStyle name="Normal 2 2 2 125" xfId="3902" xr:uid="{00000000-0005-0000-0000-0000330F0000}"/>
    <cellStyle name="Normal 2 2 2 126" xfId="3903" xr:uid="{00000000-0005-0000-0000-0000340F0000}"/>
    <cellStyle name="Normal 2 2 2 127" xfId="3904" xr:uid="{00000000-0005-0000-0000-0000350F0000}"/>
    <cellStyle name="Normal 2 2 2 128" xfId="3905" xr:uid="{00000000-0005-0000-0000-0000360F0000}"/>
    <cellStyle name="Normal 2 2 2 129" xfId="3906" xr:uid="{00000000-0005-0000-0000-0000370F0000}"/>
    <cellStyle name="Normal 2 2 2 13" xfId="3907" xr:uid="{00000000-0005-0000-0000-0000380F0000}"/>
    <cellStyle name="Normal 2 2 2 13 2" xfId="3908" xr:uid="{00000000-0005-0000-0000-0000390F0000}"/>
    <cellStyle name="Normal 2 2 2 130" xfId="3909" xr:uid="{00000000-0005-0000-0000-00003A0F0000}"/>
    <cellStyle name="Normal 2 2 2 131" xfId="3910" xr:uid="{00000000-0005-0000-0000-00003B0F0000}"/>
    <cellStyle name="Normal 2 2 2 132" xfId="3911" xr:uid="{00000000-0005-0000-0000-00003C0F0000}"/>
    <cellStyle name="Normal 2 2 2 133" xfId="3912" xr:uid="{00000000-0005-0000-0000-00003D0F0000}"/>
    <cellStyle name="Normal 2 2 2 134" xfId="3913" xr:uid="{00000000-0005-0000-0000-00003E0F0000}"/>
    <cellStyle name="Normal 2 2 2 135" xfId="3914" xr:uid="{00000000-0005-0000-0000-00003F0F0000}"/>
    <cellStyle name="Normal 2 2 2 136" xfId="3915" xr:uid="{00000000-0005-0000-0000-0000400F0000}"/>
    <cellStyle name="Normal 2 2 2 137" xfId="3916" xr:uid="{00000000-0005-0000-0000-0000410F0000}"/>
    <cellStyle name="Normal 2 2 2 138" xfId="3917" xr:uid="{00000000-0005-0000-0000-0000420F0000}"/>
    <cellStyle name="Normal 2 2 2 139" xfId="3918" xr:uid="{00000000-0005-0000-0000-0000430F0000}"/>
    <cellStyle name="Normal 2 2 2 14" xfId="3919" xr:uid="{00000000-0005-0000-0000-0000440F0000}"/>
    <cellStyle name="Normal 2 2 2 14 2" xfId="3920" xr:uid="{00000000-0005-0000-0000-0000450F0000}"/>
    <cellStyle name="Normal 2 2 2 140" xfId="3921" xr:uid="{00000000-0005-0000-0000-0000460F0000}"/>
    <cellStyle name="Normal 2 2 2 141" xfId="3922" xr:uid="{00000000-0005-0000-0000-0000470F0000}"/>
    <cellStyle name="Normal 2 2 2 142" xfId="3923" xr:uid="{00000000-0005-0000-0000-0000480F0000}"/>
    <cellStyle name="Normal 2 2 2 143" xfId="3924" xr:uid="{00000000-0005-0000-0000-0000490F0000}"/>
    <cellStyle name="Normal 2 2 2 144" xfId="3925" xr:uid="{00000000-0005-0000-0000-00004A0F0000}"/>
    <cellStyle name="Normal 2 2 2 145" xfId="3926" xr:uid="{00000000-0005-0000-0000-00004B0F0000}"/>
    <cellStyle name="Normal 2 2 2 146" xfId="3927" xr:uid="{00000000-0005-0000-0000-00004C0F0000}"/>
    <cellStyle name="Normal 2 2 2 147" xfId="3928" xr:uid="{00000000-0005-0000-0000-00004D0F0000}"/>
    <cellStyle name="Normal 2 2 2 147 2" xfId="3929" xr:uid="{00000000-0005-0000-0000-00004E0F0000}"/>
    <cellStyle name="Normal 2 2 2 148" xfId="3930" xr:uid="{00000000-0005-0000-0000-00004F0F0000}"/>
    <cellStyle name="Normal 2 2 2 148 2" xfId="3931" xr:uid="{00000000-0005-0000-0000-0000500F0000}"/>
    <cellStyle name="Normal 2 2 2 149" xfId="3932" xr:uid="{00000000-0005-0000-0000-0000510F0000}"/>
    <cellStyle name="Normal 2 2 2 149 2" xfId="3933" xr:uid="{00000000-0005-0000-0000-0000520F0000}"/>
    <cellStyle name="Normal 2 2 2 15" xfId="3934" xr:uid="{00000000-0005-0000-0000-0000530F0000}"/>
    <cellStyle name="Normal 2 2 2 15 2" xfId="3935" xr:uid="{00000000-0005-0000-0000-0000540F0000}"/>
    <cellStyle name="Normal 2 2 2 150" xfId="3936" xr:uid="{00000000-0005-0000-0000-0000550F0000}"/>
    <cellStyle name="Normal 2 2 2 151" xfId="3937" xr:uid="{00000000-0005-0000-0000-0000560F0000}"/>
    <cellStyle name="Normal 2 2 2 152" xfId="3938" xr:uid="{00000000-0005-0000-0000-0000570F0000}"/>
    <cellStyle name="Normal 2 2 2 153" xfId="9452" xr:uid="{D32E4938-CB36-4D26-86E1-62A7F8F0EF47}"/>
    <cellStyle name="Normal 2 2 2 16" xfId="3939" xr:uid="{00000000-0005-0000-0000-0000580F0000}"/>
    <cellStyle name="Normal 2 2 2 16 2" xfId="3940" xr:uid="{00000000-0005-0000-0000-0000590F0000}"/>
    <cellStyle name="Normal 2 2 2 17" xfId="3941" xr:uid="{00000000-0005-0000-0000-00005A0F0000}"/>
    <cellStyle name="Normal 2 2 2 17 2" xfId="3942" xr:uid="{00000000-0005-0000-0000-00005B0F0000}"/>
    <cellStyle name="Normal 2 2 2 18" xfId="3943" xr:uid="{00000000-0005-0000-0000-00005C0F0000}"/>
    <cellStyle name="Normal 2 2 2 18 2" xfId="3944" xr:uid="{00000000-0005-0000-0000-00005D0F0000}"/>
    <cellStyle name="Normal 2 2 2 19" xfId="3945" xr:uid="{00000000-0005-0000-0000-00005E0F0000}"/>
    <cellStyle name="Normal 2 2 2 19 2" xfId="3946" xr:uid="{00000000-0005-0000-0000-00005F0F0000}"/>
    <cellStyle name="Normal 2 2 2 2" xfId="3947" xr:uid="{00000000-0005-0000-0000-0000600F0000}"/>
    <cellStyle name="Normal 2 2 2 2 10" xfId="3948" xr:uid="{00000000-0005-0000-0000-0000610F0000}"/>
    <cellStyle name="Normal 2 2 2 2 10 2" xfId="3949" xr:uid="{00000000-0005-0000-0000-0000620F0000}"/>
    <cellStyle name="Normal 2 2 2 2 10 2 2" xfId="3950" xr:uid="{00000000-0005-0000-0000-0000630F0000}"/>
    <cellStyle name="Normal 2 2 2 2 10 3" xfId="3951" xr:uid="{00000000-0005-0000-0000-0000640F0000}"/>
    <cellStyle name="Normal 2 2 2 2 100" xfId="3952" xr:uid="{00000000-0005-0000-0000-0000650F0000}"/>
    <cellStyle name="Normal 2 2 2 2 100 2" xfId="3953" xr:uid="{00000000-0005-0000-0000-0000660F0000}"/>
    <cellStyle name="Normal 2 2 2 2 101" xfId="3954" xr:uid="{00000000-0005-0000-0000-0000670F0000}"/>
    <cellStyle name="Normal 2 2 2 2 101 2" xfId="3955" xr:uid="{00000000-0005-0000-0000-0000680F0000}"/>
    <cellStyle name="Normal 2 2 2 2 102" xfId="3956" xr:uid="{00000000-0005-0000-0000-0000690F0000}"/>
    <cellStyle name="Normal 2 2 2 2 102 2" xfId="3957" xr:uid="{00000000-0005-0000-0000-00006A0F0000}"/>
    <cellStyle name="Normal 2 2 2 2 103" xfId="3958" xr:uid="{00000000-0005-0000-0000-00006B0F0000}"/>
    <cellStyle name="Normal 2 2 2 2 103 2" xfId="3959" xr:uid="{00000000-0005-0000-0000-00006C0F0000}"/>
    <cellStyle name="Normal 2 2 2 2 104" xfId="3960" xr:uid="{00000000-0005-0000-0000-00006D0F0000}"/>
    <cellStyle name="Normal 2 2 2 2 104 2" xfId="3961" xr:uid="{00000000-0005-0000-0000-00006E0F0000}"/>
    <cellStyle name="Normal 2 2 2 2 105" xfId="3962" xr:uid="{00000000-0005-0000-0000-00006F0F0000}"/>
    <cellStyle name="Normal 2 2 2 2 105 2" xfId="3963" xr:uid="{00000000-0005-0000-0000-0000700F0000}"/>
    <cellStyle name="Normal 2 2 2 2 106" xfId="3964" xr:uid="{00000000-0005-0000-0000-0000710F0000}"/>
    <cellStyle name="Normal 2 2 2 2 106 2" xfId="3965" xr:uid="{00000000-0005-0000-0000-0000720F0000}"/>
    <cellStyle name="Normal 2 2 2 2 107" xfId="3966" xr:uid="{00000000-0005-0000-0000-0000730F0000}"/>
    <cellStyle name="Normal 2 2 2 2 107 2" xfId="3967" xr:uid="{00000000-0005-0000-0000-0000740F0000}"/>
    <cellStyle name="Normal 2 2 2 2 108" xfId="3968" xr:uid="{00000000-0005-0000-0000-0000750F0000}"/>
    <cellStyle name="Normal 2 2 2 2 108 2" xfId="3969" xr:uid="{00000000-0005-0000-0000-0000760F0000}"/>
    <cellStyle name="Normal 2 2 2 2 109" xfId="3970" xr:uid="{00000000-0005-0000-0000-0000770F0000}"/>
    <cellStyle name="Normal 2 2 2 2 109 2" xfId="3971" xr:uid="{00000000-0005-0000-0000-0000780F0000}"/>
    <cellStyle name="Normal 2 2 2 2 11" xfId="3972" xr:uid="{00000000-0005-0000-0000-0000790F0000}"/>
    <cellStyle name="Normal 2 2 2 2 11 2" xfId="3973" xr:uid="{00000000-0005-0000-0000-00007A0F0000}"/>
    <cellStyle name="Normal 2 2 2 2 11 2 2" xfId="3974" xr:uid="{00000000-0005-0000-0000-00007B0F0000}"/>
    <cellStyle name="Normal 2 2 2 2 11 3" xfId="3975" xr:uid="{00000000-0005-0000-0000-00007C0F0000}"/>
    <cellStyle name="Normal 2 2 2 2 110" xfId="3976" xr:uid="{00000000-0005-0000-0000-00007D0F0000}"/>
    <cellStyle name="Normal 2 2 2 2 110 2" xfId="3977" xr:uid="{00000000-0005-0000-0000-00007E0F0000}"/>
    <cellStyle name="Normal 2 2 2 2 111" xfId="3978" xr:uid="{00000000-0005-0000-0000-00007F0F0000}"/>
    <cellStyle name="Normal 2 2 2 2 111 2" xfId="3979" xr:uid="{00000000-0005-0000-0000-0000800F0000}"/>
    <cellStyle name="Normal 2 2 2 2 112" xfId="3980" xr:uid="{00000000-0005-0000-0000-0000810F0000}"/>
    <cellStyle name="Normal 2 2 2 2 112 2" xfId="3981" xr:uid="{00000000-0005-0000-0000-0000820F0000}"/>
    <cellStyle name="Normal 2 2 2 2 113" xfId="3982" xr:uid="{00000000-0005-0000-0000-0000830F0000}"/>
    <cellStyle name="Normal 2 2 2 2 113 2" xfId="3983" xr:uid="{00000000-0005-0000-0000-0000840F0000}"/>
    <cellStyle name="Normal 2 2 2 2 114" xfId="3984" xr:uid="{00000000-0005-0000-0000-0000850F0000}"/>
    <cellStyle name="Normal 2 2 2 2 114 2" xfId="3985" xr:uid="{00000000-0005-0000-0000-0000860F0000}"/>
    <cellStyle name="Normal 2 2 2 2 115" xfId="3986" xr:uid="{00000000-0005-0000-0000-0000870F0000}"/>
    <cellStyle name="Normal 2 2 2 2 115 2" xfId="3987" xr:uid="{00000000-0005-0000-0000-0000880F0000}"/>
    <cellStyle name="Normal 2 2 2 2 116" xfId="3988" xr:uid="{00000000-0005-0000-0000-0000890F0000}"/>
    <cellStyle name="Normal 2 2 2 2 116 2" xfId="3989" xr:uid="{00000000-0005-0000-0000-00008A0F0000}"/>
    <cellStyle name="Normal 2 2 2 2 117" xfId="3990" xr:uid="{00000000-0005-0000-0000-00008B0F0000}"/>
    <cellStyle name="Normal 2 2 2 2 117 2" xfId="3991" xr:uid="{00000000-0005-0000-0000-00008C0F0000}"/>
    <cellStyle name="Normal 2 2 2 2 118" xfId="3992" xr:uid="{00000000-0005-0000-0000-00008D0F0000}"/>
    <cellStyle name="Normal 2 2 2 2 118 2" xfId="3993" xr:uid="{00000000-0005-0000-0000-00008E0F0000}"/>
    <cellStyle name="Normal 2 2 2 2 119" xfId="3994" xr:uid="{00000000-0005-0000-0000-00008F0F0000}"/>
    <cellStyle name="Normal 2 2 2 2 119 2" xfId="3995" xr:uid="{00000000-0005-0000-0000-0000900F0000}"/>
    <cellStyle name="Normal 2 2 2 2 12" xfId="3996" xr:uid="{00000000-0005-0000-0000-0000910F0000}"/>
    <cellStyle name="Normal 2 2 2 2 12 2" xfId="3997" xr:uid="{00000000-0005-0000-0000-0000920F0000}"/>
    <cellStyle name="Normal 2 2 2 2 12 2 2" xfId="3998" xr:uid="{00000000-0005-0000-0000-0000930F0000}"/>
    <cellStyle name="Normal 2 2 2 2 12 3" xfId="3999" xr:uid="{00000000-0005-0000-0000-0000940F0000}"/>
    <cellStyle name="Normal 2 2 2 2 120" xfId="4000" xr:uid="{00000000-0005-0000-0000-0000950F0000}"/>
    <cellStyle name="Normal 2 2 2 2 120 2" xfId="4001" xr:uid="{00000000-0005-0000-0000-0000960F0000}"/>
    <cellStyle name="Normal 2 2 2 2 121" xfId="4002" xr:uid="{00000000-0005-0000-0000-0000970F0000}"/>
    <cellStyle name="Normal 2 2 2 2 121 2" xfId="4003" xr:uid="{00000000-0005-0000-0000-0000980F0000}"/>
    <cellStyle name="Normal 2 2 2 2 122" xfId="4004" xr:uid="{00000000-0005-0000-0000-0000990F0000}"/>
    <cellStyle name="Normal 2 2 2 2 122 2" xfId="4005" xr:uid="{00000000-0005-0000-0000-00009A0F0000}"/>
    <cellStyle name="Normal 2 2 2 2 123" xfId="4006" xr:uid="{00000000-0005-0000-0000-00009B0F0000}"/>
    <cellStyle name="Normal 2 2 2 2 123 2" xfId="4007" xr:uid="{00000000-0005-0000-0000-00009C0F0000}"/>
    <cellStyle name="Normal 2 2 2 2 124" xfId="4008" xr:uid="{00000000-0005-0000-0000-00009D0F0000}"/>
    <cellStyle name="Normal 2 2 2 2 124 2" xfId="4009" xr:uid="{00000000-0005-0000-0000-00009E0F0000}"/>
    <cellStyle name="Normal 2 2 2 2 125" xfId="4010" xr:uid="{00000000-0005-0000-0000-00009F0F0000}"/>
    <cellStyle name="Normal 2 2 2 2 125 2" xfId="4011" xr:uid="{00000000-0005-0000-0000-0000A00F0000}"/>
    <cellStyle name="Normal 2 2 2 2 126" xfId="4012" xr:uid="{00000000-0005-0000-0000-0000A10F0000}"/>
    <cellStyle name="Normal 2 2 2 2 126 2" xfId="4013" xr:uid="{00000000-0005-0000-0000-0000A20F0000}"/>
    <cellStyle name="Normal 2 2 2 2 127" xfId="4014" xr:uid="{00000000-0005-0000-0000-0000A30F0000}"/>
    <cellStyle name="Normal 2 2 2 2 127 2" xfId="4015" xr:uid="{00000000-0005-0000-0000-0000A40F0000}"/>
    <cellStyle name="Normal 2 2 2 2 128" xfId="4016" xr:uid="{00000000-0005-0000-0000-0000A50F0000}"/>
    <cellStyle name="Normal 2 2 2 2 128 2" xfId="4017" xr:uid="{00000000-0005-0000-0000-0000A60F0000}"/>
    <cellStyle name="Normal 2 2 2 2 129" xfId="4018" xr:uid="{00000000-0005-0000-0000-0000A70F0000}"/>
    <cellStyle name="Normal 2 2 2 2 129 2" xfId="4019" xr:uid="{00000000-0005-0000-0000-0000A80F0000}"/>
    <cellStyle name="Normal 2 2 2 2 13" xfId="4020" xr:uid="{00000000-0005-0000-0000-0000A90F0000}"/>
    <cellStyle name="Normal 2 2 2 2 13 2" xfId="4021" xr:uid="{00000000-0005-0000-0000-0000AA0F0000}"/>
    <cellStyle name="Normal 2 2 2 2 13 2 2" xfId="4022" xr:uid="{00000000-0005-0000-0000-0000AB0F0000}"/>
    <cellStyle name="Normal 2 2 2 2 13 3" xfId="4023" xr:uid="{00000000-0005-0000-0000-0000AC0F0000}"/>
    <cellStyle name="Normal 2 2 2 2 130" xfId="4024" xr:uid="{00000000-0005-0000-0000-0000AD0F0000}"/>
    <cellStyle name="Normal 2 2 2 2 130 2" xfId="4025" xr:uid="{00000000-0005-0000-0000-0000AE0F0000}"/>
    <cellStyle name="Normal 2 2 2 2 131" xfId="4026" xr:uid="{00000000-0005-0000-0000-0000AF0F0000}"/>
    <cellStyle name="Normal 2 2 2 2 131 2" xfId="4027" xr:uid="{00000000-0005-0000-0000-0000B00F0000}"/>
    <cellStyle name="Normal 2 2 2 2 132" xfId="4028" xr:uid="{00000000-0005-0000-0000-0000B10F0000}"/>
    <cellStyle name="Normal 2 2 2 2 132 2" xfId="4029" xr:uid="{00000000-0005-0000-0000-0000B20F0000}"/>
    <cellStyle name="Normal 2 2 2 2 133" xfId="4030" xr:uid="{00000000-0005-0000-0000-0000B30F0000}"/>
    <cellStyle name="Normal 2 2 2 2 133 2" xfId="4031" xr:uid="{00000000-0005-0000-0000-0000B40F0000}"/>
    <cellStyle name="Normal 2 2 2 2 134" xfId="4032" xr:uid="{00000000-0005-0000-0000-0000B50F0000}"/>
    <cellStyle name="Normal 2 2 2 2 134 2" xfId="4033" xr:uid="{00000000-0005-0000-0000-0000B60F0000}"/>
    <cellStyle name="Normal 2 2 2 2 135" xfId="4034" xr:uid="{00000000-0005-0000-0000-0000B70F0000}"/>
    <cellStyle name="Normal 2 2 2 2 135 2" xfId="4035" xr:uid="{00000000-0005-0000-0000-0000B80F0000}"/>
    <cellStyle name="Normal 2 2 2 2 136" xfId="4036" xr:uid="{00000000-0005-0000-0000-0000B90F0000}"/>
    <cellStyle name="Normal 2 2 2 2 136 2" xfId="4037" xr:uid="{00000000-0005-0000-0000-0000BA0F0000}"/>
    <cellStyle name="Normal 2 2 2 2 137" xfId="4038" xr:uid="{00000000-0005-0000-0000-0000BB0F0000}"/>
    <cellStyle name="Normal 2 2 2 2 137 2" xfId="4039" xr:uid="{00000000-0005-0000-0000-0000BC0F0000}"/>
    <cellStyle name="Normal 2 2 2 2 138" xfId="4040" xr:uid="{00000000-0005-0000-0000-0000BD0F0000}"/>
    <cellStyle name="Normal 2 2 2 2 138 2" xfId="4041" xr:uid="{00000000-0005-0000-0000-0000BE0F0000}"/>
    <cellStyle name="Normal 2 2 2 2 139" xfId="4042" xr:uid="{00000000-0005-0000-0000-0000BF0F0000}"/>
    <cellStyle name="Normal 2 2 2 2 139 2" xfId="4043" xr:uid="{00000000-0005-0000-0000-0000C00F0000}"/>
    <cellStyle name="Normal 2 2 2 2 14" xfId="4044" xr:uid="{00000000-0005-0000-0000-0000C10F0000}"/>
    <cellStyle name="Normal 2 2 2 2 14 2" xfId="4045" xr:uid="{00000000-0005-0000-0000-0000C20F0000}"/>
    <cellStyle name="Normal 2 2 2 2 14 2 2" xfId="4046" xr:uid="{00000000-0005-0000-0000-0000C30F0000}"/>
    <cellStyle name="Normal 2 2 2 2 14 3" xfId="4047" xr:uid="{00000000-0005-0000-0000-0000C40F0000}"/>
    <cellStyle name="Normal 2 2 2 2 140" xfId="4048" xr:uid="{00000000-0005-0000-0000-0000C50F0000}"/>
    <cellStyle name="Normal 2 2 2 2 140 2" xfId="4049" xr:uid="{00000000-0005-0000-0000-0000C60F0000}"/>
    <cellStyle name="Normal 2 2 2 2 141" xfId="4050" xr:uid="{00000000-0005-0000-0000-0000C70F0000}"/>
    <cellStyle name="Normal 2 2 2 2 141 2" xfId="4051" xr:uid="{00000000-0005-0000-0000-0000C80F0000}"/>
    <cellStyle name="Normal 2 2 2 2 142" xfId="4052" xr:uid="{00000000-0005-0000-0000-0000C90F0000}"/>
    <cellStyle name="Normal 2 2 2 2 142 2" xfId="4053" xr:uid="{00000000-0005-0000-0000-0000CA0F0000}"/>
    <cellStyle name="Normal 2 2 2 2 143" xfId="4054" xr:uid="{00000000-0005-0000-0000-0000CB0F0000}"/>
    <cellStyle name="Normal 2 2 2 2 143 2" xfId="4055" xr:uid="{00000000-0005-0000-0000-0000CC0F0000}"/>
    <cellStyle name="Normal 2 2 2 2 144" xfId="4056" xr:uid="{00000000-0005-0000-0000-0000CD0F0000}"/>
    <cellStyle name="Normal 2 2 2 2 145" xfId="4057" xr:uid="{00000000-0005-0000-0000-0000CE0F0000}"/>
    <cellStyle name="Normal 2 2 2 2 146" xfId="4058" xr:uid="{00000000-0005-0000-0000-0000CF0F0000}"/>
    <cellStyle name="Normal 2 2 2 2 147" xfId="4059" xr:uid="{00000000-0005-0000-0000-0000D00F0000}"/>
    <cellStyle name="Normal 2 2 2 2 148" xfId="9453" xr:uid="{F811E4BB-AD91-4EBD-8929-74AF5484CB79}"/>
    <cellStyle name="Normal 2 2 2 2 15" xfId="4060" xr:uid="{00000000-0005-0000-0000-0000D10F0000}"/>
    <cellStyle name="Normal 2 2 2 2 15 2" xfId="4061" xr:uid="{00000000-0005-0000-0000-0000D20F0000}"/>
    <cellStyle name="Normal 2 2 2 2 15 2 2" xfId="4062" xr:uid="{00000000-0005-0000-0000-0000D30F0000}"/>
    <cellStyle name="Normal 2 2 2 2 15 3" xfId="4063" xr:uid="{00000000-0005-0000-0000-0000D40F0000}"/>
    <cellStyle name="Normal 2 2 2 2 16" xfId="4064" xr:uid="{00000000-0005-0000-0000-0000D50F0000}"/>
    <cellStyle name="Normal 2 2 2 2 16 2" xfId="4065" xr:uid="{00000000-0005-0000-0000-0000D60F0000}"/>
    <cellStyle name="Normal 2 2 2 2 16 2 2" xfId="4066" xr:uid="{00000000-0005-0000-0000-0000D70F0000}"/>
    <cellStyle name="Normal 2 2 2 2 16 3" xfId="4067" xr:uid="{00000000-0005-0000-0000-0000D80F0000}"/>
    <cellStyle name="Normal 2 2 2 2 17" xfId="4068" xr:uid="{00000000-0005-0000-0000-0000D90F0000}"/>
    <cellStyle name="Normal 2 2 2 2 17 2" xfId="4069" xr:uid="{00000000-0005-0000-0000-0000DA0F0000}"/>
    <cellStyle name="Normal 2 2 2 2 17 2 2" xfId="4070" xr:uid="{00000000-0005-0000-0000-0000DB0F0000}"/>
    <cellStyle name="Normal 2 2 2 2 17 3" xfId="4071" xr:uid="{00000000-0005-0000-0000-0000DC0F0000}"/>
    <cellStyle name="Normal 2 2 2 2 18" xfId="4072" xr:uid="{00000000-0005-0000-0000-0000DD0F0000}"/>
    <cellStyle name="Normal 2 2 2 2 18 2" xfId="4073" xr:uid="{00000000-0005-0000-0000-0000DE0F0000}"/>
    <cellStyle name="Normal 2 2 2 2 18 2 2" xfId="4074" xr:uid="{00000000-0005-0000-0000-0000DF0F0000}"/>
    <cellStyle name="Normal 2 2 2 2 18 3" xfId="4075" xr:uid="{00000000-0005-0000-0000-0000E00F0000}"/>
    <cellStyle name="Normal 2 2 2 2 19" xfId="4076" xr:uid="{00000000-0005-0000-0000-0000E10F0000}"/>
    <cellStyle name="Normal 2 2 2 2 19 2" xfId="4077" xr:uid="{00000000-0005-0000-0000-0000E20F0000}"/>
    <cellStyle name="Normal 2 2 2 2 19 2 2" xfId="4078" xr:uid="{00000000-0005-0000-0000-0000E30F0000}"/>
    <cellStyle name="Normal 2 2 2 2 19 3" xfId="4079" xr:uid="{00000000-0005-0000-0000-0000E40F0000}"/>
    <cellStyle name="Normal 2 2 2 2 2" xfId="4080" xr:uid="{00000000-0005-0000-0000-0000E50F0000}"/>
    <cellStyle name="Normal 2 2 2 2 2 2" xfId="4081" xr:uid="{00000000-0005-0000-0000-0000E60F0000}"/>
    <cellStyle name="Normal 2 2 2 2 2 2 2" xfId="4082" xr:uid="{00000000-0005-0000-0000-0000E70F0000}"/>
    <cellStyle name="Normal 2 2 2 2 2 2 2 2" xfId="9512" xr:uid="{19B60EFF-32D2-4C96-9C8D-A2F1971AE901}"/>
    <cellStyle name="Normal 2 2 2 2 2 2 3" xfId="4083" xr:uid="{00000000-0005-0000-0000-0000E80F0000}"/>
    <cellStyle name="Normal 2 2 2 2 2 2 3 2" xfId="9563" xr:uid="{252DCF1A-D51C-4F89-BB5D-56BE8EAFF111}"/>
    <cellStyle name="Normal 2 2 2 2 2 2 4" xfId="9455" xr:uid="{748A37E9-27DD-45F1-8628-043AFE1299E9}"/>
    <cellStyle name="Normal 2 2 2 2 2 3" xfId="4084" xr:uid="{00000000-0005-0000-0000-0000E90F0000}"/>
    <cellStyle name="Normal 2 2 2 2 2 3 2" xfId="4085" xr:uid="{00000000-0005-0000-0000-0000EA0F0000}"/>
    <cellStyle name="Normal 2 2 2 2 2 3 3" xfId="9511" xr:uid="{EB01D44F-8C9E-4323-9523-29B2A7DF958B}"/>
    <cellStyle name="Normal 2 2 2 2 2 4" xfId="4086" xr:uid="{00000000-0005-0000-0000-0000EB0F0000}"/>
    <cellStyle name="Normal 2 2 2 2 2 4 2" xfId="9562" xr:uid="{6D9C9CA6-9DD9-4110-871C-6F975A1041E2}"/>
    <cellStyle name="Normal 2 2 2 2 2 5" xfId="4087" xr:uid="{00000000-0005-0000-0000-0000EC0F0000}"/>
    <cellStyle name="Normal 2 2 2 2 2 6" xfId="4088" xr:uid="{00000000-0005-0000-0000-0000ED0F0000}"/>
    <cellStyle name="Normal 2 2 2 2 2 7" xfId="4089" xr:uid="{00000000-0005-0000-0000-0000EE0F0000}"/>
    <cellStyle name="Normal 2 2 2 2 2 8" xfId="9454" xr:uid="{E21AB83C-DDAE-41DF-B4B9-81707E59F70B}"/>
    <cellStyle name="Normal 2 2 2 2 20" xfId="4090" xr:uid="{00000000-0005-0000-0000-0000EF0F0000}"/>
    <cellStyle name="Normal 2 2 2 2 20 2" xfId="4091" xr:uid="{00000000-0005-0000-0000-0000F00F0000}"/>
    <cellStyle name="Normal 2 2 2 2 20 2 2" xfId="4092" xr:uid="{00000000-0005-0000-0000-0000F10F0000}"/>
    <cellStyle name="Normal 2 2 2 2 20 3" xfId="4093" xr:uid="{00000000-0005-0000-0000-0000F20F0000}"/>
    <cellStyle name="Normal 2 2 2 2 21" xfId="4094" xr:uid="{00000000-0005-0000-0000-0000F30F0000}"/>
    <cellStyle name="Normal 2 2 2 2 21 2" xfId="4095" xr:uid="{00000000-0005-0000-0000-0000F40F0000}"/>
    <cellStyle name="Normal 2 2 2 2 21 2 2" xfId="4096" xr:uid="{00000000-0005-0000-0000-0000F50F0000}"/>
    <cellStyle name="Normal 2 2 2 2 21 3" xfId="4097" xr:uid="{00000000-0005-0000-0000-0000F60F0000}"/>
    <cellStyle name="Normal 2 2 2 2 22" xfId="4098" xr:uid="{00000000-0005-0000-0000-0000F70F0000}"/>
    <cellStyle name="Normal 2 2 2 2 22 2" xfId="4099" xr:uid="{00000000-0005-0000-0000-0000F80F0000}"/>
    <cellStyle name="Normal 2 2 2 2 22 2 2" xfId="4100" xr:uid="{00000000-0005-0000-0000-0000F90F0000}"/>
    <cellStyle name="Normal 2 2 2 2 22 3" xfId="4101" xr:uid="{00000000-0005-0000-0000-0000FA0F0000}"/>
    <cellStyle name="Normal 2 2 2 2 23" xfId="4102" xr:uid="{00000000-0005-0000-0000-0000FB0F0000}"/>
    <cellStyle name="Normal 2 2 2 2 23 2" xfId="4103" xr:uid="{00000000-0005-0000-0000-0000FC0F0000}"/>
    <cellStyle name="Normal 2 2 2 2 23 2 2" xfId="4104" xr:uid="{00000000-0005-0000-0000-0000FD0F0000}"/>
    <cellStyle name="Normal 2 2 2 2 23 3" xfId="4105" xr:uid="{00000000-0005-0000-0000-0000FE0F0000}"/>
    <cellStyle name="Normal 2 2 2 2 24" xfId="4106" xr:uid="{00000000-0005-0000-0000-0000FF0F0000}"/>
    <cellStyle name="Normal 2 2 2 2 24 2" xfId="4107" xr:uid="{00000000-0005-0000-0000-000000100000}"/>
    <cellStyle name="Normal 2 2 2 2 24 2 2" xfId="4108" xr:uid="{00000000-0005-0000-0000-000001100000}"/>
    <cellStyle name="Normal 2 2 2 2 24 3" xfId="4109" xr:uid="{00000000-0005-0000-0000-000002100000}"/>
    <cellStyle name="Normal 2 2 2 2 25" xfId="4110" xr:uid="{00000000-0005-0000-0000-000003100000}"/>
    <cellStyle name="Normal 2 2 2 2 25 2" xfId="4111" xr:uid="{00000000-0005-0000-0000-000004100000}"/>
    <cellStyle name="Normal 2 2 2 2 25 2 2" xfId="4112" xr:uid="{00000000-0005-0000-0000-000005100000}"/>
    <cellStyle name="Normal 2 2 2 2 25 3" xfId="4113" xr:uid="{00000000-0005-0000-0000-000006100000}"/>
    <cellStyle name="Normal 2 2 2 2 26" xfId="4114" xr:uid="{00000000-0005-0000-0000-000007100000}"/>
    <cellStyle name="Normal 2 2 2 2 26 2" xfId="4115" xr:uid="{00000000-0005-0000-0000-000008100000}"/>
    <cellStyle name="Normal 2 2 2 2 26 2 2" xfId="4116" xr:uid="{00000000-0005-0000-0000-000009100000}"/>
    <cellStyle name="Normal 2 2 2 2 26 3" xfId="4117" xr:uid="{00000000-0005-0000-0000-00000A100000}"/>
    <cellStyle name="Normal 2 2 2 2 27" xfId="4118" xr:uid="{00000000-0005-0000-0000-00000B100000}"/>
    <cellStyle name="Normal 2 2 2 2 27 2" xfId="4119" xr:uid="{00000000-0005-0000-0000-00000C100000}"/>
    <cellStyle name="Normal 2 2 2 2 27 2 2" xfId="4120" xr:uid="{00000000-0005-0000-0000-00000D100000}"/>
    <cellStyle name="Normal 2 2 2 2 27 3" xfId="4121" xr:uid="{00000000-0005-0000-0000-00000E100000}"/>
    <cellStyle name="Normal 2 2 2 2 28" xfId="4122" xr:uid="{00000000-0005-0000-0000-00000F100000}"/>
    <cellStyle name="Normal 2 2 2 2 28 2" xfId="4123" xr:uid="{00000000-0005-0000-0000-000010100000}"/>
    <cellStyle name="Normal 2 2 2 2 28 2 2" xfId="4124" xr:uid="{00000000-0005-0000-0000-000011100000}"/>
    <cellStyle name="Normal 2 2 2 2 28 3" xfId="4125" xr:uid="{00000000-0005-0000-0000-000012100000}"/>
    <cellStyle name="Normal 2 2 2 2 29" xfId="4126" xr:uid="{00000000-0005-0000-0000-000013100000}"/>
    <cellStyle name="Normal 2 2 2 2 29 2" xfId="4127" xr:uid="{00000000-0005-0000-0000-000014100000}"/>
    <cellStyle name="Normal 2 2 2 2 29 2 2" xfId="4128" xr:uid="{00000000-0005-0000-0000-000015100000}"/>
    <cellStyle name="Normal 2 2 2 2 29 3" xfId="4129" xr:uid="{00000000-0005-0000-0000-000016100000}"/>
    <cellStyle name="Normal 2 2 2 2 3" xfId="4130" xr:uid="{00000000-0005-0000-0000-000017100000}"/>
    <cellStyle name="Normal 2 2 2 2 3 10" xfId="4131" xr:uid="{00000000-0005-0000-0000-000018100000}"/>
    <cellStyle name="Normal 2 2 2 2 3 11" xfId="4132" xr:uid="{00000000-0005-0000-0000-000019100000}"/>
    <cellStyle name="Normal 2 2 2 2 3 12" xfId="9456" xr:uid="{CC8E33EC-2FAD-4AD8-B709-BE6A6508BDE6}"/>
    <cellStyle name="Normal 2 2 2 2 3 2" xfId="4133" xr:uid="{00000000-0005-0000-0000-00001A100000}"/>
    <cellStyle name="Normal 2 2 2 2 3 2 2" xfId="4134" xr:uid="{00000000-0005-0000-0000-00001B100000}"/>
    <cellStyle name="Normal 2 2 2 2 3 2 3" xfId="4135" xr:uid="{00000000-0005-0000-0000-00001C100000}"/>
    <cellStyle name="Normal 2 2 2 2 3 2 4" xfId="9513" xr:uid="{2D489134-53E5-45A7-983C-8D0FF670F6B6}"/>
    <cellStyle name="Normal 2 2 2 2 3 3" xfId="4136" xr:uid="{00000000-0005-0000-0000-00001D100000}"/>
    <cellStyle name="Normal 2 2 2 2 3 3 2" xfId="9564" xr:uid="{2DD96C91-30C1-4FCF-B223-B5C4401F1D0B}"/>
    <cellStyle name="Normal 2 2 2 2 3 4" xfId="4137" xr:uid="{00000000-0005-0000-0000-00001E100000}"/>
    <cellStyle name="Normal 2 2 2 2 3 5" xfId="4138" xr:uid="{00000000-0005-0000-0000-00001F100000}"/>
    <cellStyle name="Normal 2 2 2 2 3 6" xfId="4139" xr:uid="{00000000-0005-0000-0000-000020100000}"/>
    <cellStyle name="Normal 2 2 2 2 3 7" xfId="4140" xr:uid="{00000000-0005-0000-0000-000021100000}"/>
    <cellStyle name="Normal 2 2 2 2 3 8" xfId="4141" xr:uid="{00000000-0005-0000-0000-000022100000}"/>
    <cellStyle name="Normal 2 2 2 2 3 9" xfId="4142" xr:uid="{00000000-0005-0000-0000-000023100000}"/>
    <cellStyle name="Normal 2 2 2 2 30" xfId="4143" xr:uid="{00000000-0005-0000-0000-000024100000}"/>
    <cellStyle name="Normal 2 2 2 2 30 2" xfId="4144" xr:uid="{00000000-0005-0000-0000-000025100000}"/>
    <cellStyle name="Normal 2 2 2 2 30 2 2" xfId="4145" xr:uid="{00000000-0005-0000-0000-000026100000}"/>
    <cellStyle name="Normal 2 2 2 2 30 3" xfId="4146" xr:uid="{00000000-0005-0000-0000-000027100000}"/>
    <cellStyle name="Normal 2 2 2 2 31" xfId="4147" xr:uid="{00000000-0005-0000-0000-000028100000}"/>
    <cellStyle name="Normal 2 2 2 2 31 2" xfId="4148" xr:uid="{00000000-0005-0000-0000-000029100000}"/>
    <cellStyle name="Normal 2 2 2 2 31 2 2" xfId="4149" xr:uid="{00000000-0005-0000-0000-00002A100000}"/>
    <cellStyle name="Normal 2 2 2 2 31 3" xfId="4150" xr:uid="{00000000-0005-0000-0000-00002B100000}"/>
    <cellStyle name="Normal 2 2 2 2 32" xfId="4151" xr:uid="{00000000-0005-0000-0000-00002C100000}"/>
    <cellStyle name="Normal 2 2 2 2 32 2" xfId="4152" xr:uid="{00000000-0005-0000-0000-00002D100000}"/>
    <cellStyle name="Normal 2 2 2 2 32 2 2" xfId="4153" xr:uid="{00000000-0005-0000-0000-00002E100000}"/>
    <cellStyle name="Normal 2 2 2 2 32 3" xfId="4154" xr:uid="{00000000-0005-0000-0000-00002F100000}"/>
    <cellStyle name="Normal 2 2 2 2 33" xfId="4155" xr:uid="{00000000-0005-0000-0000-000030100000}"/>
    <cellStyle name="Normal 2 2 2 2 33 2" xfId="4156" xr:uid="{00000000-0005-0000-0000-000031100000}"/>
    <cellStyle name="Normal 2 2 2 2 33 2 2" xfId="4157" xr:uid="{00000000-0005-0000-0000-000032100000}"/>
    <cellStyle name="Normal 2 2 2 2 33 3" xfId="4158" xr:uid="{00000000-0005-0000-0000-000033100000}"/>
    <cellStyle name="Normal 2 2 2 2 34" xfId="4159" xr:uid="{00000000-0005-0000-0000-000034100000}"/>
    <cellStyle name="Normal 2 2 2 2 34 2" xfId="4160" xr:uid="{00000000-0005-0000-0000-000035100000}"/>
    <cellStyle name="Normal 2 2 2 2 34 2 2" xfId="4161" xr:uid="{00000000-0005-0000-0000-000036100000}"/>
    <cellStyle name="Normal 2 2 2 2 34 3" xfId="4162" xr:uid="{00000000-0005-0000-0000-000037100000}"/>
    <cellStyle name="Normal 2 2 2 2 35" xfId="4163" xr:uid="{00000000-0005-0000-0000-000038100000}"/>
    <cellStyle name="Normal 2 2 2 2 35 2" xfId="4164" xr:uid="{00000000-0005-0000-0000-000039100000}"/>
    <cellStyle name="Normal 2 2 2 2 35 2 2" xfId="4165" xr:uid="{00000000-0005-0000-0000-00003A100000}"/>
    <cellStyle name="Normal 2 2 2 2 35 3" xfId="4166" xr:uid="{00000000-0005-0000-0000-00003B100000}"/>
    <cellStyle name="Normal 2 2 2 2 36" xfId="4167" xr:uid="{00000000-0005-0000-0000-00003C100000}"/>
    <cellStyle name="Normal 2 2 2 2 36 2" xfId="4168" xr:uid="{00000000-0005-0000-0000-00003D100000}"/>
    <cellStyle name="Normal 2 2 2 2 36 2 2" xfId="4169" xr:uid="{00000000-0005-0000-0000-00003E100000}"/>
    <cellStyle name="Normal 2 2 2 2 36 3" xfId="4170" xr:uid="{00000000-0005-0000-0000-00003F100000}"/>
    <cellStyle name="Normal 2 2 2 2 37" xfId="4171" xr:uid="{00000000-0005-0000-0000-000040100000}"/>
    <cellStyle name="Normal 2 2 2 2 37 2" xfId="4172" xr:uid="{00000000-0005-0000-0000-000041100000}"/>
    <cellStyle name="Normal 2 2 2 2 37 2 2" xfId="4173" xr:uid="{00000000-0005-0000-0000-000042100000}"/>
    <cellStyle name="Normal 2 2 2 2 37 3" xfId="4174" xr:uid="{00000000-0005-0000-0000-000043100000}"/>
    <cellStyle name="Normal 2 2 2 2 38" xfId="4175" xr:uid="{00000000-0005-0000-0000-000044100000}"/>
    <cellStyle name="Normal 2 2 2 2 38 2" xfId="4176" xr:uid="{00000000-0005-0000-0000-000045100000}"/>
    <cellStyle name="Normal 2 2 2 2 38 2 2" xfId="4177" xr:uid="{00000000-0005-0000-0000-000046100000}"/>
    <cellStyle name="Normal 2 2 2 2 38 3" xfId="4178" xr:uid="{00000000-0005-0000-0000-000047100000}"/>
    <cellStyle name="Normal 2 2 2 2 39" xfId="4179" xr:uid="{00000000-0005-0000-0000-000048100000}"/>
    <cellStyle name="Normal 2 2 2 2 39 2" xfId="4180" xr:uid="{00000000-0005-0000-0000-000049100000}"/>
    <cellStyle name="Normal 2 2 2 2 39 2 2" xfId="4181" xr:uid="{00000000-0005-0000-0000-00004A100000}"/>
    <cellStyle name="Normal 2 2 2 2 39 3" xfId="4182" xr:uid="{00000000-0005-0000-0000-00004B100000}"/>
    <cellStyle name="Normal 2 2 2 2 4" xfId="4183" xr:uid="{00000000-0005-0000-0000-00004C100000}"/>
    <cellStyle name="Normal 2 2 2 2 4 2" xfId="4184" xr:uid="{00000000-0005-0000-0000-00004D100000}"/>
    <cellStyle name="Normal 2 2 2 2 4 2 2" xfId="4185" xr:uid="{00000000-0005-0000-0000-00004E100000}"/>
    <cellStyle name="Normal 2 2 2 2 4 3" xfId="4186" xr:uid="{00000000-0005-0000-0000-00004F100000}"/>
    <cellStyle name="Normal 2 2 2 2 4 4" xfId="9510" xr:uid="{E812BBF1-30DE-4688-BA94-BF7C27EDDD73}"/>
    <cellStyle name="Normal 2 2 2 2 40" xfId="4187" xr:uid="{00000000-0005-0000-0000-000050100000}"/>
    <cellStyle name="Normal 2 2 2 2 40 2" xfId="4188" xr:uid="{00000000-0005-0000-0000-000051100000}"/>
    <cellStyle name="Normal 2 2 2 2 40 2 2" xfId="4189" xr:uid="{00000000-0005-0000-0000-000052100000}"/>
    <cellStyle name="Normal 2 2 2 2 40 3" xfId="4190" xr:uid="{00000000-0005-0000-0000-000053100000}"/>
    <cellStyle name="Normal 2 2 2 2 41" xfId="4191" xr:uid="{00000000-0005-0000-0000-000054100000}"/>
    <cellStyle name="Normal 2 2 2 2 41 2" xfId="4192" xr:uid="{00000000-0005-0000-0000-000055100000}"/>
    <cellStyle name="Normal 2 2 2 2 41 2 2" xfId="4193" xr:uid="{00000000-0005-0000-0000-000056100000}"/>
    <cellStyle name="Normal 2 2 2 2 41 3" xfId="4194" xr:uid="{00000000-0005-0000-0000-000057100000}"/>
    <cellStyle name="Normal 2 2 2 2 42" xfId="4195" xr:uid="{00000000-0005-0000-0000-000058100000}"/>
    <cellStyle name="Normal 2 2 2 2 42 2" xfId="4196" xr:uid="{00000000-0005-0000-0000-000059100000}"/>
    <cellStyle name="Normal 2 2 2 2 42 2 2" xfId="4197" xr:uid="{00000000-0005-0000-0000-00005A100000}"/>
    <cellStyle name="Normal 2 2 2 2 42 3" xfId="4198" xr:uid="{00000000-0005-0000-0000-00005B100000}"/>
    <cellStyle name="Normal 2 2 2 2 43" xfId="4199" xr:uid="{00000000-0005-0000-0000-00005C100000}"/>
    <cellStyle name="Normal 2 2 2 2 43 2" xfId="4200" xr:uid="{00000000-0005-0000-0000-00005D100000}"/>
    <cellStyle name="Normal 2 2 2 2 43 2 2" xfId="4201" xr:uid="{00000000-0005-0000-0000-00005E100000}"/>
    <cellStyle name="Normal 2 2 2 2 43 3" xfId="4202" xr:uid="{00000000-0005-0000-0000-00005F100000}"/>
    <cellStyle name="Normal 2 2 2 2 44" xfId="4203" xr:uid="{00000000-0005-0000-0000-000060100000}"/>
    <cellStyle name="Normal 2 2 2 2 44 2" xfId="4204" xr:uid="{00000000-0005-0000-0000-000061100000}"/>
    <cellStyle name="Normal 2 2 2 2 44 2 2" xfId="4205" xr:uid="{00000000-0005-0000-0000-000062100000}"/>
    <cellStyle name="Normal 2 2 2 2 44 3" xfId="4206" xr:uid="{00000000-0005-0000-0000-000063100000}"/>
    <cellStyle name="Normal 2 2 2 2 45" xfId="4207" xr:uid="{00000000-0005-0000-0000-000064100000}"/>
    <cellStyle name="Normal 2 2 2 2 45 2" xfId="4208" xr:uid="{00000000-0005-0000-0000-000065100000}"/>
    <cellStyle name="Normal 2 2 2 2 45 2 2" xfId="4209" xr:uid="{00000000-0005-0000-0000-000066100000}"/>
    <cellStyle name="Normal 2 2 2 2 45 3" xfId="4210" xr:uid="{00000000-0005-0000-0000-000067100000}"/>
    <cellStyle name="Normal 2 2 2 2 46" xfId="4211" xr:uid="{00000000-0005-0000-0000-000068100000}"/>
    <cellStyle name="Normal 2 2 2 2 46 2" xfId="4212" xr:uid="{00000000-0005-0000-0000-000069100000}"/>
    <cellStyle name="Normal 2 2 2 2 46 2 2" xfId="4213" xr:uid="{00000000-0005-0000-0000-00006A100000}"/>
    <cellStyle name="Normal 2 2 2 2 46 3" xfId="4214" xr:uid="{00000000-0005-0000-0000-00006B100000}"/>
    <cellStyle name="Normal 2 2 2 2 47" xfId="4215" xr:uid="{00000000-0005-0000-0000-00006C100000}"/>
    <cellStyle name="Normal 2 2 2 2 47 2" xfId="4216" xr:uid="{00000000-0005-0000-0000-00006D100000}"/>
    <cellStyle name="Normal 2 2 2 2 47 2 2" xfId="4217" xr:uid="{00000000-0005-0000-0000-00006E100000}"/>
    <cellStyle name="Normal 2 2 2 2 47 3" xfId="4218" xr:uid="{00000000-0005-0000-0000-00006F100000}"/>
    <cellStyle name="Normal 2 2 2 2 48" xfId="4219" xr:uid="{00000000-0005-0000-0000-000070100000}"/>
    <cellStyle name="Normal 2 2 2 2 48 2" xfId="4220" xr:uid="{00000000-0005-0000-0000-000071100000}"/>
    <cellStyle name="Normal 2 2 2 2 48 2 2" xfId="4221" xr:uid="{00000000-0005-0000-0000-000072100000}"/>
    <cellStyle name="Normal 2 2 2 2 48 3" xfId="4222" xr:uid="{00000000-0005-0000-0000-000073100000}"/>
    <cellStyle name="Normal 2 2 2 2 49" xfId="4223" xr:uid="{00000000-0005-0000-0000-000074100000}"/>
    <cellStyle name="Normal 2 2 2 2 49 2" xfId="4224" xr:uid="{00000000-0005-0000-0000-000075100000}"/>
    <cellStyle name="Normal 2 2 2 2 49 2 2" xfId="4225" xr:uid="{00000000-0005-0000-0000-000076100000}"/>
    <cellStyle name="Normal 2 2 2 2 49 3" xfId="4226" xr:uid="{00000000-0005-0000-0000-000077100000}"/>
    <cellStyle name="Normal 2 2 2 2 5" xfId="4227" xr:uid="{00000000-0005-0000-0000-000078100000}"/>
    <cellStyle name="Normal 2 2 2 2 5 2" xfId="4228" xr:uid="{00000000-0005-0000-0000-000079100000}"/>
    <cellStyle name="Normal 2 2 2 2 5 2 2" xfId="4229" xr:uid="{00000000-0005-0000-0000-00007A100000}"/>
    <cellStyle name="Normal 2 2 2 2 5 3" xfId="4230" xr:uid="{00000000-0005-0000-0000-00007B100000}"/>
    <cellStyle name="Normal 2 2 2 2 5 4" xfId="9561" xr:uid="{8645E490-E804-474D-A9A1-A0902CC32A06}"/>
    <cellStyle name="Normal 2 2 2 2 50" xfId="4231" xr:uid="{00000000-0005-0000-0000-00007C100000}"/>
    <cellStyle name="Normal 2 2 2 2 50 2" xfId="4232" xr:uid="{00000000-0005-0000-0000-00007D100000}"/>
    <cellStyle name="Normal 2 2 2 2 50 2 2" xfId="4233" xr:uid="{00000000-0005-0000-0000-00007E100000}"/>
    <cellStyle name="Normal 2 2 2 2 50 3" xfId="4234" xr:uid="{00000000-0005-0000-0000-00007F100000}"/>
    <cellStyle name="Normal 2 2 2 2 51" xfId="4235" xr:uid="{00000000-0005-0000-0000-000080100000}"/>
    <cellStyle name="Normal 2 2 2 2 51 2" xfId="4236" xr:uid="{00000000-0005-0000-0000-000081100000}"/>
    <cellStyle name="Normal 2 2 2 2 51 2 2" xfId="4237" xr:uid="{00000000-0005-0000-0000-000082100000}"/>
    <cellStyle name="Normal 2 2 2 2 51 3" xfId="4238" xr:uid="{00000000-0005-0000-0000-000083100000}"/>
    <cellStyle name="Normal 2 2 2 2 52" xfId="4239" xr:uid="{00000000-0005-0000-0000-000084100000}"/>
    <cellStyle name="Normal 2 2 2 2 52 2" xfId="4240" xr:uid="{00000000-0005-0000-0000-000085100000}"/>
    <cellStyle name="Normal 2 2 2 2 52 2 2" xfId="4241" xr:uid="{00000000-0005-0000-0000-000086100000}"/>
    <cellStyle name="Normal 2 2 2 2 52 3" xfId="4242" xr:uid="{00000000-0005-0000-0000-000087100000}"/>
    <cellStyle name="Normal 2 2 2 2 53" xfId="4243" xr:uid="{00000000-0005-0000-0000-000088100000}"/>
    <cellStyle name="Normal 2 2 2 2 53 2" xfId="4244" xr:uid="{00000000-0005-0000-0000-000089100000}"/>
    <cellStyle name="Normal 2 2 2 2 53 2 2" xfId="4245" xr:uid="{00000000-0005-0000-0000-00008A100000}"/>
    <cellStyle name="Normal 2 2 2 2 53 3" xfId="4246" xr:uid="{00000000-0005-0000-0000-00008B100000}"/>
    <cellStyle name="Normal 2 2 2 2 54" xfId="4247" xr:uid="{00000000-0005-0000-0000-00008C100000}"/>
    <cellStyle name="Normal 2 2 2 2 54 2" xfId="4248" xr:uid="{00000000-0005-0000-0000-00008D100000}"/>
    <cellStyle name="Normal 2 2 2 2 54 2 2" xfId="4249" xr:uid="{00000000-0005-0000-0000-00008E100000}"/>
    <cellStyle name="Normal 2 2 2 2 54 3" xfId="4250" xr:uid="{00000000-0005-0000-0000-00008F100000}"/>
    <cellStyle name="Normal 2 2 2 2 55" xfId="4251" xr:uid="{00000000-0005-0000-0000-000090100000}"/>
    <cellStyle name="Normal 2 2 2 2 55 2" xfId="4252" xr:uid="{00000000-0005-0000-0000-000091100000}"/>
    <cellStyle name="Normal 2 2 2 2 55 2 2" xfId="4253" xr:uid="{00000000-0005-0000-0000-000092100000}"/>
    <cellStyle name="Normal 2 2 2 2 55 3" xfId="4254" xr:uid="{00000000-0005-0000-0000-000093100000}"/>
    <cellStyle name="Normal 2 2 2 2 56" xfId="4255" xr:uid="{00000000-0005-0000-0000-000094100000}"/>
    <cellStyle name="Normal 2 2 2 2 56 2" xfId="4256" xr:uid="{00000000-0005-0000-0000-000095100000}"/>
    <cellStyle name="Normal 2 2 2 2 56 2 2" xfId="4257" xr:uid="{00000000-0005-0000-0000-000096100000}"/>
    <cellStyle name="Normal 2 2 2 2 56 3" xfId="4258" xr:uid="{00000000-0005-0000-0000-000097100000}"/>
    <cellStyle name="Normal 2 2 2 2 57" xfId="4259" xr:uid="{00000000-0005-0000-0000-000098100000}"/>
    <cellStyle name="Normal 2 2 2 2 57 2" xfId="4260" xr:uid="{00000000-0005-0000-0000-000099100000}"/>
    <cellStyle name="Normal 2 2 2 2 57 2 2" xfId="4261" xr:uid="{00000000-0005-0000-0000-00009A100000}"/>
    <cellStyle name="Normal 2 2 2 2 57 3" xfId="4262" xr:uid="{00000000-0005-0000-0000-00009B100000}"/>
    <cellStyle name="Normal 2 2 2 2 58" xfId="4263" xr:uid="{00000000-0005-0000-0000-00009C100000}"/>
    <cellStyle name="Normal 2 2 2 2 58 2" xfId="4264" xr:uid="{00000000-0005-0000-0000-00009D100000}"/>
    <cellStyle name="Normal 2 2 2 2 58 2 2" xfId="4265" xr:uid="{00000000-0005-0000-0000-00009E100000}"/>
    <cellStyle name="Normal 2 2 2 2 58 3" xfId="4266" xr:uid="{00000000-0005-0000-0000-00009F100000}"/>
    <cellStyle name="Normal 2 2 2 2 59" xfId="4267" xr:uid="{00000000-0005-0000-0000-0000A0100000}"/>
    <cellStyle name="Normal 2 2 2 2 59 2" xfId="4268" xr:uid="{00000000-0005-0000-0000-0000A1100000}"/>
    <cellStyle name="Normal 2 2 2 2 59 2 2" xfId="4269" xr:uid="{00000000-0005-0000-0000-0000A2100000}"/>
    <cellStyle name="Normal 2 2 2 2 59 3" xfId="4270" xr:uid="{00000000-0005-0000-0000-0000A3100000}"/>
    <cellStyle name="Normal 2 2 2 2 6" xfId="4271" xr:uid="{00000000-0005-0000-0000-0000A4100000}"/>
    <cellStyle name="Normal 2 2 2 2 6 2" xfId="4272" xr:uid="{00000000-0005-0000-0000-0000A5100000}"/>
    <cellStyle name="Normal 2 2 2 2 6 2 2" xfId="4273" xr:uid="{00000000-0005-0000-0000-0000A6100000}"/>
    <cellStyle name="Normal 2 2 2 2 6 3" xfId="4274" xr:uid="{00000000-0005-0000-0000-0000A7100000}"/>
    <cellStyle name="Normal 2 2 2 2 60" xfId="4275" xr:uid="{00000000-0005-0000-0000-0000A8100000}"/>
    <cellStyle name="Normal 2 2 2 2 60 2" xfId="4276" xr:uid="{00000000-0005-0000-0000-0000A9100000}"/>
    <cellStyle name="Normal 2 2 2 2 60 2 2" xfId="4277" xr:uid="{00000000-0005-0000-0000-0000AA100000}"/>
    <cellStyle name="Normal 2 2 2 2 60 3" xfId="4278" xr:uid="{00000000-0005-0000-0000-0000AB100000}"/>
    <cellStyle name="Normal 2 2 2 2 61" xfId="4279" xr:uid="{00000000-0005-0000-0000-0000AC100000}"/>
    <cellStyle name="Normal 2 2 2 2 61 2" xfId="4280" xr:uid="{00000000-0005-0000-0000-0000AD100000}"/>
    <cellStyle name="Normal 2 2 2 2 61 2 2" xfId="4281" xr:uid="{00000000-0005-0000-0000-0000AE100000}"/>
    <cellStyle name="Normal 2 2 2 2 61 3" xfId="4282" xr:uid="{00000000-0005-0000-0000-0000AF100000}"/>
    <cellStyle name="Normal 2 2 2 2 62" xfId="4283" xr:uid="{00000000-0005-0000-0000-0000B0100000}"/>
    <cellStyle name="Normal 2 2 2 2 62 2" xfId="4284" xr:uid="{00000000-0005-0000-0000-0000B1100000}"/>
    <cellStyle name="Normal 2 2 2 2 63" xfId="4285" xr:uid="{00000000-0005-0000-0000-0000B2100000}"/>
    <cellStyle name="Normal 2 2 2 2 63 2" xfId="4286" xr:uid="{00000000-0005-0000-0000-0000B3100000}"/>
    <cellStyle name="Normal 2 2 2 2 63 3" xfId="4287" xr:uid="{00000000-0005-0000-0000-0000B4100000}"/>
    <cellStyle name="Normal 2 2 2 2 64" xfId="4288" xr:uid="{00000000-0005-0000-0000-0000B5100000}"/>
    <cellStyle name="Normal 2 2 2 2 64 2" xfId="4289" xr:uid="{00000000-0005-0000-0000-0000B6100000}"/>
    <cellStyle name="Normal 2 2 2 2 65" xfId="4290" xr:uid="{00000000-0005-0000-0000-0000B7100000}"/>
    <cellStyle name="Normal 2 2 2 2 65 2" xfId="4291" xr:uid="{00000000-0005-0000-0000-0000B8100000}"/>
    <cellStyle name="Normal 2 2 2 2 66" xfId="4292" xr:uid="{00000000-0005-0000-0000-0000B9100000}"/>
    <cellStyle name="Normal 2 2 2 2 66 2" xfId="4293" xr:uid="{00000000-0005-0000-0000-0000BA100000}"/>
    <cellStyle name="Normal 2 2 2 2 67" xfId="4294" xr:uid="{00000000-0005-0000-0000-0000BB100000}"/>
    <cellStyle name="Normal 2 2 2 2 67 2" xfId="4295" xr:uid="{00000000-0005-0000-0000-0000BC100000}"/>
    <cellStyle name="Normal 2 2 2 2 68" xfId="4296" xr:uid="{00000000-0005-0000-0000-0000BD100000}"/>
    <cellStyle name="Normal 2 2 2 2 68 2" xfId="4297" xr:uid="{00000000-0005-0000-0000-0000BE100000}"/>
    <cellStyle name="Normal 2 2 2 2 69" xfId="4298" xr:uid="{00000000-0005-0000-0000-0000BF100000}"/>
    <cellStyle name="Normal 2 2 2 2 69 2" xfId="4299" xr:uid="{00000000-0005-0000-0000-0000C0100000}"/>
    <cellStyle name="Normal 2 2 2 2 7" xfId="4300" xr:uid="{00000000-0005-0000-0000-0000C1100000}"/>
    <cellStyle name="Normal 2 2 2 2 7 2" xfId="4301" xr:uid="{00000000-0005-0000-0000-0000C2100000}"/>
    <cellStyle name="Normal 2 2 2 2 7 2 2" xfId="4302" xr:uid="{00000000-0005-0000-0000-0000C3100000}"/>
    <cellStyle name="Normal 2 2 2 2 7 3" xfId="4303" xr:uid="{00000000-0005-0000-0000-0000C4100000}"/>
    <cellStyle name="Normal 2 2 2 2 70" xfId="4304" xr:uid="{00000000-0005-0000-0000-0000C5100000}"/>
    <cellStyle name="Normal 2 2 2 2 70 2" xfId="4305" xr:uid="{00000000-0005-0000-0000-0000C6100000}"/>
    <cellStyle name="Normal 2 2 2 2 71" xfId="4306" xr:uid="{00000000-0005-0000-0000-0000C7100000}"/>
    <cellStyle name="Normal 2 2 2 2 71 2" xfId="4307" xr:uid="{00000000-0005-0000-0000-0000C8100000}"/>
    <cellStyle name="Normal 2 2 2 2 72" xfId="4308" xr:uid="{00000000-0005-0000-0000-0000C9100000}"/>
    <cellStyle name="Normal 2 2 2 2 72 2" xfId="4309" xr:uid="{00000000-0005-0000-0000-0000CA100000}"/>
    <cellStyle name="Normal 2 2 2 2 73" xfId="4310" xr:uid="{00000000-0005-0000-0000-0000CB100000}"/>
    <cellStyle name="Normal 2 2 2 2 73 2" xfId="4311" xr:uid="{00000000-0005-0000-0000-0000CC100000}"/>
    <cellStyle name="Normal 2 2 2 2 74" xfId="4312" xr:uid="{00000000-0005-0000-0000-0000CD100000}"/>
    <cellStyle name="Normal 2 2 2 2 74 2" xfId="4313" xr:uid="{00000000-0005-0000-0000-0000CE100000}"/>
    <cellStyle name="Normal 2 2 2 2 75" xfId="4314" xr:uid="{00000000-0005-0000-0000-0000CF100000}"/>
    <cellStyle name="Normal 2 2 2 2 75 2" xfId="4315" xr:uid="{00000000-0005-0000-0000-0000D0100000}"/>
    <cellStyle name="Normal 2 2 2 2 76" xfId="4316" xr:uid="{00000000-0005-0000-0000-0000D1100000}"/>
    <cellStyle name="Normal 2 2 2 2 76 2" xfId="4317" xr:uid="{00000000-0005-0000-0000-0000D2100000}"/>
    <cellStyle name="Normal 2 2 2 2 77" xfId="4318" xr:uid="{00000000-0005-0000-0000-0000D3100000}"/>
    <cellStyle name="Normal 2 2 2 2 77 2" xfId="4319" xr:uid="{00000000-0005-0000-0000-0000D4100000}"/>
    <cellStyle name="Normal 2 2 2 2 78" xfId="4320" xr:uid="{00000000-0005-0000-0000-0000D5100000}"/>
    <cellStyle name="Normal 2 2 2 2 78 2" xfId="4321" xr:uid="{00000000-0005-0000-0000-0000D6100000}"/>
    <cellStyle name="Normal 2 2 2 2 79" xfId="4322" xr:uid="{00000000-0005-0000-0000-0000D7100000}"/>
    <cellStyle name="Normal 2 2 2 2 79 2" xfId="4323" xr:uid="{00000000-0005-0000-0000-0000D8100000}"/>
    <cellStyle name="Normal 2 2 2 2 8" xfId="4324" xr:uid="{00000000-0005-0000-0000-0000D9100000}"/>
    <cellStyle name="Normal 2 2 2 2 8 2" xfId="4325" xr:uid="{00000000-0005-0000-0000-0000DA100000}"/>
    <cellStyle name="Normal 2 2 2 2 8 2 2" xfId="4326" xr:uid="{00000000-0005-0000-0000-0000DB100000}"/>
    <cellStyle name="Normal 2 2 2 2 8 3" xfId="4327" xr:uid="{00000000-0005-0000-0000-0000DC100000}"/>
    <cellStyle name="Normal 2 2 2 2 80" xfId="4328" xr:uid="{00000000-0005-0000-0000-0000DD100000}"/>
    <cellStyle name="Normal 2 2 2 2 80 2" xfId="4329" xr:uid="{00000000-0005-0000-0000-0000DE100000}"/>
    <cellStyle name="Normal 2 2 2 2 81" xfId="4330" xr:uid="{00000000-0005-0000-0000-0000DF100000}"/>
    <cellStyle name="Normal 2 2 2 2 81 2" xfId="4331" xr:uid="{00000000-0005-0000-0000-0000E0100000}"/>
    <cellStyle name="Normal 2 2 2 2 82" xfId="4332" xr:uid="{00000000-0005-0000-0000-0000E1100000}"/>
    <cellStyle name="Normal 2 2 2 2 82 2" xfId="4333" xr:uid="{00000000-0005-0000-0000-0000E2100000}"/>
    <cellStyle name="Normal 2 2 2 2 83" xfId="4334" xr:uid="{00000000-0005-0000-0000-0000E3100000}"/>
    <cellStyle name="Normal 2 2 2 2 83 2" xfId="4335" xr:uid="{00000000-0005-0000-0000-0000E4100000}"/>
    <cellStyle name="Normal 2 2 2 2 84" xfId="4336" xr:uid="{00000000-0005-0000-0000-0000E5100000}"/>
    <cellStyle name="Normal 2 2 2 2 84 2" xfId="4337" xr:uid="{00000000-0005-0000-0000-0000E6100000}"/>
    <cellStyle name="Normal 2 2 2 2 85" xfId="4338" xr:uid="{00000000-0005-0000-0000-0000E7100000}"/>
    <cellStyle name="Normal 2 2 2 2 85 2" xfId="4339" xr:uid="{00000000-0005-0000-0000-0000E8100000}"/>
    <cellStyle name="Normal 2 2 2 2 86" xfId="4340" xr:uid="{00000000-0005-0000-0000-0000E9100000}"/>
    <cellStyle name="Normal 2 2 2 2 86 2" xfId="4341" xr:uid="{00000000-0005-0000-0000-0000EA100000}"/>
    <cellStyle name="Normal 2 2 2 2 87" xfId="4342" xr:uid="{00000000-0005-0000-0000-0000EB100000}"/>
    <cellStyle name="Normal 2 2 2 2 87 2" xfId="4343" xr:uid="{00000000-0005-0000-0000-0000EC100000}"/>
    <cellStyle name="Normal 2 2 2 2 88" xfId="4344" xr:uid="{00000000-0005-0000-0000-0000ED100000}"/>
    <cellStyle name="Normal 2 2 2 2 88 2" xfId="4345" xr:uid="{00000000-0005-0000-0000-0000EE100000}"/>
    <cellStyle name="Normal 2 2 2 2 89" xfId="4346" xr:uid="{00000000-0005-0000-0000-0000EF100000}"/>
    <cellStyle name="Normal 2 2 2 2 89 2" xfId="4347" xr:uid="{00000000-0005-0000-0000-0000F0100000}"/>
    <cellStyle name="Normal 2 2 2 2 9" xfId="4348" xr:uid="{00000000-0005-0000-0000-0000F1100000}"/>
    <cellStyle name="Normal 2 2 2 2 9 2" xfId="4349" xr:uid="{00000000-0005-0000-0000-0000F2100000}"/>
    <cellStyle name="Normal 2 2 2 2 9 2 2" xfId="4350" xr:uid="{00000000-0005-0000-0000-0000F3100000}"/>
    <cellStyle name="Normal 2 2 2 2 9 3" xfId="4351" xr:uid="{00000000-0005-0000-0000-0000F4100000}"/>
    <cellStyle name="Normal 2 2 2 2 90" xfId="4352" xr:uid="{00000000-0005-0000-0000-0000F5100000}"/>
    <cellStyle name="Normal 2 2 2 2 90 2" xfId="4353" xr:uid="{00000000-0005-0000-0000-0000F6100000}"/>
    <cellStyle name="Normal 2 2 2 2 91" xfId="4354" xr:uid="{00000000-0005-0000-0000-0000F7100000}"/>
    <cellStyle name="Normal 2 2 2 2 91 2" xfId="4355" xr:uid="{00000000-0005-0000-0000-0000F8100000}"/>
    <cellStyle name="Normal 2 2 2 2 92" xfId="4356" xr:uid="{00000000-0005-0000-0000-0000F9100000}"/>
    <cellStyle name="Normal 2 2 2 2 92 2" xfId="4357" xr:uid="{00000000-0005-0000-0000-0000FA100000}"/>
    <cellStyle name="Normal 2 2 2 2 92 3" xfId="4358" xr:uid="{00000000-0005-0000-0000-0000FB100000}"/>
    <cellStyle name="Normal 2 2 2 2 93" xfId="4359" xr:uid="{00000000-0005-0000-0000-0000FC100000}"/>
    <cellStyle name="Normal 2 2 2 2 93 2" xfId="4360" xr:uid="{00000000-0005-0000-0000-0000FD100000}"/>
    <cellStyle name="Normal 2 2 2 2 94" xfId="4361" xr:uid="{00000000-0005-0000-0000-0000FE100000}"/>
    <cellStyle name="Normal 2 2 2 2 94 2" xfId="4362" xr:uid="{00000000-0005-0000-0000-0000FF100000}"/>
    <cellStyle name="Normal 2 2 2 2 95" xfId="4363" xr:uid="{00000000-0005-0000-0000-000000110000}"/>
    <cellStyle name="Normal 2 2 2 2 95 2" xfId="4364" xr:uid="{00000000-0005-0000-0000-000001110000}"/>
    <cellStyle name="Normal 2 2 2 2 96" xfId="4365" xr:uid="{00000000-0005-0000-0000-000002110000}"/>
    <cellStyle name="Normal 2 2 2 2 96 2" xfId="4366" xr:uid="{00000000-0005-0000-0000-000003110000}"/>
    <cellStyle name="Normal 2 2 2 2 97" xfId="4367" xr:uid="{00000000-0005-0000-0000-000004110000}"/>
    <cellStyle name="Normal 2 2 2 2 97 2" xfId="4368" xr:uid="{00000000-0005-0000-0000-000005110000}"/>
    <cellStyle name="Normal 2 2 2 2 98" xfId="4369" xr:uid="{00000000-0005-0000-0000-000006110000}"/>
    <cellStyle name="Normal 2 2 2 2 98 2" xfId="4370" xr:uid="{00000000-0005-0000-0000-000007110000}"/>
    <cellStyle name="Normal 2 2 2 2 99" xfId="4371" xr:uid="{00000000-0005-0000-0000-000008110000}"/>
    <cellStyle name="Normal 2 2 2 2 99 2" xfId="4372" xr:uid="{00000000-0005-0000-0000-000009110000}"/>
    <cellStyle name="Normal 2 2 2 20" xfId="4373" xr:uid="{00000000-0005-0000-0000-00000A110000}"/>
    <cellStyle name="Normal 2 2 2 20 2" xfId="4374" xr:uid="{00000000-0005-0000-0000-00000B110000}"/>
    <cellStyle name="Normal 2 2 2 21" xfId="4375" xr:uid="{00000000-0005-0000-0000-00000C110000}"/>
    <cellStyle name="Normal 2 2 2 21 2" xfId="4376" xr:uid="{00000000-0005-0000-0000-00000D110000}"/>
    <cellStyle name="Normal 2 2 2 22" xfId="4377" xr:uid="{00000000-0005-0000-0000-00000E110000}"/>
    <cellStyle name="Normal 2 2 2 22 2" xfId="4378" xr:uid="{00000000-0005-0000-0000-00000F110000}"/>
    <cellStyle name="Normal 2 2 2 23" xfId="4379" xr:uid="{00000000-0005-0000-0000-000010110000}"/>
    <cellStyle name="Normal 2 2 2 23 2" xfId="4380" xr:uid="{00000000-0005-0000-0000-000011110000}"/>
    <cellStyle name="Normal 2 2 2 24" xfId="4381" xr:uid="{00000000-0005-0000-0000-000012110000}"/>
    <cellStyle name="Normal 2 2 2 24 2" xfId="4382" xr:uid="{00000000-0005-0000-0000-000013110000}"/>
    <cellStyle name="Normal 2 2 2 25" xfId="4383" xr:uid="{00000000-0005-0000-0000-000014110000}"/>
    <cellStyle name="Normal 2 2 2 25 2" xfId="4384" xr:uid="{00000000-0005-0000-0000-000015110000}"/>
    <cellStyle name="Normal 2 2 2 26" xfId="4385" xr:uid="{00000000-0005-0000-0000-000016110000}"/>
    <cellStyle name="Normal 2 2 2 26 2" xfId="4386" xr:uid="{00000000-0005-0000-0000-000017110000}"/>
    <cellStyle name="Normal 2 2 2 27" xfId="4387" xr:uid="{00000000-0005-0000-0000-000018110000}"/>
    <cellStyle name="Normal 2 2 2 27 2" xfId="4388" xr:uid="{00000000-0005-0000-0000-000019110000}"/>
    <cellStyle name="Normal 2 2 2 28" xfId="4389" xr:uid="{00000000-0005-0000-0000-00001A110000}"/>
    <cellStyle name="Normal 2 2 2 28 2" xfId="4390" xr:uid="{00000000-0005-0000-0000-00001B110000}"/>
    <cellStyle name="Normal 2 2 2 29" xfId="4391" xr:uid="{00000000-0005-0000-0000-00001C110000}"/>
    <cellStyle name="Normal 2 2 2 29 2" xfId="4392" xr:uid="{00000000-0005-0000-0000-00001D110000}"/>
    <cellStyle name="Normal 2 2 2 3" xfId="4393" xr:uid="{00000000-0005-0000-0000-00001E110000}"/>
    <cellStyle name="Normal 2 2 2 3 2" xfId="4394" xr:uid="{00000000-0005-0000-0000-00001F110000}"/>
    <cellStyle name="Normal 2 2 2 3 2 2" xfId="4395" xr:uid="{00000000-0005-0000-0000-000020110000}"/>
    <cellStyle name="Normal 2 2 2 3 2 2 2" xfId="9515" xr:uid="{0C5D3BF8-4AFC-46F3-85E2-4B4B78D67349}"/>
    <cellStyle name="Normal 2 2 2 3 2 3" xfId="4396" xr:uid="{00000000-0005-0000-0000-000021110000}"/>
    <cellStyle name="Normal 2 2 2 3 2 3 2" xfId="9566" xr:uid="{E4EE3861-73C1-49A2-8537-B72F4E17EC71}"/>
    <cellStyle name="Normal 2 2 2 3 2 4" xfId="9458" xr:uid="{ADE49E37-9C39-4FE1-986A-FA0EF455B3BC}"/>
    <cellStyle name="Normal 2 2 2 3 3" xfId="4397" xr:uid="{00000000-0005-0000-0000-000022110000}"/>
    <cellStyle name="Normal 2 2 2 3 3 2" xfId="4398" xr:uid="{00000000-0005-0000-0000-000023110000}"/>
    <cellStyle name="Normal 2 2 2 3 3 3" xfId="9514" xr:uid="{2E78C89E-551B-4CB8-A393-5701B86D3EF1}"/>
    <cellStyle name="Normal 2 2 2 3 4" xfId="4399" xr:uid="{00000000-0005-0000-0000-000024110000}"/>
    <cellStyle name="Normal 2 2 2 3 4 2" xfId="9565" xr:uid="{2E1F4DCC-4696-40BB-95F4-4412E77D2354}"/>
    <cellStyle name="Normal 2 2 2 3 5" xfId="4400" xr:uid="{00000000-0005-0000-0000-000025110000}"/>
    <cellStyle name="Normal 2 2 2 3 6" xfId="4401" xr:uid="{00000000-0005-0000-0000-000026110000}"/>
    <cellStyle name="Normal 2 2 2 3 7" xfId="4402" xr:uid="{00000000-0005-0000-0000-000027110000}"/>
    <cellStyle name="Normal 2 2 2 3 8" xfId="9457" xr:uid="{9D50A799-EFE4-4556-9E73-E15385806E34}"/>
    <cellStyle name="Normal 2 2 2 30" xfId="4403" xr:uid="{00000000-0005-0000-0000-000028110000}"/>
    <cellStyle name="Normal 2 2 2 30 2" xfId="4404" xr:uid="{00000000-0005-0000-0000-000029110000}"/>
    <cellStyle name="Normal 2 2 2 31" xfId="4405" xr:uid="{00000000-0005-0000-0000-00002A110000}"/>
    <cellStyle name="Normal 2 2 2 31 2" xfId="4406" xr:uid="{00000000-0005-0000-0000-00002B110000}"/>
    <cellStyle name="Normal 2 2 2 32" xfId="4407" xr:uid="{00000000-0005-0000-0000-00002C110000}"/>
    <cellStyle name="Normal 2 2 2 32 2" xfId="4408" xr:uid="{00000000-0005-0000-0000-00002D110000}"/>
    <cellStyle name="Normal 2 2 2 33" xfId="4409" xr:uid="{00000000-0005-0000-0000-00002E110000}"/>
    <cellStyle name="Normal 2 2 2 33 2" xfId="4410" xr:uid="{00000000-0005-0000-0000-00002F110000}"/>
    <cellStyle name="Normal 2 2 2 34" xfId="4411" xr:uid="{00000000-0005-0000-0000-000030110000}"/>
    <cellStyle name="Normal 2 2 2 34 2" xfId="4412" xr:uid="{00000000-0005-0000-0000-000031110000}"/>
    <cellStyle name="Normal 2 2 2 35" xfId="4413" xr:uid="{00000000-0005-0000-0000-000032110000}"/>
    <cellStyle name="Normal 2 2 2 35 2" xfId="4414" xr:uid="{00000000-0005-0000-0000-000033110000}"/>
    <cellStyle name="Normal 2 2 2 36" xfId="4415" xr:uid="{00000000-0005-0000-0000-000034110000}"/>
    <cellStyle name="Normal 2 2 2 36 2" xfId="4416" xr:uid="{00000000-0005-0000-0000-000035110000}"/>
    <cellStyle name="Normal 2 2 2 37" xfId="4417" xr:uid="{00000000-0005-0000-0000-000036110000}"/>
    <cellStyle name="Normal 2 2 2 37 2" xfId="4418" xr:uid="{00000000-0005-0000-0000-000037110000}"/>
    <cellStyle name="Normal 2 2 2 38" xfId="4419" xr:uid="{00000000-0005-0000-0000-000038110000}"/>
    <cellStyle name="Normal 2 2 2 38 2" xfId="4420" xr:uid="{00000000-0005-0000-0000-000039110000}"/>
    <cellStyle name="Normal 2 2 2 39" xfId="4421" xr:uid="{00000000-0005-0000-0000-00003A110000}"/>
    <cellStyle name="Normal 2 2 2 39 2" xfId="4422" xr:uid="{00000000-0005-0000-0000-00003B110000}"/>
    <cellStyle name="Normal 2 2 2 4" xfId="4423" xr:uid="{00000000-0005-0000-0000-00003C110000}"/>
    <cellStyle name="Normal 2 2 2 4 2" xfId="4424" xr:uid="{00000000-0005-0000-0000-00003D110000}"/>
    <cellStyle name="Normal 2 2 2 4 2 2" xfId="4425" xr:uid="{00000000-0005-0000-0000-00003E110000}"/>
    <cellStyle name="Normal 2 2 2 4 2 2 2" xfId="9517" xr:uid="{CC108107-2112-44B0-A43F-AECCC3431E44}"/>
    <cellStyle name="Normal 2 2 2 4 2 3" xfId="4426" xr:uid="{00000000-0005-0000-0000-00003F110000}"/>
    <cellStyle name="Normal 2 2 2 4 2 3 2" xfId="9568" xr:uid="{B7C794CB-BC50-4A95-9041-BFCD6F264EA9}"/>
    <cellStyle name="Normal 2 2 2 4 2 4" xfId="9460" xr:uid="{8B9522AB-F782-4501-8A77-E452EF16FE4D}"/>
    <cellStyle name="Normal 2 2 2 4 3" xfId="4427" xr:uid="{00000000-0005-0000-0000-000040110000}"/>
    <cellStyle name="Normal 2 2 2 4 3 2" xfId="4428" xr:uid="{00000000-0005-0000-0000-000041110000}"/>
    <cellStyle name="Normal 2 2 2 4 3 3" xfId="9516" xr:uid="{A32C7915-936A-458E-9824-21ADA5773F04}"/>
    <cellStyle name="Normal 2 2 2 4 4" xfId="4429" xr:uid="{00000000-0005-0000-0000-000042110000}"/>
    <cellStyle name="Normal 2 2 2 4 4 2" xfId="9567" xr:uid="{5D55ADC4-24BA-46A8-BE9C-B10A36E01E68}"/>
    <cellStyle name="Normal 2 2 2 4 5" xfId="4430" xr:uid="{00000000-0005-0000-0000-000043110000}"/>
    <cellStyle name="Normal 2 2 2 4 6" xfId="4431" xr:uid="{00000000-0005-0000-0000-000044110000}"/>
    <cellStyle name="Normal 2 2 2 4 7" xfId="4432" xr:uid="{00000000-0005-0000-0000-000045110000}"/>
    <cellStyle name="Normal 2 2 2 4 8" xfId="9459" xr:uid="{68F3E207-6821-49BA-9D81-2E72676B80EB}"/>
    <cellStyle name="Normal 2 2 2 40" xfId="4433" xr:uid="{00000000-0005-0000-0000-000046110000}"/>
    <cellStyle name="Normal 2 2 2 40 2" xfId="4434" xr:uid="{00000000-0005-0000-0000-000047110000}"/>
    <cellStyle name="Normal 2 2 2 41" xfId="4435" xr:uid="{00000000-0005-0000-0000-000048110000}"/>
    <cellStyle name="Normal 2 2 2 41 2" xfId="4436" xr:uid="{00000000-0005-0000-0000-000049110000}"/>
    <cellStyle name="Normal 2 2 2 42" xfId="4437" xr:uid="{00000000-0005-0000-0000-00004A110000}"/>
    <cellStyle name="Normal 2 2 2 42 2" xfId="4438" xr:uid="{00000000-0005-0000-0000-00004B110000}"/>
    <cellStyle name="Normal 2 2 2 43" xfId="4439" xr:uid="{00000000-0005-0000-0000-00004C110000}"/>
    <cellStyle name="Normal 2 2 2 43 2" xfId="4440" xr:uid="{00000000-0005-0000-0000-00004D110000}"/>
    <cellStyle name="Normal 2 2 2 44" xfId="4441" xr:uid="{00000000-0005-0000-0000-00004E110000}"/>
    <cellStyle name="Normal 2 2 2 44 2" xfId="4442" xr:uid="{00000000-0005-0000-0000-00004F110000}"/>
    <cellStyle name="Normal 2 2 2 45" xfId="4443" xr:uid="{00000000-0005-0000-0000-000050110000}"/>
    <cellStyle name="Normal 2 2 2 45 2" xfId="4444" xr:uid="{00000000-0005-0000-0000-000051110000}"/>
    <cellStyle name="Normal 2 2 2 46" xfId="4445" xr:uid="{00000000-0005-0000-0000-000052110000}"/>
    <cellStyle name="Normal 2 2 2 46 2" xfId="4446" xr:uid="{00000000-0005-0000-0000-000053110000}"/>
    <cellStyle name="Normal 2 2 2 47" xfId="4447" xr:uid="{00000000-0005-0000-0000-000054110000}"/>
    <cellStyle name="Normal 2 2 2 47 2" xfId="4448" xr:uid="{00000000-0005-0000-0000-000055110000}"/>
    <cellStyle name="Normal 2 2 2 48" xfId="4449" xr:uid="{00000000-0005-0000-0000-000056110000}"/>
    <cellStyle name="Normal 2 2 2 48 2" xfId="4450" xr:uid="{00000000-0005-0000-0000-000057110000}"/>
    <cellStyle name="Normal 2 2 2 49" xfId="4451" xr:uid="{00000000-0005-0000-0000-000058110000}"/>
    <cellStyle name="Normal 2 2 2 49 2" xfId="4452" xr:uid="{00000000-0005-0000-0000-000059110000}"/>
    <cellStyle name="Normal 2 2 2 5" xfId="4453" xr:uid="{00000000-0005-0000-0000-00005A110000}"/>
    <cellStyle name="Normal 2 2 2 5 10" xfId="4454" xr:uid="{00000000-0005-0000-0000-00005B110000}"/>
    <cellStyle name="Normal 2 2 2 5 10 2" xfId="4455" xr:uid="{00000000-0005-0000-0000-00005C110000}"/>
    <cellStyle name="Normal 2 2 2 5 11" xfId="4456" xr:uid="{00000000-0005-0000-0000-00005D110000}"/>
    <cellStyle name="Normal 2 2 2 5 11 2" xfId="4457" xr:uid="{00000000-0005-0000-0000-00005E110000}"/>
    <cellStyle name="Normal 2 2 2 5 12" xfId="4458" xr:uid="{00000000-0005-0000-0000-00005F110000}"/>
    <cellStyle name="Normal 2 2 2 5 12 2" xfId="4459" xr:uid="{00000000-0005-0000-0000-000060110000}"/>
    <cellStyle name="Normal 2 2 2 5 13" xfId="4460" xr:uid="{00000000-0005-0000-0000-000061110000}"/>
    <cellStyle name="Normal 2 2 2 5 13 2" xfId="4461" xr:uid="{00000000-0005-0000-0000-000062110000}"/>
    <cellStyle name="Normal 2 2 2 5 14" xfId="4462" xr:uid="{00000000-0005-0000-0000-000063110000}"/>
    <cellStyle name="Normal 2 2 2 5 14 2" xfId="4463" xr:uid="{00000000-0005-0000-0000-000064110000}"/>
    <cellStyle name="Normal 2 2 2 5 15" xfId="4464" xr:uid="{00000000-0005-0000-0000-000065110000}"/>
    <cellStyle name="Normal 2 2 2 5 15 2" xfId="4465" xr:uid="{00000000-0005-0000-0000-000066110000}"/>
    <cellStyle name="Normal 2 2 2 5 16" xfId="4466" xr:uid="{00000000-0005-0000-0000-000067110000}"/>
    <cellStyle name="Normal 2 2 2 5 16 2" xfId="4467" xr:uid="{00000000-0005-0000-0000-000068110000}"/>
    <cellStyle name="Normal 2 2 2 5 17" xfId="4468" xr:uid="{00000000-0005-0000-0000-000069110000}"/>
    <cellStyle name="Normal 2 2 2 5 17 2" xfId="4469" xr:uid="{00000000-0005-0000-0000-00006A110000}"/>
    <cellStyle name="Normal 2 2 2 5 18" xfId="4470" xr:uid="{00000000-0005-0000-0000-00006B110000}"/>
    <cellStyle name="Normal 2 2 2 5 18 2" xfId="4471" xr:uid="{00000000-0005-0000-0000-00006C110000}"/>
    <cellStyle name="Normal 2 2 2 5 19" xfId="4472" xr:uid="{00000000-0005-0000-0000-00006D110000}"/>
    <cellStyle name="Normal 2 2 2 5 19 2" xfId="4473" xr:uid="{00000000-0005-0000-0000-00006E110000}"/>
    <cellStyle name="Normal 2 2 2 5 2" xfId="4474" xr:uid="{00000000-0005-0000-0000-00006F110000}"/>
    <cellStyle name="Normal 2 2 2 5 2 10" xfId="9462" xr:uid="{031E2DC4-47C0-45CC-B828-ACADF8CE33FF}"/>
    <cellStyle name="Normal 2 2 2 5 2 2" xfId="4475" xr:uid="{00000000-0005-0000-0000-000070110000}"/>
    <cellStyle name="Normal 2 2 2 5 2 2 2" xfId="4476" xr:uid="{00000000-0005-0000-0000-000071110000}"/>
    <cellStyle name="Normal 2 2 2 5 2 2 2 2" xfId="4477" xr:uid="{00000000-0005-0000-0000-000072110000}"/>
    <cellStyle name="Normal 2 2 2 5 2 2 3" xfId="4478" xr:uid="{00000000-0005-0000-0000-000073110000}"/>
    <cellStyle name="Normal 2 2 2 5 2 2 4" xfId="9519" xr:uid="{5DFCCBF6-E7B7-4688-BD95-B71AC0EA5BBC}"/>
    <cellStyle name="Normal 2 2 2 5 2 3" xfId="4479" xr:uid="{00000000-0005-0000-0000-000074110000}"/>
    <cellStyle name="Normal 2 2 2 5 2 3 2" xfId="4480" xr:uid="{00000000-0005-0000-0000-000075110000}"/>
    <cellStyle name="Normal 2 2 2 5 2 3 2 2" xfId="4481" xr:uid="{00000000-0005-0000-0000-000076110000}"/>
    <cellStyle name="Normal 2 2 2 5 2 3 3" xfId="4482" xr:uid="{00000000-0005-0000-0000-000077110000}"/>
    <cellStyle name="Normal 2 2 2 5 2 3 4" xfId="9570" xr:uid="{CC7B7570-4852-41AE-9562-A26FF5626F66}"/>
    <cellStyle name="Normal 2 2 2 5 2 4" xfId="4483" xr:uid="{00000000-0005-0000-0000-000078110000}"/>
    <cellStyle name="Normal 2 2 2 5 2 4 2" xfId="4484" xr:uid="{00000000-0005-0000-0000-000079110000}"/>
    <cellStyle name="Normal 2 2 2 5 2 4 2 2" xfId="4485" xr:uid="{00000000-0005-0000-0000-00007A110000}"/>
    <cellStyle name="Normal 2 2 2 5 2 4 3" xfId="4486" xr:uid="{00000000-0005-0000-0000-00007B110000}"/>
    <cellStyle name="Normal 2 2 2 5 2 5" xfId="4487" xr:uid="{00000000-0005-0000-0000-00007C110000}"/>
    <cellStyle name="Normal 2 2 2 5 2 5 2" xfId="4488" xr:uid="{00000000-0005-0000-0000-00007D110000}"/>
    <cellStyle name="Normal 2 2 2 5 2 5 2 2" xfId="4489" xr:uid="{00000000-0005-0000-0000-00007E110000}"/>
    <cellStyle name="Normal 2 2 2 5 2 5 3" xfId="4490" xr:uid="{00000000-0005-0000-0000-00007F110000}"/>
    <cellStyle name="Normal 2 2 2 5 2 6" xfId="4491" xr:uid="{00000000-0005-0000-0000-000080110000}"/>
    <cellStyle name="Normal 2 2 2 5 2 6 2" xfId="4492" xr:uid="{00000000-0005-0000-0000-000081110000}"/>
    <cellStyle name="Normal 2 2 2 5 2 6 3" xfId="4493" xr:uid="{00000000-0005-0000-0000-000082110000}"/>
    <cellStyle name="Normal 2 2 2 5 2 7" xfId="4494" xr:uid="{00000000-0005-0000-0000-000083110000}"/>
    <cellStyle name="Normal 2 2 2 5 2 7 2" xfId="4495" xr:uid="{00000000-0005-0000-0000-000084110000}"/>
    <cellStyle name="Normal 2 2 2 5 2 8" xfId="4496" xr:uid="{00000000-0005-0000-0000-000085110000}"/>
    <cellStyle name="Normal 2 2 2 5 2 9" xfId="4497" xr:uid="{00000000-0005-0000-0000-000086110000}"/>
    <cellStyle name="Normal 2 2 2 5 20" xfId="4498" xr:uid="{00000000-0005-0000-0000-000087110000}"/>
    <cellStyle name="Normal 2 2 2 5 20 2" xfId="4499" xr:uid="{00000000-0005-0000-0000-000088110000}"/>
    <cellStyle name="Normal 2 2 2 5 21" xfId="4500" xr:uid="{00000000-0005-0000-0000-000089110000}"/>
    <cellStyle name="Normal 2 2 2 5 21 2" xfId="4501" xr:uid="{00000000-0005-0000-0000-00008A110000}"/>
    <cellStyle name="Normal 2 2 2 5 22" xfId="4502" xr:uid="{00000000-0005-0000-0000-00008B110000}"/>
    <cellStyle name="Normal 2 2 2 5 22 2" xfId="4503" xr:uid="{00000000-0005-0000-0000-00008C110000}"/>
    <cellStyle name="Normal 2 2 2 5 23" xfId="4504" xr:uid="{00000000-0005-0000-0000-00008D110000}"/>
    <cellStyle name="Normal 2 2 2 5 23 2" xfId="4505" xr:uid="{00000000-0005-0000-0000-00008E110000}"/>
    <cellStyle name="Normal 2 2 2 5 24" xfId="4506" xr:uid="{00000000-0005-0000-0000-00008F110000}"/>
    <cellStyle name="Normal 2 2 2 5 24 2" xfId="4507" xr:uid="{00000000-0005-0000-0000-000090110000}"/>
    <cellStyle name="Normal 2 2 2 5 25" xfId="4508" xr:uid="{00000000-0005-0000-0000-000091110000}"/>
    <cellStyle name="Normal 2 2 2 5 25 2" xfId="4509" xr:uid="{00000000-0005-0000-0000-000092110000}"/>
    <cellStyle name="Normal 2 2 2 5 26" xfId="4510" xr:uid="{00000000-0005-0000-0000-000093110000}"/>
    <cellStyle name="Normal 2 2 2 5 26 2" xfId="4511" xr:uid="{00000000-0005-0000-0000-000094110000}"/>
    <cellStyle name="Normal 2 2 2 5 27" xfId="4512" xr:uid="{00000000-0005-0000-0000-000095110000}"/>
    <cellStyle name="Normal 2 2 2 5 27 2" xfId="4513" xr:uid="{00000000-0005-0000-0000-000096110000}"/>
    <cellStyle name="Normal 2 2 2 5 28" xfId="4514" xr:uid="{00000000-0005-0000-0000-000097110000}"/>
    <cellStyle name="Normal 2 2 2 5 28 2" xfId="4515" xr:uid="{00000000-0005-0000-0000-000098110000}"/>
    <cellStyle name="Normal 2 2 2 5 29" xfId="4516" xr:uid="{00000000-0005-0000-0000-000099110000}"/>
    <cellStyle name="Normal 2 2 2 5 29 2" xfId="4517" xr:uid="{00000000-0005-0000-0000-00009A110000}"/>
    <cellStyle name="Normal 2 2 2 5 3" xfId="4518" xr:uid="{00000000-0005-0000-0000-00009B110000}"/>
    <cellStyle name="Normal 2 2 2 5 3 2" xfId="4519" xr:uid="{00000000-0005-0000-0000-00009C110000}"/>
    <cellStyle name="Normal 2 2 2 5 3 3" xfId="9518" xr:uid="{E6B495C7-B9EE-424A-815E-99AE71C60086}"/>
    <cellStyle name="Normal 2 2 2 5 30" xfId="4520" xr:uid="{00000000-0005-0000-0000-00009D110000}"/>
    <cellStyle name="Normal 2 2 2 5 30 2" xfId="4521" xr:uid="{00000000-0005-0000-0000-00009E110000}"/>
    <cellStyle name="Normal 2 2 2 5 31" xfId="4522" xr:uid="{00000000-0005-0000-0000-00009F110000}"/>
    <cellStyle name="Normal 2 2 2 5 31 2" xfId="4523" xr:uid="{00000000-0005-0000-0000-0000A0110000}"/>
    <cellStyle name="Normal 2 2 2 5 32" xfId="4524" xr:uid="{00000000-0005-0000-0000-0000A1110000}"/>
    <cellStyle name="Normal 2 2 2 5 32 2" xfId="4525" xr:uid="{00000000-0005-0000-0000-0000A2110000}"/>
    <cellStyle name="Normal 2 2 2 5 33" xfId="4526" xr:uid="{00000000-0005-0000-0000-0000A3110000}"/>
    <cellStyle name="Normal 2 2 2 5 33 2" xfId="4527" xr:uid="{00000000-0005-0000-0000-0000A4110000}"/>
    <cellStyle name="Normal 2 2 2 5 34" xfId="4528" xr:uid="{00000000-0005-0000-0000-0000A5110000}"/>
    <cellStyle name="Normal 2 2 2 5 34 2" xfId="4529" xr:uid="{00000000-0005-0000-0000-0000A6110000}"/>
    <cellStyle name="Normal 2 2 2 5 35" xfId="4530" xr:uid="{00000000-0005-0000-0000-0000A7110000}"/>
    <cellStyle name="Normal 2 2 2 5 35 2" xfId="4531" xr:uid="{00000000-0005-0000-0000-0000A8110000}"/>
    <cellStyle name="Normal 2 2 2 5 36" xfId="4532" xr:uid="{00000000-0005-0000-0000-0000A9110000}"/>
    <cellStyle name="Normal 2 2 2 5 36 2" xfId="4533" xr:uid="{00000000-0005-0000-0000-0000AA110000}"/>
    <cellStyle name="Normal 2 2 2 5 37" xfId="4534" xr:uid="{00000000-0005-0000-0000-0000AB110000}"/>
    <cellStyle name="Normal 2 2 2 5 37 2" xfId="4535" xr:uid="{00000000-0005-0000-0000-0000AC110000}"/>
    <cellStyle name="Normal 2 2 2 5 38" xfId="4536" xr:uid="{00000000-0005-0000-0000-0000AD110000}"/>
    <cellStyle name="Normal 2 2 2 5 38 2" xfId="4537" xr:uid="{00000000-0005-0000-0000-0000AE110000}"/>
    <cellStyle name="Normal 2 2 2 5 39" xfId="4538" xr:uid="{00000000-0005-0000-0000-0000AF110000}"/>
    <cellStyle name="Normal 2 2 2 5 39 2" xfId="4539" xr:uid="{00000000-0005-0000-0000-0000B0110000}"/>
    <cellStyle name="Normal 2 2 2 5 4" xfId="4540" xr:uid="{00000000-0005-0000-0000-0000B1110000}"/>
    <cellStyle name="Normal 2 2 2 5 4 2" xfId="4541" xr:uid="{00000000-0005-0000-0000-0000B2110000}"/>
    <cellStyle name="Normal 2 2 2 5 4 3" xfId="9569" xr:uid="{1876C192-38A2-4AD7-99A1-0784D73A3E91}"/>
    <cellStyle name="Normal 2 2 2 5 40" xfId="4542" xr:uid="{00000000-0005-0000-0000-0000B3110000}"/>
    <cellStyle name="Normal 2 2 2 5 40 2" xfId="4543" xr:uid="{00000000-0005-0000-0000-0000B4110000}"/>
    <cellStyle name="Normal 2 2 2 5 41" xfId="4544" xr:uid="{00000000-0005-0000-0000-0000B5110000}"/>
    <cellStyle name="Normal 2 2 2 5 41 2" xfId="4545" xr:uid="{00000000-0005-0000-0000-0000B6110000}"/>
    <cellStyle name="Normal 2 2 2 5 42" xfId="4546" xr:uid="{00000000-0005-0000-0000-0000B7110000}"/>
    <cellStyle name="Normal 2 2 2 5 43" xfId="4547" xr:uid="{00000000-0005-0000-0000-0000B8110000}"/>
    <cellStyle name="Normal 2 2 2 5 44" xfId="4548" xr:uid="{00000000-0005-0000-0000-0000B9110000}"/>
    <cellStyle name="Normal 2 2 2 5 45" xfId="4549" xr:uid="{00000000-0005-0000-0000-0000BA110000}"/>
    <cellStyle name="Normal 2 2 2 5 46" xfId="9461" xr:uid="{1755C079-F811-406C-8DFF-3912CFB50796}"/>
    <cellStyle name="Normal 2 2 2 5 5" xfId="4550" xr:uid="{00000000-0005-0000-0000-0000BB110000}"/>
    <cellStyle name="Normal 2 2 2 5 5 2" xfId="4551" xr:uid="{00000000-0005-0000-0000-0000BC110000}"/>
    <cellStyle name="Normal 2 2 2 5 6" xfId="4552" xr:uid="{00000000-0005-0000-0000-0000BD110000}"/>
    <cellStyle name="Normal 2 2 2 5 6 2" xfId="4553" xr:uid="{00000000-0005-0000-0000-0000BE110000}"/>
    <cellStyle name="Normal 2 2 2 5 6 3" xfId="4554" xr:uid="{00000000-0005-0000-0000-0000BF110000}"/>
    <cellStyle name="Normal 2 2 2 5 7" xfId="4555" xr:uid="{00000000-0005-0000-0000-0000C0110000}"/>
    <cellStyle name="Normal 2 2 2 5 7 2" xfId="4556" xr:uid="{00000000-0005-0000-0000-0000C1110000}"/>
    <cellStyle name="Normal 2 2 2 5 8" xfId="4557" xr:uid="{00000000-0005-0000-0000-0000C2110000}"/>
    <cellStyle name="Normal 2 2 2 5 8 2" xfId="4558" xr:uid="{00000000-0005-0000-0000-0000C3110000}"/>
    <cellStyle name="Normal 2 2 2 5 8 3" xfId="4559" xr:uid="{00000000-0005-0000-0000-0000C4110000}"/>
    <cellStyle name="Normal 2 2 2 5 9" xfId="4560" xr:uid="{00000000-0005-0000-0000-0000C5110000}"/>
    <cellStyle name="Normal 2 2 2 5 9 2" xfId="4561" xr:uid="{00000000-0005-0000-0000-0000C6110000}"/>
    <cellStyle name="Normal 2 2 2 50" xfId="4562" xr:uid="{00000000-0005-0000-0000-0000C7110000}"/>
    <cellStyle name="Normal 2 2 2 50 2" xfId="4563" xr:uid="{00000000-0005-0000-0000-0000C8110000}"/>
    <cellStyle name="Normal 2 2 2 51" xfId="4564" xr:uid="{00000000-0005-0000-0000-0000C9110000}"/>
    <cellStyle name="Normal 2 2 2 51 2" xfId="4565" xr:uid="{00000000-0005-0000-0000-0000CA110000}"/>
    <cellStyle name="Normal 2 2 2 52" xfId="4566" xr:uid="{00000000-0005-0000-0000-0000CB110000}"/>
    <cellStyle name="Normal 2 2 2 52 2" xfId="4567" xr:uid="{00000000-0005-0000-0000-0000CC110000}"/>
    <cellStyle name="Normal 2 2 2 53" xfId="4568" xr:uid="{00000000-0005-0000-0000-0000CD110000}"/>
    <cellStyle name="Normal 2 2 2 53 2" xfId="4569" xr:uid="{00000000-0005-0000-0000-0000CE110000}"/>
    <cellStyle name="Normal 2 2 2 54" xfId="4570" xr:uid="{00000000-0005-0000-0000-0000CF110000}"/>
    <cellStyle name="Normal 2 2 2 54 2" xfId="4571" xr:uid="{00000000-0005-0000-0000-0000D0110000}"/>
    <cellStyle name="Normal 2 2 2 55" xfId="4572" xr:uid="{00000000-0005-0000-0000-0000D1110000}"/>
    <cellStyle name="Normal 2 2 2 55 2" xfId="4573" xr:uid="{00000000-0005-0000-0000-0000D2110000}"/>
    <cellStyle name="Normal 2 2 2 56" xfId="4574" xr:uid="{00000000-0005-0000-0000-0000D3110000}"/>
    <cellStyle name="Normal 2 2 2 56 2" xfId="4575" xr:uid="{00000000-0005-0000-0000-0000D4110000}"/>
    <cellStyle name="Normal 2 2 2 57" xfId="4576" xr:uid="{00000000-0005-0000-0000-0000D5110000}"/>
    <cellStyle name="Normal 2 2 2 57 2" xfId="4577" xr:uid="{00000000-0005-0000-0000-0000D6110000}"/>
    <cellStyle name="Normal 2 2 2 58" xfId="4578" xr:uid="{00000000-0005-0000-0000-0000D7110000}"/>
    <cellStyle name="Normal 2 2 2 58 2" xfId="4579" xr:uid="{00000000-0005-0000-0000-0000D8110000}"/>
    <cellStyle name="Normal 2 2 2 59" xfId="4580" xr:uid="{00000000-0005-0000-0000-0000D9110000}"/>
    <cellStyle name="Normal 2 2 2 59 2" xfId="4581" xr:uid="{00000000-0005-0000-0000-0000DA110000}"/>
    <cellStyle name="Normal 2 2 2 6" xfId="4582" xr:uid="{00000000-0005-0000-0000-0000DB110000}"/>
    <cellStyle name="Normal 2 2 2 6 10" xfId="4583" xr:uid="{00000000-0005-0000-0000-0000DC110000}"/>
    <cellStyle name="Normal 2 2 2 6 10 2" xfId="4584" xr:uid="{00000000-0005-0000-0000-0000DD110000}"/>
    <cellStyle name="Normal 2 2 2 6 11" xfId="4585" xr:uid="{00000000-0005-0000-0000-0000DE110000}"/>
    <cellStyle name="Normal 2 2 2 6 11 2" xfId="4586" xr:uid="{00000000-0005-0000-0000-0000DF110000}"/>
    <cellStyle name="Normal 2 2 2 6 12" xfId="4587" xr:uid="{00000000-0005-0000-0000-0000E0110000}"/>
    <cellStyle name="Normal 2 2 2 6 12 2" xfId="4588" xr:uid="{00000000-0005-0000-0000-0000E1110000}"/>
    <cellStyle name="Normal 2 2 2 6 13" xfId="4589" xr:uid="{00000000-0005-0000-0000-0000E2110000}"/>
    <cellStyle name="Normal 2 2 2 6 13 2" xfId="4590" xr:uid="{00000000-0005-0000-0000-0000E3110000}"/>
    <cellStyle name="Normal 2 2 2 6 14" xfId="4591" xr:uid="{00000000-0005-0000-0000-0000E4110000}"/>
    <cellStyle name="Normal 2 2 2 6 14 2" xfId="4592" xr:uid="{00000000-0005-0000-0000-0000E5110000}"/>
    <cellStyle name="Normal 2 2 2 6 15" xfId="4593" xr:uid="{00000000-0005-0000-0000-0000E6110000}"/>
    <cellStyle name="Normal 2 2 2 6 15 2" xfId="4594" xr:uid="{00000000-0005-0000-0000-0000E7110000}"/>
    <cellStyle name="Normal 2 2 2 6 16" xfId="4595" xr:uid="{00000000-0005-0000-0000-0000E8110000}"/>
    <cellStyle name="Normal 2 2 2 6 16 2" xfId="4596" xr:uid="{00000000-0005-0000-0000-0000E9110000}"/>
    <cellStyle name="Normal 2 2 2 6 17" xfId="4597" xr:uid="{00000000-0005-0000-0000-0000EA110000}"/>
    <cellStyle name="Normal 2 2 2 6 17 2" xfId="4598" xr:uid="{00000000-0005-0000-0000-0000EB110000}"/>
    <cellStyle name="Normal 2 2 2 6 18" xfId="4599" xr:uid="{00000000-0005-0000-0000-0000EC110000}"/>
    <cellStyle name="Normal 2 2 2 6 18 2" xfId="4600" xr:uid="{00000000-0005-0000-0000-0000ED110000}"/>
    <cellStyle name="Normal 2 2 2 6 19" xfId="4601" xr:uid="{00000000-0005-0000-0000-0000EE110000}"/>
    <cellStyle name="Normal 2 2 2 6 19 2" xfId="4602" xr:uid="{00000000-0005-0000-0000-0000EF110000}"/>
    <cellStyle name="Normal 2 2 2 6 2" xfId="4603" xr:uid="{00000000-0005-0000-0000-0000F0110000}"/>
    <cellStyle name="Normal 2 2 2 6 2 2" xfId="4604" xr:uid="{00000000-0005-0000-0000-0000F1110000}"/>
    <cellStyle name="Normal 2 2 2 6 2 3" xfId="4605" xr:uid="{00000000-0005-0000-0000-0000F2110000}"/>
    <cellStyle name="Normal 2 2 2 6 2 4" xfId="9520" xr:uid="{B4EC8DA3-ACFB-4753-BF47-17E0ADD01627}"/>
    <cellStyle name="Normal 2 2 2 6 20" xfId="4606" xr:uid="{00000000-0005-0000-0000-0000F3110000}"/>
    <cellStyle name="Normal 2 2 2 6 20 2" xfId="4607" xr:uid="{00000000-0005-0000-0000-0000F4110000}"/>
    <cellStyle name="Normal 2 2 2 6 21" xfId="4608" xr:uid="{00000000-0005-0000-0000-0000F5110000}"/>
    <cellStyle name="Normal 2 2 2 6 21 2" xfId="4609" xr:uid="{00000000-0005-0000-0000-0000F6110000}"/>
    <cellStyle name="Normal 2 2 2 6 22" xfId="4610" xr:uid="{00000000-0005-0000-0000-0000F7110000}"/>
    <cellStyle name="Normal 2 2 2 6 23" xfId="4611" xr:uid="{00000000-0005-0000-0000-0000F8110000}"/>
    <cellStyle name="Normal 2 2 2 6 24" xfId="4612" xr:uid="{00000000-0005-0000-0000-0000F9110000}"/>
    <cellStyle name="Normal 2 2 2 6 25" xfId="4613" xr:uid="{00000000-0005-0000-0000-0000FA110000}"/>
    <cellStyle name="Normal 2 2 2 6 26" xfId="9463" xr:uid="{8C10050C-1C8A-4A08-98CD-8D6B47F86AC1}"/>
    <cellStyle name="Normal 2 2 2 6 3" xfId="4614" xr:uid="{00000000-0005-0000-0000-0000FB110000}"/>
    <cellStyle name="Normal 2 2 2 6 3 2" xfId="4615" xr:uid="{00000000-0005-0000-0000-0000FC110000}"/>
    <cellStyle name="Normal 2 2 2 6 3 3" xfId="9571" xr:uid="{F2A00FA4-5D1E-452F-AEDE-992ABF83D613}"/>
    <cellStyle name="Normal 2 2 2 6 4" xfId="4616" xr:uid="{00000000-0005-0000-0000-0000FD110000}"/>
    <cellStyle name="Normal 2 2 2 6 4 2" xfId="4617" xr:uid="{00000000-0005-0000-0000-0000FE110000}"/>
    <cellStyle name="Normal 2 2 2 6 4 3" xfId="4618" xr:uid="{00000000-0005-0000-0000-0000FF110000}"/>
    <cellStyle name="Normal 2 2 2 6 5" xfId="4619" xr:uid="{00000000-0005-0000-0000-000000120000}"/>
    <cellStyle name="Normal 2 2 2 6 5 2" xfId="4620" xr:uid="{00000000-0005-0000-0000-000001120000}"/>
    <cellStyle name="Normal 2 2 2 6 6" xfId="4621" xr:uid="{00000000-0005-0000-0000-000002120000}"/>
    <cellStyle name="Normal 2 2 2 6 6 2" xfId="4622" xr:uid="{00000000-0005-0000-0000-000003120000}"/>
    <cellStyle name="Normal 2 2 2 6 7" xfId="4623" xr:uid="{00000000-0005-0000-0000-000004120000}"/>
    <cellStyle name="Normal 2 2 2 6 7 2" xfId="4624" xr:uid="{00000000-0005-0000-0000-000005120000}"/>
    <cellStyle name="Normal 2 2 2 6 8" xfId="4625" xr:uid="{00000000-0005-0000-0000-000006120000}"/>
    <cellStyle name="Normal 2 2 2 6 8 2" xfId="4626" xr:uid="{00000000-0005-0000-0000-000007120000}"/>
    <cellStyle name="Normal 2 2 2 6 9" xfId="4627" xr:uid="{00000000-0005-0000-0000-000008120000}"/>
    <cellStyle name="Normal 2 2 2 6 9 2" xfId="4628" xr:uid="{00000000-0005-0000-0000-000009120000}"/>
    <cellStyle name="Normal 2 2 2 60" xfId="4629" xr:uid="{00000000-0005-0000-0000-00000A120000}"/>
    <cellStyle name="Normal 2 2 2 60 2" xfId="4630" xr:uid="{00000000-0005-0000-0000-00000B120000}"/>
    <cellStyle name="Normal 2 2 2 61" xfId="4631" xr:uid="{00000000-0005-0000-0000-00000C120000}"/>
    <cellStyle name="Normal 2 2 2 61 2" xfId="4632" xr:uid="{00000000-0005-0000-0000-00000D120000}"/>
    <cellStyle name="Normal 2 2 2 62" xfId="4633" xr:uid="{00000000-0005-0000-0000-00000E120000}"/>
    <cellStyle name="Normal 2 2 2 62 2" xfId="4634" xr:uid="{00000000-0005-0000-0000-00000F120000}"/>
    <cellStyle name="Normal 2 2 2 63" xfId="4635" xr:uid="{00000000-0005-0000-0000-000010120000}"/>
    <cellStyle name="Normal 2 2 2 63 2" xfId="4636" xr:uid="{00000000-0005-0000-0000-000011120000}"/>
    <cellStyle name="Normal 2 2 2 64" xfId="4637" xr:uid="{00000000-0005-0000-0000-000012120000}"/>
    <cellStyle name="Normal 2 2 2 65" xfId="4638" xr:uid="{00000000-0005-0000-0000-000013120000}"/>
    <cellStyle name="Normal 2 2 2 66" xfId="4639" xr:uid="{00000000-0005-0000-0000-000014120000}"/>
    <cellStyle name="Normal 2 2 2 67" xfId="4640" xr:uid="{00000000-0005-0000-0000-000015120000}"/>
    <cellStyle name="Normal 2 2 2 68" xfId="4641" xr:uid="{00000000-0005-0000-0000-000016120000}"/>
    <cellStyle name="Normal 2 2 2 69" xfId="4642" xr:uid="{00000000-0005-0000-0000-000017120000}"/>
    <cellStyle name="Normal 2 2 2 7" xfId="4643" xr:uid="{00000000-0005-0000-0000-000018120000}"/>
    <cellStyle name="Normal 2 2 2 7 2" xfId="4644" xr:uid="{00000000-0005-0000-0000-000019120000}"/>
    <cellStyle name="Normal 2 2 2 7 2 2" xfId="4645" xr:uid="{00000000-0005-0000-0000-00001A120000}"/>
    <cellStyle name="Normal 2 2 2 7 2 3" xfId="4646" xr:uid="{00000000-0005-0000-0000-00001B120000}"/>
    <cellStyle name="Normal 2 2 2 7 3" xfId="4647" xr:uid="{00000000-0005-0000-0000-00001C120000}"/>
    <cellStyle name="Normal 2 2 2 7 4" xfId="4648" xr:uid="{00000000-0005-0000-0000-00001D120000}"/>
    <cellStyle name="Normal 2 2 2 70" xfId="4649" xr:uid="{00000000-0005-0000-0000-00001E120000}"/>
    <cellStyle name="Normal 2 2 2 71" xfId="4650" xr:uid="{00000000-0005-0000-0000-00001F120000}"/>
    <cellStyle name="Normal 2 2 2 72" xfId="4651" xr:uid="{00000000-0005-0000-0000-000020120000}"/>
    <cellStyle name="Normal 2 2 2 73" xfId="4652" xr:uid="{00000000-0005-0000-0000-000021120000}"/>
    <cellStyle name="Normal 2 2 2 74" xfId="4653" xr:uid="{00000000-0005-0000-0000-000022120000}"/>
    <cellStyle name="Normal 2 2 2 75" xfId="4654" xr:uid="{00000000-0005-0000-0000-000023120000}"/>
    <cellStyle name="Normal 2 2 2 76" xfId="4655" xr:uid="{00000000-0005-0000-0000-000024120000}"/>
    <cellStyle name="Normal 2 2 2 77" xfId="4656" xr:uid="{00000000-0005-0000-0000-000025120000}"/>
    <cellStyle name="Normal 2 2 2 78" xfId="4657" xr:uid="{00000000-0005-0000-0000-000026120000}"/>
    <cellStyle name="Normal 2 2 2 79" xfId="4658" xr:uid="{00000000-0005-0000-0000-000027120000}"/>
    <cellStyle name="Normal 2 2 2 8" xfId="4659" xr:uid="{00000000-0005-0000-0000-000028120000}"/>
    <cellStyle name="Normal 2 2 2 8 2" xfId="4660" xr:uid="{00000000-0005-0000-0000-000029120000}"/>
    <cellStyle name="Normal 2 2 2 8 2 2" xfId="4661" xr:uid="{00000000-0005-0000-0000-00002A120000}"/>
    <cellStyle name="Normal 2 2 2 8 3" xfId="4662" xr:uid="{00000000-0005-0000-0000-00002B120000}"/>
    <cellStyle name="Normal 2 2 2 8 4" xfId="9509" xr:uid="{0F52071A-DF18-4CD1-9C7D-FCEF33E10ADC}"/>
    <cellStyle name="Normal 2 2 2 80" xfId="4663" xr:uid="{00000000-0005-0000-0000-00002C120000}"/>
    <cellStyle name="Normal 2 2 2 81" xfId="4664" xr:uid="{00000000-0005-0000-0000-00002D120000}"/>
    <cellStyle name="Normal 2 2 2 82" xfId="4665" xr:uid="{00000000-0005-0000-0000-00002E120000}"/>
    <cellStyle name="Normal 2 2 2 83" xfId="4666" xr:uid="{00000000-0005-0000-0000-00002F120000}"/>
    <cellStyle name="Normal 2 2 2 84" xfId="4667" xr:uid="{00000000-0005-0000-0000-000030120000}"/>
    <cellStyle name="Normal 2 2 2 85" xfId="4668" xr:uid="{00000000-0005-0000-0000-000031120000}"/>
    <cellStyle name="Normal 2 2 2 86" xfId="4669" xr:uid="{00000000-0005-0000-0000-000032120000}"/>
    <cellStyle name="Normal 2 2 2 87" xfId="4670" xr:uid="{00000000-0005-0000-0000-000033120000}"/>
    <cellStyle name="Normal 2 2 2 88" xfId="4671" xr:uid="{00000000-0005-0000-0000-000034120000}"/>
    <cellStyle name="Normal 2 2 2 89" xfId="4672" xr:uid="{00000000-0005-0000-0000-000035120000}"/>
    <cellStyle name="Normal 2 2 2 9" xfId="4673" xr:uid="{00000000-0005-0000-0000-000036120000}"/>
    <cellStyle name="Normal 2 2 2 9 2" xfId="4674" xr:uid="{00000000-0005-0000-0000-000037120000}"/>
    <cellStyle name="Normal 2 2 2 9 2 2" xfId="4675" xr:uid="{00000000-0005-0000-0000-000038120000}"/>
    <cellStyle name="Normal 2 2 2 9 3" xfId="4676" xr:uid="{00000000-0005-0000-0000-000039120000}"/>
    <cellStyle name="Normal 2 2 2 9 4" xfId="9560" xr:uid="{84550DF4-E3EA-4FDA-BD90-022774894DA5}"/>
    <cellStyle name="Normal 2 2 2 90" xfId="4677" xr:uid="{00000000-0005-0000-0000-00003A120000}"/>
    <cellStyle name="Normal 2 2 2 91" xfId="4678" xr:uid="{00000000-0005-0000-0000-00003B120000}"/>
    <cellStyle name="Normal 2 2 2 92" xfId="4679" xr:uid="{00000000-0005-0000-0000-00003C120000}"/>
    <cellStyle name="Normal 2 2 2 93" xfId="4680" xr:uid="{00000000-0005-0000-0000-00003D120000}"/>
    <cellStyle name="Normal 2 2 2 94" xfId="4681" xr:uid="{00000000-0005-0000-0000-00003E120000}"/>
    <cellStyle name="Normal 2 2 2 94 2" xfId="4682" xr:uid="{00000000-0005-0000-0000-00003F120000}"/>
    <cellStyle name="Normal 2 2 2 95" xfId="4683" xr:uid="{00000000-0005-0000-0000-000040120000}"/>
    <cellStyle name="Normal 2 2 2 96" xfId="4684" xr:uid="{00000000-0005-0000-0000-000041120000}"/>
    <cellStyle name="Normal 2 2 2 97" xfId="4685" xr:uid="{00000000-0005-0000-0000-000042120000}"/>
    <cellStyle name="Normal 2 2 2 98" xfId="4686" xr:uid="{00000000-0005-0000-0000-000043120000}"/>
    <cellStyle name="Normal 2 2 2 99" xfId="4687" xr:uid="{00000000-0005-0000-0000-000044120000}"/>
    <cellStyle name="Normal 2 2 20" xfId="4688" xr:uid="{00000000-0005-0000-0000-000045120000}"/>
    <cellStyle name="Normal 2 2 20 2" xfId="4689" xr:uid="{00000000-0005-0000-0000-000046120000}"/>
    <cellStyle name="Normal 2 2 20 2 2" xfId="4690" xr:uid="{00000000-0005-0000-0000-000047120000}"/>
    <cellStyle name="Normal 2 2 20 3" xfId="4691" xr:uid="{00000000-0005-0000-0000-000048120000}"/>
    <cellStyle name="Normal 2 2 21" xfId="4692" xr:uid="{00000000-0005-0000-0000-000049120000}"/>
    <cellStyle name="Normal 2 2 21 2" xfId="4693" xr:uid="{00000000-0005-0000-0000-00004A120000}"/>
    <cellStyle name="Normal 2 2 21 2 2" xfId="4694" xr:uid="{00000000-0005-0000-0000-00004B120000}"/>
    <cellStyle name="Normal 2 2 21 3" xfId="4695" xr:uid="{00000000-0005-0000-0000-00004C120000}"/>
    <cellStyle name="Normal 2 2 22" xfId="4696" xr:uid="{00000000-0005-0000-0000-00004D120000}"/>
    <cellStyle name="Normal 2 2 22 2" xfId="4697" xr:uid="{00000000-0005-0000-0000-00004E120000}"/>
    <cellStyle name="Normal 2 2 22 2 2" xfId="4698" xr:uid="{00000000-0005-0000-0000-00004F120000}"/>
    <cellStyle name="Normal 2 2 22 3" xfId="4699" xr:uid="{00000000-0005-0000-0000-000050120000}"/>
    <cellStyle name="Normal 2 2 23" xfId="4700" xr:uid="{00000000-0005-0000-0000-000051120000}"/>
    <cellStyle name="Normal 2 2 23 2" xfId="4701" xr:uid="{00000000-0005-0000-0000-000052120000}"/>
    <cellStyle name="Normal 2 2 23 2 2" xfId="4702" xr:uid="{00000000-0005-0000-0000-000053120000}"/>
    <cellStyle name="Normal 2 2 23 3" xfId="4703" xr:uid="{00000000-0005-0000-0000-000054120000}"/>
    <cellStyle name="Normal 2 2 24" xfId="4704" xr:uid="{00000000-0005-0000-0000-000055120000}"/>
    <cellStyle name="Normal 2 2 24 2" xfId="4705" xr:uid="{00000000-0005-0000-0000-000056120000}"/>
    <cellStyle name="Normal 2 2 24 2 2" xfId="4706" xr:uid="{00000000-0005-0000-0000-000057120000}"/>
    <cellStyle name="Normal 2 2 24 3" xfId="4707" xr:uid="{00000000-0005-0000-0000-000058120000}"/>
    <cellStyle name="Normal 2 2 25" xfId="4708" xr:uid="{00000000-0005-0000-0000-000059120000}"/>
    <cellStyle name="Normal 2 2 25 2" xfId="4709" xr:uid="{00000000-0005-0000-0000-00005A120000}"/>
    <cellStyle name="Normal 2 2 25 2 2" xfId="4710" xr:uid="{00000000-0005-0000-0000-00005B120000}"/>
    <cellStyle name="Normal 2 2 25 3" xfId="4711" xr:uid="{00000000-0005-0000-0000-00005C120000}"/>
    <cellStyle name="Normal 2 2 26" xfId="4712" xr:uid="{00000000-0005-0000-0000-00005D120000}"/>
    <cellStyle name="Normal 2 2 26 2" xfId="4713" xr:uid="{00000000-0005-0000-0000-00005E120000}"/>
    <cellStyle name="Normal 2 2 26 2 2" xfId="4714" xr:uid="{00000000-0005-0000-0000-00005F120000}"/>
    <cellStyle name="Normal 2 2 26 3" xfId="4715" xr:uid="{00000000-0005-0000-0000-000060120000}"/>
    <cellStyle name="Normal 2 2 27" xfId="4716" xr:uid="{00000000-0005-0000-0000-000061120000}"/>
    <cellStyle name="Normal 2 2 27 2" xfId="4717" xr:uid="{00000000-0005-0000-0000-000062120000}"/>
    <cellStyle name="Normal 2 2 27 2 2" xfId="4718" xr:uid="{00000000-0005-0000-0000-000063120000}"/>
    <cellStyle name="Normal 2 2 27 3" xfId="4719" xr:uid="{00000000-0005-0000-0000-000064120000}"/>
    <cellStyle name="Normal 2 2 28" xfId="4720" xr:uid="{00000000-0005-0000-0000-000065120000}"/>
    <cellStyle name="Normal 2 2 28 2" xfId="4721" xr:uid="{00000000-0005-0000-0000-000066120000}"/>
    <cellStyle name="Normal 2 2 28 2 2" xfId="4722" xr:uid="{00000000-0005-0000-0000-000067120000}"/>
    <cellStyle name="Normal 2 2 28 3" xfId="4723" xr:uid="{00000000-0005-0000-0000-000068120000}"/>
    <cellStyle name="Normal 2 2 29" xfId="4724" xr:uid="{00000000-0005-0000-0000-000069120000}"/>
    <cellStyle name="Normal 2 2 29 2" xfId="4725" xr:uid="{00000000-0005-0000-0000-00006A120000}"/>
    <cellStyle name="Normal 2 2 29 2 2" xfId="4726" xr:uid="{00000000-0005-0000-0000-00006B120000}"/>
    <cellStyle name="Normal 2 2 29 3" xfId="4727" xr:uid="{00000000-0005-0000-0000-00006C120000}"/>
    <cellStyle name="Normal 2 2 3" xfId="4728" xr:uid="{00000000-0005-0000-0000-00006D120000}"/>
    <cellStyle name="Normal 2 2 3 2" xfId="4729" xr:uid="{00000000-0005-0000-0000-00006E120000}"/>
    <cellStyle name="Normal 2 2 3 2 2" xfId="4730" xr:uid="{00000000-0005-0000-0000-00006F120000}"/>
    <cellStyle name="Normal 2 2 3 2 2 2" xfId="9522" xr:uid="{9494483D-94F0-49C4-A5D5-28374D44B17B}"/>
    <cellStyle name="Normal 2 2 3 2 3" xfId="4731" xr:uid="{00000000-0005-0000-0000-000070120000}"/>
    <cellStyle name="Normal 2 2 3 2 3 2" xfId="9573" xr:uid="{CE8793EB-8ADE-4196-8522-5DCB91FC3845}"/>
    <cellStyle name="Normal 2 2 3 2 4" xfId="9465" xr:uid="{F0AC4BE8-B891-470A-9848-FD4C2DF06378}"/>
    <cellStyle name="Normal 2 2 3 3" xfId="4732" xr:uid="{00000000-0005-0000-0000-000071120000}"/>
    <cellStyle name="Normal 2 2 3 3 2" xfId="4733" xr:uid="{00000000-0005-0000-0000-000072120000}"/>
    <cellStyle name="Normal 2 2 3 3 3" xfId="9521" xr:uid="{3185EB48-5BFA-48F5-857D-26755DF2D170}"/>
    <cellStyle name="Normal 2 2 3 4" xfId="4734" xr:uid="{00000000-0005-0000-0000-000073120000}"/>
    <cellStyle name="Normal 2 2 3 4 2" xfId="9572" xr:uid="{DA09B9CA-7715-46BD-8BC6-8236534B5808}"/>
    <cellStyle name="Normal 2 2 3 5" xfId="4735" xr:uid="{00000000-0005-0000-0000-000074120000}"/>
    <cellStyle name="Normal 2 2 3 6" xfId="4736" xr:uid="{00000000-0005-0000-0000-000075120000}"/>
    <cellStyle name="Normal 2 2 3 7" xfId="4737" xr:uid="{00000000-0005-0000-0000-000076120000}"/>
    <cellStyle name="Normal 2 2 3 8" xfId="9464" xr:uid="{B1DF0A1B-0030-4D63-AC6F-1BA8250FA607}"/>
    <cellStyle name="Normal 2 2 30" xfId="4738" xr:uid="{00000000-0005-0000-0000-000077120000}"/>
    <cellStyle name="Normal 2 2 30 2" xfId="4739" xr:uid="{00000000-0005-0000-0000-000078120000}"/>
    <cellStyle name="Normal 2 2 30 2 2" xfId="4740" xr:uid="{00000000-0005-0000-0000-000079120000}"/>
    <cellStyle name="Normal 2 2 30 3" xfId="4741" xr:uid="{00000000-0005-0000-0000-00007A120000}"/>
    <cellStyle name="Normal 2 2 31" xfId="4742" xr:uid="{00000000-0005-0000-0000-00007B120000}"/>
    <cellStyle name="Normal 2 2 31 2" xfId="4743" xr:uid="{00000000-0005-0000-0000-00007C120000}"/>
    <cellStyle name="Normal 2 2 31 2 2" xfId="4744" xr:uid="{00000000-0005-0000-0000-00007D120000}"/>
    <cellStyle name="Normal 2 2 31 3" xfId="4745" xr:uid="{00000000-0005-0000-0000-00007E120000}"/>
    <cellStyle name="Normal 2 2 32" xfId="4746" xr:uid="{00000000-0005-0000-0000-00007F120000}"/>
    <cellStyle name="Normal 2 2 32 2" xfId="4747" xr:uid="{00000000-0005-0000-0000-000080120000}"/>
    <cellStyle name="Normal 2 2 32 2 2" xfId="4748" xr:uid="{00000000-0005-0000-0000-000081120000}"/>
    <cellStyle name="Normal 2 2 32 3" xfId="4749" xr:uid="{00000000-0005-0000-0000-000082120000}"/>
    <cellStyle name="Normal 2 2 33" xfId="4750" xr:uid="{00000000-0005-0000-0000-000083120000}"/>
    <cellStyle name="Normal 2 2 33 2" xfId="4751" xr:uid="{00000000-0005-0000-0000-000084120000}"/>
    <cellStyle name="Normal 2 2 33 2 2" xfId="4752" xr:uid="{00000000-0005-0000-0000-000085120000}"/>
    <cellStyle name="Normal 2 2 33 3" xfId="4753" xr:uid="{00000000-0005-0000-0000-000086120000}"/>
    <cellStyle name="Normal 2 2 34" xfId="4754" xr:uid="{00000000-0005-0000-0000-000087120000}"/>
    <cellStyle name="Normal 2 2 34 2" xfId="4755" xr:uid="{00000000-0005-0000-0000-000088120000}"/>
    <cellStyle name="Normal 2 2 34 2 2" xfId="4756" xr:uid="{00000000-0005-0000-0000-000089120000}"/>
    <cellStyle name="Normal 2 2 34 3" xfId="4757" xr:uid="{00000000-0005-0000-0000-00008A120000}"/>
    <cellStyle name="Normal 2 2 35" xfId="4758" xr:uid="{00000000-0005-0000-0000-00008B120000}"/>
    <cellStyle name="Normal 2 2 35 2" xfId="4759" xr:uid="{00000000-0005-0000-0000-00008C120000}"/>
    <cellStyle name="Normal 2 2 35 2 2" xfId="4760" xr:uid="{00000000-0005-0000-0000-00008D120000}"/>
    <cellStyle name="Normal 2 2 35 3" xfId="4761" xr:uid="{00000000-0005-0000-0000-00008E120000}"/>
    <cellStyle name="Normal 2 2 36" xfId="4762" xr:uid="{00000000-0005-0000-0000-00008F120000}"/>
    <cellStyle name="Normal 2 2 36 2" xfId="4763" xr:uid="{00000000-0005-0000-0000-000090120000}"/>
    <cellStyle name="Normal 2 2 36 2 2" xfId="4764" xr:uid="{00000000-0005-0000-0000-000091120000}"/>
    <cellStyle name="Normal 2 2 36 3" xfId="4765" xr:uid="{00000000-0005-0000-0000-000092120000}"/>
    <cellStyle name="Normal 2 2 37" xfId="4766" xr:uid="{00000000-0005-0000-0000-000093120000}"/>
    <cellStyle name="Normal 2 2 37 2" xfId="4767" xr:uid="{00000000-0005-0000-0000-000094120000}"/>
    <cellStyle name="Normal 2 2 37 2 2" xfId="4768" xr:uid="{00000000-0005-0000-0000-000095120000}"/>
    <cellStyle name="Normal 2 2 37 3" xfId="4769" xr:uid="{00000000-0005-0000-0000-000096120000}"/>
    <cellStyle name="Normal 2 2 38" xfId="4770" xr:uid="{00000000-0005-0000-0000-000097120000}"/>
    <cellStyle name="Normal 2 2 38 2" xfId="4771" xr:uid="{00000000-0005-0000-0000-000098120000}"/>
    <cellStyle name="Normal 2 2 38 2 2" xfId="4772" xr:uid="{00000000-0005-0000-0000-000099120000}"/>
    <cellStyle name="Normal 2 2 38 3" xfId="4773" xr:uid="{00000000-0005-0000-0000-00009A120000}"/>
    <cellStyle name="Normal 2 2 39" xfId="4774" xr:uid="{00000000-0005-0000-0000-00009B120000}"/>
    <cellStyle name="Normal 2 2 39 2" xfId="4775" xr:uid="{00000000-0005-0000-0000-00009C120000}"/>
    <cellStyle name="Normal 2 2 39 2 2" xfId="4776" xr:uid="{00000000-0005-0000-0000-00009D120000}"/>
    <cellStyle name="Normal 2 2 39 3" xfId="4777" xr:uid="{00000000-0005-0000-0000-00009E120000}"/>
    <cellStyle name="Normal 2 2 4" xfId="4778" xr:uid="{00000000-0005-0000-0000-00009F120000}"/>
    <cellStyle name="Normal 2 2 4 10" xfId="4779" xr:uid="{00000000-0005-0000-0000-0000A0120000}"/>
    <cellStyle name="Normal 2 2 4 11" xfId="4780" xr:uid="{00000000-0005-0000-0000-0000A1120000}"/>
    <cellStyle name="Normal 2 2 4 12" xfId="4781" xr:uid="{00000000-0005-0000-0000-0000A2120000}"/>
    <cellStyle name="Normal 2 2 4 13" xfId="4782" xr:uid="{00000000-0005-0000-0000-0000A3120000}"/>
    <cellStyle name="Normal 2 2 4 14" xfId="4783" xr:uid="{00000000-0005-0000-0000-0000A4120000}"/>
    <cellStyle name="Normal 2 2 4 15" xfId="4784" xr:uid="{00000000-0005-0000-0000-0000A5120000}"/>
    <cellStyle name="Normal 2 2 4 16" xfId="4785" xr:uid="{00000000-0005-0000-0000-0000A6120000}"/>
    <cellStyle name="Normal 2 2 4 17" xfId="4786" xr:uid="{00000000-0005-0000-0000-0000A7120000}"/>
    <cellStyle name="Normal 2 2 4 18" xfId="4787" xr:uid="{00000000-0005-0000-0000-0000A8120000}"/>
    <cellStyle name="Normal 2 2 4 19" xfId="4788" xr:uid="{00000000-0005-0000-0000-0000A9120000}"/>
    <cellStyle name="Normal 2 2 4 2" xfId="4789" xr:uid="{00000000-0005-0000-0000-0000AA120000}"/>
    <cellStyle name="Normal 2 2 4 2 2" xfId="4790" xr:uid="{00000000-0005-0000-0000-0000AB120000}"/>
    <cellStyle name="Normal 2 2 4 20" xfId="4791" xr:uid="{00000000-0005-0000-0000-0000AC120000}"/>
    <cellStyle name="Normal 2 2 4 21" xfId="4792" xr:uid="{00000000-0005-0000-0000-0000AD120000}"/>
    <cellStyle name="Normal 2 2 4 22" xfId="4793" xr:uid="{00000000-0005-0000-0000-0000AE120000}"/>
    <cellStyle name="Normal 2 2 4 23" xfId="4794" xr:uid="{00000000-0005-0000-0000-0000AF120000}"/>
    <cellStyle name="Normal 2 2 4 24" xfId="4795" xr:uid="{00000000-0005-0000-0000-0000B0120000}"/>
    <cellStyle name="Normal 2 2 4 25" xfId="4796" xr:uid="{00000000-0005-0000-0000-0000B1120000}"/>
    <cellStyle name="Normal 2 2 4 26" xfId="4797" xr:uid="{00000000-0005-0000-0000-0000B2120000}"/>
    <cellStyle name="Normal 2 2 4 27" xfId="4798" xr:uid="{00000000-0005-0000-0000-0000B3120000}"/>
    <cellStyle name="Normal 2 2 4 28" xfId="4799" xr:uid="{00000000-0005-0000-0000-0000B4120000}"/>
    <cellStyle name="Normal 2 2 4 29" xfId="4800" xr:uid="{00000000-0005-0000-0000-0000B5120000}"/>
    <cellStyle name="Normal 2 2 4 3" xfId="4801" xr:uid="{00000000-0005-0000-0000-0000B6120000}"/>
    <cellStyle name="Normal 2 2 4 30" xfId="4802" xr:uid="{00000000-0005-0000-0000-0000B7120000}"/>
    <cellStyle name="Normal 2 2 4 31" xfId="4803" xr:uid="{00000000-0005-0000-0000-0000B8120000}"/>
    <cellStyle name="Normal 2 2 4 32" xfId="4804" xr:uid="{00000000-0005-0000-0000-0000B9120000}"/>
    <cellStyle name="Normal 2 2 4 33" xfId="4805" xr:uid="{00000000-0005-0000-0000-0000BA120000}"/>
    <cellStyle name="Normal 2 2 4 34" xfId="4806" xr:uid="{00000000-0005-0000-0000-0000BB120000}"/>
    <cellStyle name="Normal 2 2 4 35" xfId="4807" xr:uid="{00000000-0005-0000-0000-0000BC120000}"/>
    <cellStyle name="Normal 2 2 4 36" xfId="4808" xr:uid="{00000000-0005-0000-0000-0000BD120000}"/>
    <cellStyle name="Normal 2 2 4 37" xfId="4809" xr:uid="{00000000-0005-0000-0000-0000BE120000}"/>
    <cellStyle name="Normal 2 2 4 38" xfId="4810" xr:uid="{00000000-0005-0000-0000-0000BF120000}"/>
    <cellStyle name="Normal 2 2 4 39" xfId="4811" xr:uid="{00000000-0005-0000-0000-0000C0120000}"/>
    <cellStyle name="Normal 2 2 4 4" xfId="4812" xr:uid="{00000000-0005-0000-0000-0000C1120000}"/>
    <cellStyle name="Normal 2 2 4 40" xfId="4813" xr:uid="{00000000-0005-0000-0000-0000C2120000}"/>
    <cellStyle name="Normal 2 2 4 41" xfId="4814" xr:uid="{00000000-0005-0000-0000-0000C3120000}"/>
    <cellStyle name="Normal 2 2 4 42" xfId="4815" xr:uid="{00000000-0005-0000-0000-0000C4120000}"/>
    <cellStyle name="Normal 2 2 4 43" xfId="4816" xr:uid="{00000000-0005-0000-0000-0000C5120000}"/>
    <cellStyle name="Normal 2 2 4 44" xfId="4817" xr:uid="{00000000-0005-0000-0000-0000C6120000}"/>
    <cellStyle name="Normal 2 2 4 45" xfId="4818" xr:uid="{00000000-0005-0000-0000-0000C7120000}"/>
    <cellStyle name="Normal 2 2 4 46" xfId="4819" xr:uid="{00000000-0005-0000-0000-0000C8120000}"/>
    <cellStyle name="Normal 2 2 4 47" xfId="4820" xr:uid="{00000000-0005-0000-0000-0000C9120000}"/>
    <cellStyle name="Normal 2 2 4 48" xfId="4821" xr:uid="{00000000-0005-0000-0000-0000CA120000}"/>
    <cellStyle name="Normal 2 2 4 49" xfId="4822" xr:uid="{00000000-0005-0000-0000-0000CB120000}"/>
    <cellStyle name="Normal 2 2 4 5" xfId="4823" xr:uid="{00000000-0005-0000-0000-0000CC120000}"/>
    <cellStyle name="Normal 2 2 4 50" xfId="4824" xr:uid="{00000000-0005-0000-0000-0000CD120000}"/>
    <cellStyle name="Normal 2 2 4 51" xfId="4825" xr:uid="{00000000-0005-0000-0000-0000CE120000}"/>
    <cellStyle name="Normal 2 2 4 52" xfId="4826" xr:uid="{00000000-0005-0000-0000-0000CF120000}"/>
    <cellStyle name="Normal 2 2 4 53" xfId="4827" xr:uid="{00000000-0005-0000-0000-0000D0120000}"/>
    <cellStyle name="Normal 2 2 4 54" xfId="4828" xr:uid="{00000000-0005-0000-0000-0000D1120000}"/>
    <cellStyle name="Normal 2 2 4 55" xfId="4829" xr:uid="{00000000-0005-0000-0000-0000D2120000}"/>
    <cellStyle name="Normal 2 2 4 56" xfId="4830" xr:uid="{00000000-0005-0000-0000-0000D3120000}"/>
    <cellStyle name="Normal 2 2 4 57" xfId="4831" xr:uid="{00000000-0005-0000-0000-0000D4120000}"/>
    <cellStyle name="Normal 2 2 4 58" xfId="4832" xr:uid="{00000000-0005-0000-0000-0000D5120000}"/>
    <cellStyle name="Normal 2 2 4 59" xfId="4833" xr:uid="{00000000-0005-0000-0000-0000D6120000}"/>
    <cellStyle name="Normal 2 2 4 6" xfId="4834" xr:uid="{00000000-0005-0000-0000-0000D7120000}"/>
    <cellStyle name="Normal 2 2 4 60" xfId="4835" xr:uid="{00000000-0005-0000-0000-0000D8120000}"/>
    <cellStyle name="Normal 2 2 4 61" xfId="4836" xr:uid="{00000000-0005-0000-0000-0000D9120000}"/>
    <cellStyle name="Normal 2 2 4 62" xfId="4837" xr:uid="{00000000-0005-0000-0000-0000DA120000}"/>
    <cellStyle name="Normal 2 2 4 63" xfId="4838" xr:uid="{00000000-0005-0000-0000-0000DB120000}"/>
    <cellStyle name="Normal 2 2 4 64" xfId="4839" xr:uid="{00000000-0005-0000-0000-0000DC120000}"/>
    <cellStyle name="Normal 2 2 4 65" xfId="4840" xr:uid="{00000000-0005-0000-0000-0000DD120000}"/>
    <cellStyle name="Normal 2 2 4 66" xfId="4841" xr:uid="{00000000-0005-0000-0000-0000DE120000}"/>
    <cellStyle name="Normal 2 2 4 67" xfId="4842" xr:uid="{00000000-0005-0000-0000-0000DF120000}"/>
    <cellStyle name="Normal 2 2 4 68" xfId="4843" xr:uid="{00000000-0005-0000-0000-0000E0120000}"/>
    <cellStyle name="Normal 2 2 4 69" xfId="4844" xr:uid="{00000000-0005-0000-0000-0000E1120000}"/>
    <cellStyle name="Normal 2 2 4 7" xfId="4845" xr:uid="{00000000-0005-0000-0000-0000E2120000}"/>
    <cellStyle name="Normal 2 2 4 70" xfId="4846" xr:uid="{00000000-0005-0000-0000-0000E3120000}"/>
    <cellStyle name="Normal 2 2 4 71" xfId="4847" xr:uid="{00000000-0005-0000-0000-0000E4120000}"/>
    <cellStyle name="Normal 2 2 4 72" xfId="4848" xr:uid="{00000000-0005-0000-0000-0000E5120000}"/>
    <cellStyle name="Normal 2 2 4 73" xfId="4849" xr:uid="{00000000-0005-0000-0000-0000E6120000}"/>
    <cellStyle name="Normal 2 2 4 74" xfId="4850" xr:uid="{00000000-0005-0000-0000-0000E7120000}"/>
    <cellStyle name="Normal 2 2 4 75" xfId="4851" xr:uid="{00000000-0005-0000-0000-0000E8120000}"/>
    <cellStyle name="Normal 2 2 4 76" xfId="4852" xr:uid="{00000000-0005-0000-0000-0000E9120000}"/>
    <cellStyle name="Normal 2 2 4 77" xfId="4853" xr:uid="{00000000-0005-0000-0000-0000EA120000}"/>
    <cellStyle name="Normal 2 2 4 78" xfId="4854" xr:uid="{00000000-0005-0000-0000-0000EB120000}"/>
    <cellStyle name="Normal 2 2 4 79" xfId="4855" xr:uid="{00000000-0005-0000-0000-0000EC120000}"/>
    <cellStyle name="Normal 2 2 4 8" xfId="4856" xr:uid="{00000000-0005-0000-0000-0000ED120000}"/>
    <cellStyle name="Normal 2 2 4 80" xfId="4857" xr:uid="{00000000-0005-0000-0000-0000EE120000}"/>
    <cellStyle name="Normal 2 2 4 81" xfId="4858" xr:uid="{00000000-0005-0000-0000-0000EF120000}"/>
    <cellStyle name="Normal 2 2 4 82" xfId="4859" xr:uid="{00000000-0005-0000-0000-0000F0120000}"/>
    <cellStyle name="Normal 2 2 4 83" xfId="4860" xr:uid="{00000000-0005-0000-0000-0000F1120000}"/>
    <cellStyle name="Normal 2 2 4 84" xfId="4861" xr:uid="{00000000-0005-0000-0000-0000F2120000}"/>
    <cellStyle name="Normal 2 2 4 85" xfId="4862" xr:uid="{00000000-0005-0000-0000-0000F3120000}"/>
    <cellStyle name="Normal 2 2 4 86" xfId="4863" xr:uid="{00000000-0005-0000-0000-0000F4120000}"/>
    <cellStyle name="Normal 2 2 4 87" xfId="4864" xr:uid="{00000000-0005-0000-0000-0000F5120000}"/>
    <cellStyle name="Normal 2 2 4 88" xfId="4865" xr:uid="{00000000-0005-0000-0000-0000F6120000}"/>
    <cellStyle name="Normal 2 2 4 89" xfId="4866" xr:uid="{00000000-0005-0000-0000-0000F7120000}"/>
    <cellStyle name="Normal 2 2 4 9" xfId="4867" xr:uid="{00000000-0005-0000-0000-0000F8120000}"/>
    <cellStyle name="Normal 2 2 4 90" xfId="4868" xr:uid="{00000000-0005-0000-0000-0000F9120000}"/>
    <cellStyle name="Normal 2 2 4 91" xfId="4869" xr:uid="{00000000-0005-0000-0000-0000FA120000}"/>
    <cellStyle name="Normal 2 2 40" xfId="4870" xr:uid="{00000000-0005-0000-0000-0000FB120000}"/>
    <cellStyle name="Normal 2 2 40 2" xfId="4871" xr:uid="{00000000-0005-0000-0000-0000FC120000}"/>
    <cellStyle name="Normal 2 2 40 2 2" xfId="4872" xr:uid="{00000000-0005-0000-0000-0000FD120000}"/>
    <cellStyle name="Normal 2 2 40 3" xfId="4873" xr:uid="{00000000-0005-0000-0000-0000FE120000}"/>
    <cellStyle name="Normal 2 2 41" xfId="4874" xr:uid="{00000000-0005-0000-0000-0000FF120000}"/>
    <cellStyle name="Normal 2 2 41 2" xfId="4875" xr:uid="{00000000-0005-0000-0000-000000130000}"/>
    <cellStyle name="Normal 2 2 41 2 2" xfId="4876" xr:uid="{00000000-0005-0000-0000-000001130000}"/>
    <cellStyle name="Normal 2 2 41 3" xfId="4877" xr:uid="{00000000-0005-0000-0000-000002130000}"/>
    <cellStyle name="Normal 2 2 42" xfId="4878" xr:uid="{00000000-0005-0000-0000-000003130000}"/>
    <cellStyle name="Normal 2 2 42 2" xfId="4879" xr:uid="{00000000-0005-0000-0000-000004130000}"/>
    <cellStyle name="Normal 2 2 42 2 2" xfId="4880" xr:uid="{00000000-0005-0000-0000-000005130000}"/>
    <cellStyle name="Normal 2 2 42 3" xfId="4881" xr:uid="{00000000-0005-0000-0000-000006130000}"/>
    <cellStyle name="Normal 2 2 43" xfId="4882" xr:uid="{00000000-0005-0000-0000-000007130000}"/>
    <cellStyle name="Normal 2 2 43 2" xfId="4883" xr:uid="{00000000-0005-0000-0000-000008130000}"/>
    <cellStyle name="Normal 2 2 43 2 2" xfId="4884" xr:uid="{00000000-0005-0000-0000-000009130000}"/>
    <cellStyle name="Normal 2 2 43 3" xfId="4885" xr:uid="{00000000-0005-0000-0000-00000A130000}"/>
    <cellStyle name="Normal 2 2 44" xfId="4886" xr:uid="{00000000-0005-0000-0000-00000B130000}"/>
    <cellStyle name="Normal 2 2 44 2" xfId="4887" xr:uid="{00000000-0005-0000-0000-00000C130000}"/>
    <cellStyle name="Normal 2 2 44 2 2" xfId="4888" xr:uid="{00000000-0005-0000-0000-00000D130000}"/>
    <cellStyle name="Normal 2 2 44 3" xfId="4889" xr:uid="{00000000-0005-0000-0000-00000E130000}"/>
    <cellStyle name="Normal 2 2 45" xfId="4890" xr:uid="{00000000-0005-0000-0000-00000F130000}"/>
    <cellStyle name="Normal 2 2 45 2" xfId="4891" xr:uid="{00000000-0005-0000-0000-000010130000}"/>
    <cellStyle name="Normal 2 2 45 2 2" xfId="4892" xr:uid="{00000000-0005-0000-0000-000011130000}"/>
    <cellStyle name="Normal 2 2 45 3" xfId="4893" xr:uid="{00000000-0005-0000-0000-000012130000}"/>
    <cellStyle name="Normal 2 2 46" xfId="4894" xr:uid="{00000000-0005-0000-0000-000013130000}"/>
    <cellStyle name="Normal 2 2 46 2" xfId="4895" xr:uid="{00000000-0005-0000-0000-000014130000}"/>
    <cellStyle name="Normal 2 2 46 2 2" xfId="4896" xr:uid="{00000000-0005-0000-0000-000015130000}"/>
    <cellStyle name="Normal 2 2 46 3" xfId="4897" xr:uid="{00000000-0005-0000-0000-000016130000}"/>
    <cellStyle name="Normal 2 2 47" xfId="4898" xr:uid="{00000000-0005-0000-0000-000017130000}"/>
    <cellStyle name="Normal 2 2 47 2" xfId="4899" xr:uid="{00000000-0005-0000-0000-000018130000}"/>
    <cellStyle name="Normal 2 2 47 2 2" xfId="4900" xr:uid="{00000000-0005-0000-0000-000019130000}"/>
    <cellStyle name="Normal 2 2 47 3" xfId="4901" xr:uid="{00000000-0005-0000-0000-00001A130000}"/>
    <cellStyle name="Normal 2 2 48" xfId="4902" xr:uid="{00000000-0005-0000-0000-00001B130000}"/>
    <cellStyle name="Normal 2 2 48 2" xfId="4903" xr:uid="{00000000-0005-0000-0000-00001C130000}"/>
    <cellStyle name="Normal 2 2 48 2 2" xfId="4904" xr:uid="{00000000-0005-0000-0000-00001D130000}"/>
    <cellStyle name="Normal 2 2 48 3" xfId="4905" xr:uid="{00000000-0005-0000-0000-00001E130000}"/>
    <cellStyle name="Normal 2 2 49" xfId="4906" xr:uid="{00000000-0005-0000-0000-00001F130000}"/>
    <cellStyle name="Normal 2 2 49 2" xfId="4907" xr:uid="{00000000-0005-0000-0000-000020130000}"/>
    <cellStyle name="Normal 2 2 49 2 2" xfId="4908" xr:uid="{00000000-0005-0000-0000-000021130000}"/>
    <cellStyle name="Normal 2 2 49 3" xfId="4909" xr:uid="{00000000-0005-0000-0000-000022130000}"/>
    <cellStyle name="Normal 2 2 5" xfId="4910" xr:uid="{00000000-0005-0000-0000-000023130000}"/>
    <cellStyle name="Normal 2 2 5 10" xfId="4911" xr:uid="{00000000-0005-0000-0000-000024130000}"/>
    <cellStyle name="Normal 2 2 5 11" xfId="4912" xr:uid="{00000000-0005-0000-0000-000025130000}"/>
    <cellStyle name="Normal 2 2 5 12" xfId="4913" xr:uid="{00000000-0005-0000-0000-000026130000}"/>
    <cellStyle name="Normal 2 2 5 13" xfId="4914" xr:uid="{00000000-0005-0000-0000-000027130000}"/>
    <cellStyle name="Normal 2 2 5 14" xfId="4915" xr:uid="{00000000-0005-0000-0000-000028130000}"/>
    <cellStyle name="Normal 2 2 5 15" xfId="4916" xr:uid="{00000000-0005-0000-0000-000029130000}"/>
    <cellStyle name="Normal 2 2 5 16" xfId="4917" xr:uid="{00000000-0005-0000-0000-00002A130000}"/>
    <cellStyle name="Normal 2 2 5 17" xfId="4918" xr:uid="{00000000-0005-0000-0000-00002B130000}"/>
    <cellStyle name="Normal 2 2 5 18" xfId="4919" xr:uid="{00000000-0005-0000-0000-00002C130000}"/>
    <cellStyle name="Normal 2 2 5 19" xfId="4920" xr:uid="{00000000-0005-0000-0000-00002D130000}"/>
    <cellStyle name="Normal 2 2 5 2" xfId="4921" xr:uid="{00000000-0005-0000-0000-00002E130000}"/>
    <cellStyle name="Normal 2 2 5 2 2" xfId="4922" xr:uid="{00000000-0005-0000-0000-00002F130000}"/>
    <cellStyle name="Normal 2 2 5 20" xfId="4923" xr:uid="{00000000-0005-0000-0000-000030130000}"/>
    <cellStyle name="Normal 2 2 5 21" xfId="4924" xr:uid="{00000000-0005-0000-0000-000031130000}"/>
    <cellStyle name="Normal 2 2 5 22" xfId="4925" xr:uid="{00000000-0005-0000-0000-000032130000}"/>
    <cellStyle name="Normal 2 2 5 23" xfId="4926" xr:uid="{00000000-0005-0000-0000-000033130000}"/>
    <cellStyle name="Normal 2 2 5 24" xfId="4927" xr:uid="{00000000-0005-0000-0000-000034130000}"/>
    <cellStyle name="Normal 2 2 5 25" xfId="4928" xr:uid="{00000000-0005-0000-0000-000035130000}"/>
    <cellStyle name="Normal 2 2 5 26" xfId="4929" xr:uid="{00000000-0005-0000-0000-000036130000}"/>
    <cellStyle name="Normal 2 2 5 27" xfId="4930" xr:uid="{00000000-0005-0000-0000-000037130000}"/>
    <cellStyle name="Normal 2 2 5 28" xfId="4931" xr:uid="{00000000-0005-0000-0000-000038130000}"/>
    <cellStyle name="Normal 2 2 5 29" xfId="4932" xr:uid="{00000000-0005-0000-0000-000039130000}"/>
    <cellStyle name="Normal 2 2 5 3" xfId="4933" xr:uid="{00000000-0005-0000-0000-00003A130000}"/>
    <cellStyle name="Normal 2 2 5 30" xfId="4934" xr:uid="{00000000-0005-0000-0000-00003B130000}"/>
    <cellStyle name="Normal 2 2 5 31" xfId="4935" xr:uid="{00000000-0005-0000-0000-00003C130000}"/>
    <cellStyle name="Normal 2 2 5 32" xfId="4936" xr:uid="{00000000-0005-0000-0000-00003D130000}"/>
    <cellStyle name="Normal 2 2 5 33" xfId="4937" xr:uid="{00000000-0005-0000-0000-00003E130000}"/>
    <cellStyle name="Normal 2 2 5 34" xfId="4938" xr:uid="{00000000-0005-0000-0000-00003F130000}"/>
    <cellStyle name="Normal 2 2 5 35" xfId="4939" xr:uid="{00000000-0005-0000-0000-000040130000}"/>
    <cellStyle name="Normal 2 2 5 36" xfId="4940" xr:uid="{00000000-0005-0000-0000-000041130000}"/>
    <cellStyle name="Normal 2 2 5 37" xfId="4941" xr:uid="{00000000-0005-0000-0000-000042130000}"/>
    <cellStyle name="Normal 2 2 5 38" xfId="4942" xr:uid="{00000000-0005-0000-0000-000043130000}"/>
    <cellStyle name="Normal 2 2 5 39" xfId="4943" xr:uid="{00000000-0005-0000-0000-000044130000}"/>
    <cellStyle name="Normal 2 2 5 4" xfId="4944" xr:uid="{00000000-0005-0000-0000-000045130000}"/>
    <cellStyle name="Normal 2 2 5 40" xfId="4945" xr:uid="{00000000-0005-0000-0000-000046130000}"/>
    <cellStyle name="Normal 2 2 5 41" xfId="4946" xr:uid="{00000000-0005-0000-0000-000047130000}"/>
    <cellStyle name="Normal 2 2 5 42" xfId="4947" xr:uid="{00000000-0005-0000-0000-000048130000}"/>
    <cellStyle name="Normal 2 2 5 43" xfId="4948" xr:uid="{00000000-0005-0000-0000-000049130000}"/>
    <cellStyle name="Normal 2 2 5 44" xfId="4949" xr:uid="{00000000-0005-0000-0000-00004A130000}"/>
    <cellStyle name="Normal 2 2 5 45" xfId="4950" xr:uid="{00000000-0005-0000-0000-00004B130000}"/>
    <cellStyle name="Normal 2 2 5 46" xfId="4951" xr:uid="{00000000-0005-0000-0000-00004C130000}"/>
    <cellStyle name="Normal 2 2 5 47" xfId="4952" xr:uid="{00000000-0005-0000-0000-00004D130000}"/>
    <cellStyle name="Normal 2 2 5 48" xfId="4953" xr:uid="{00000000-0005-0000-0000-00004E130000}"/>
    <cellStyle name="Normal 2 2 5 49" xfId="4954" xr:uid="{00000000-0005-0000-0000-00004F130000}"/>
    <cellStyle name="Normal 2 2 5 5" xfId="4955" xr:uid="{00000000-0005-0000-0000-000050130000}"/>
    <cellStyle name="Normal 2 2 5 50" xfId="4956" xr:uid="{00000000-0005-0000-0000-000051130000}"/>
    <cellStyle name="Normal 2 2 5 51" xfId="4957" xr:uid="{00000000-0005-0000-0000-000052130000}"/>
    <cellStyle name="Normal 2 2 5 52" xfId="4958" xr:uid="{00000000-0005-0000-0000-000053130000}"/>
    <cellStyle name="Normal 2 2 5 53" xfId="4959" xr:uid="{00000000-0005-0000-0000-000054130000}"/>
    <cellStyle name="Normal 2 2 5 54" xfId="4960" xr:uid="{00000000-0005-0000-0000-000055130000}"/>
    <cellStyle name="Normal 2 2 5 55" xfId="4961" xr:uid="{00000000-0005-0000-0000-000056130000}"/>
    <cellStyle name="Normal 2 2 5 56" xfId="4962" xr:uid="{00000000-0005-0000-0000-000057130000}"/>
    <cellStyle name="Normal 2 2 5 57" xfId="4963" xr:uid="{00000000-0005-0000-0000-000058130000}"/>
    <cellStyle name="Normal 2 2 5 58" xfId="4964" xr:uid="{00000000-0005-0000-0000-000059130000}"/>
    <cellStyle name="Normal 2 2 5 59" xfId="4965" xr:uid="{00000000-0005-0000-0000-00005A130000}"/>
    <cellStyle name="Normal 2 2 5 6" xfId="4966" xr:uid="{00000000-0005-0000-0000-00005B130000}"/>
    <cellStyle name="Normal 2 2 5 60" xfId="4967" xr:uid="{00000000-0005-0000-0000-00005C130000}"/>
    <cellStyle name="Normal 2 2 5 61" xfId="4968" xr:uid="{00000000-0005-0000-0000-00005D130000}"/>
    <cellStyle name="Normal 2 2 5 62" xfId="4969" xr:uid="{00000000-0005-0000-0000-00005E130000}"/>
    <cellStyle name="Normal 2 2 5 63" xfId="4970" xr:uid="{00000000-0005-0000-0000-00005F130000}"/>
    <cellStyle name="Normal 2 2 5 64" xfId="4971" xr:uid="{00000000-0005-0000-0000-000060130000}"/>
    <cellStyle name="Normal 2 2 5 65" xfId="4972" xr:uid="{00000000-0005-0000-0000-000061130000}"/>
    <cellStyle name="Normal 2 2 5 66" xfId="4973" xr:uid="{00000000-0005-0000-0000-000062130000}"/>
    <cellStyle name="Normal 2 2 5 67" xfId="4974" xr:uid="{00000000-0005-0000-0000-000063130000}"/>
    <cellStyle name="Normal 2 2 5 68" xfId="4975" xr:uid="{00000000-0005-0000-0000-000064130000}"/>
    <cellStyle name="Normal 2 2 5 69" xfId="4976" xr:uid="{00000000-0005-0000-0000-000065130000}"/>
    <cellStyle name="Normal 2 2 5 7" xfId="4977" xr:uid="{00000000-0005-0000-0000-000066130000}"/>
    <cellStyle name="Normal 2 2 5 70" xfId="4978" xr:uid="{00000000-0005-0000-0000-000067130000}"/>
    <cellStyle name="Normal 2 2 5 71" xfId="4979" xr:uid="{00000000-0005-0000-0000-000068130000}"/>
    <cellStyle name="Normal 2 2 5 72" xfId="4980" xr:uid="{00000000-0005-0000-0000-000069130000}"/>
    <cellStyle name="Normal 2 2 5 73" xfId="4981" xr:uid="{00000000-0005-0000-0000-00006A130000}"/>
    <cellStyle name="Normal 2 2 5 74" xfId="4982" xr:uid="{00000000-0005-0000-0000-00006B130000}"/>
    <cellStyle name="Normal 2 2 5 75" xfId="4983" xr:uid="{00000000-0005-0000-0000-00006C130000}"/>
    <cellStyle name="Normal 2 2 5 76" xfId="4984" xr:uid="{00000000-0005-0000-0000-00006D130000}"/>
    <cellStyle name="Normal 2 2 5 77" xfId="4985" xr:uid="{00000000-0005-0000-0000-00006E130000}"/>
    <cellStyle name="Normal 2 2 5 78" xfId="4986" xr:uid="{00000000-0005-0000-0000-00006F130000}"/>
    <cellStyle name="Normal 2 2 5 79" xfId="4987" xr:uid="{00000000-0005-0000-0000-000070130000}"/>
    <cellStyle name="Normal 2 2 5 8" xfId="4988" xr:uid="{00000000-0005-0000-0000-000071130000}"/>
    <cellStyle name="Normal 2 2 5 80" xfId="4989" xr:uid="{00000000-0005-0000-0000-000072130000}"/>
    <cellStyle name="Normal 2 2 5 81" xfId="4990" xr:uid="{00000000-0005-0000-0000-000073130000}"/>
    <cellStyle name="Normal 2 2 5 82" xfId="4991" xr:uid="{00000000-0005-0000-0000-000074130000}"/>
    <cellStyle name="Normal 2 2 5 83" xfId="4992" xr:uid="{00000000-0005-0000-0000-000075130000}"/>
    <cellStyle name="Normal 2 2 5 84" xfId="4993" xr:uid="{00000000-0005-0000-0000-000076130000}"/>
    <cellStyle name="Normal 2 2 5 85" xfId="4994" xr:uid="{00000000-0005-0000-0000-000077130000}"/>
    <cellStyle name="Normal 2 2 5 86" xfId="4995" xr:uid="{00000000-0005-0000-0000-000078130000}"/>
    <cellStyle name="Normal 2 2 5 87" xfId="4996" xr:uid="{00000000-0005-0000-0000-000079130000}"/>
    <cellStyle name="Normal 2 2 5 88" xfId="4997" xr:uid="{00000000-0005-0000-0000-00007A130000}"/>
    <cellStyle name="Normal 2 2 5 89" xfId="4998" xr:uid="{00000000-0005-0000-0000-00007B130000}"/>
    <cellStyle name="Normal 2 2 5 9" xfId="4999" xr:uid="{00000000-0005-0000-0000-00007C130000}"/>
    <cellStyle name="Normal 2 2 5 90" xfId="5000" xr:uid="{00000000-0005-0000-0000-00007D130000}"/>
    <cellStyle name="Normal 2 2 5 91" xfId="5001" xr:uid="{00000000-0005-0000-0000-00007E130000}"/>
    <cellStyle name="Normal 2 2 50" xfId="5002" xr:uid="{00000000-0005-0000-0000-00007F130000}"/>
    <cellStyle name="Normal 2 2 50 2" xfId="5003" xr:uid="{00000000-0005-0000-0000-000080130000}"/>
    <cellStyle name="Normal 2 2 50 2 2" xfId="5004" xr:uid="{00000000-0005-0000-0000-000081130000}"/>
    <cellStyle name="Normal 2 2 50 3" xfId="5005" xr:uid="{00000000-0005-0000-0000-000082130000}"/>
    <cellStyle name="Normal 2 2 51" xfId="5006" xr:uid="{00000000-0005-0000-0000-000083130000}"/>
    <cellStyle name="Normal 2 2 51 2" xfId="5007" xr:uid="{00000000-0005-0000-0000-000084130000}"/>
    <cellStyle name="Normal 2 2 51 2 2" xfId="5008" xr:uid="{00000000-0005-0000-0000-000085130000}"/>
    <cellStyle name="Normal 2 2 51 3" xfId="5009" xr:uid="{00000000-0005-0000-0000-000086130000}"/>
    <cellStyle name="Normal 2 2 52" xfId="5010" xr:uid="{00000000-0005-0000-0000-000087130000}"/>
    <cellStyle name="Normal 2 2 52 2" xfId="5011" xr:uid="{00000000-0005-0000-0000-000088130000}"/>
    <cellStyle name="Normal 2 2 52 2 2" xfId="5012" xr:uid="{00000000-0005-0000-0000-000089130000}"/>
    <cellStyle name="Normal 2 2 52 3" xfId="5013" xr:uid="{00000000-0005-0000-0000-00008A130000}"/>
    <cellStyle name="Normal 2 2 53" xfId="5014" xr:uid="{00000000-0005-0000-0000-00008B130000}"/>
    <cellStyle name="Normal 2 2 53 2" xfId="5015" xr:uid="{00000000-0005-0000-0000-00008C130000}"/>
    <cellStyle name="Normal 2 2 53 2 2" xfId="5016" xr:uid="{00000000-0005-0000-0000-00008D130000}"/>
    <cellStyle name="Normal 2 2 53 3" xfId="5017" xr:uid="{00000000-0005-0000-0000-00008E130000}"/>
    <cellStyle name="Normal 2 2 54" xfId="5018" xr:uid="{00000000-0005-0000-0000-00008F130000}"/>
    <cellStyle name="Normal 2 2 54 2" xfId="5019" xr:uid="{00000000-0005-0000-0000-000090130000}"/>
    <cellStyle name="Normal 2 2 54 2 2" xfId="5020" xr:uid="{00000000-0005-0000-0000-000091130000}"/>
    <cellStyle name="Normal 2 2 54 3" xfId="5021" xr:uid="{00000000-0005-0000-0000-000092130000}"/>
    <cellStyle name="Normal 2 2 55" xfId="5022" xr:uid="{00000000-0005-0000-0000-000093130000}"/>
    <cellStyle name="Normal 2 2 55 2" xfId="5023" xr:uid="{00000000-0005-0000-0000-000094130000}"/>
    <cellStyle name="Normal 2 2 55 2 2" xfId="5024" xr:uid="{00000000-0005-0000-0000-000095130000}"/>
    <cellStyle name="Normal 2 2 55 3" xfId="5025" xr:uid="{00000000-0005-0000-0000-000096130000}"/>
    <cellStyle name="Normal 2 2 56" xfId="5026" xr:uid="{00000000-0005-0000-0000-000097130000}"/>
    <cellStyle name="Normal 2 2 56 2" xfId="5027" xr:uid="{00000000-0005-0000-0000-000098130000}"/>
    <cellStyle name="Normal 2 2 56 2 2" xfId="5028" xr:uid="{00000000-0005-0000-0000-000099130000}"/>
    <cellStyle name="Normal 2 2 56 3" xfId="5029" xr:uid="{00000000-0005-0000-0000-00009A130000}"/>
    <cellStyle name="Normal 2 2 57" xfId="5030" xr:uid="{00000000-0005-0000-0000-00009B130000}"/>
    <cellStyle name="Normal 2 2 57 2" xfId="5031" xr:uid="{00000000-0005-0000-0000-00009C130000}"/>
    <cellStyle name="Normal 2 2 57 2 2" xfId="5032" xr:uid="{00000000-0005-0000-0000-00009D130000}"/>
    <cellStyle name="Normal 2 2 57 3" xfId="5033" xr:uid="{00000000-0005-0000-0000-00009E130000}"/>
    <cellStyle name="Normal 2 2 58" xfId="5034" xr:uid="{00000000-0005-0000-0000-00009F130000}"/>
    <cellStyle name="Normal 2 2 58 2" xfId="5035" xr:uid="{00000000-0005-0000-0000-0000A0130000}"/>
    <cellStyle name="Normal 2 2 58 2 2" xfId="5036" xr:uid="{00000000-0005-0000-0000-0000A1130000}"/>
    <cellStyle name="Normal 2 2 58 3" xfId="5037" xr:uid="{00000000-0005-0000-0000-0000A2130000}"/>
    <cellStyle name="Normal 2 2 59" xfId="5038" xr:uid="{00000000-0005-0000-0000-0000A3130000}"/>
    <cellStyle name="Normal 2 2 59 2" xfId="5039" xr:uid="{00000000-0005-0000-0000-0000A4130000}"/>
    <cellStyle name="Normal 2 2 59 2 2" xfId="5040" xr:uid="{00000000-0005-0000-0000-0000A5130000}"/>
    <cellStyle name="Normal 2 2 59 3" xfId="5041" xr:uid="{00000000-0005-0000-0000-0000A6130000}"/>
    <cellStyle name="Normal 2 2 6" xfId="5042" xr:uid="{00000000-0005-0000-0000-0000A7130000}"/>
    <cellStyle name="Normal 2 2 6 10" xfId="5043" xr:uid="{00000000-0005-0000-0000-0000A8130000}"/>
    <cellStyle name="Normal 2 2 6 11" xfId="5044" xr:uid="{00000000-0005-0000-0000-0000A9130000}"/>
    <cellStyle name="Normal 2 2 6 12" xfId="5045" xr:uid="{00000000-0005-0000-0000-0000AA130000}"/>
    <cellStyle name="Normal 2 2 6 13" xfId="5046" xr:uid="{00000000-0005-0000-0000-0000AB130000}"/>
    <cellStyle name="Normal 2 2 6 14" xfId="5047" xr:uid="{00000000-0005-0000-0000-0000AC130000}"/>
    <cellStyle name="Normal 2 2 6 15" xfId="5048" xr:uid="{00000000-0005-0000-0000-0000AD130000}"/>
    <cellStyle name="Normal 2 2 6 16" xfId="5049" xr:uid="{00000000-0005-0000-0000-0000AE130000}"/>
    <cellStyle name="Normal 2 2 6 17" xfId="5050" xr:uid="{00000000-0005-0000-0000-0000AF130000}"/>
    <cellStyle name="Normal 2 2 6 18" xfId="5051" xr:uid="{00000000-0005-0000-0000-0000B0130000}"/>
    <cellStyle name="Normal 2 2 6 19" xfId="5052" xr:uid="{00000000-0005-0000-0000-0000B1130000}"/>
    <cellStyle name="Normal 2 2 6 2" xfId="5053" xr:uid="{00000000-0005-0000-0000-0000B2130000}"/>
    <cellStyle name="Normal 2 2 6 2 2" xfId="5054" xr:uid="{00000000-0005-0000-0000-0000B3130000}"/>
    <cellStyle name="Normal 2 2 6 20" xfId="5055" xr:uid="{00000000-0005-0000-0000-0000B4130000}"/>
    <cellStyle name="Normal 2 2 6 21" xfId="5056" xr:uid="{00000000-0005-0000-0000-0000B5130000}"/>
    <cellStyle name="Normal 2 2 6 22" xfId="5057" xr:uid="{00000000-0005-0000-0000-0000B6130000}"/>
    <cellStyle name="Normal 2 2 6 23" xfId="5058" xr:uid="{00000000-0005-0000-0000-0000B7130000}"/>
    <cellStyle name="Normal 2 2 6 24" xfId="5059" xr:uid="{00000000-0005-0000-0000-0000B8130000}"/>
    <cellStyle name="Normal 2 2 6 25" xfId="5060" xr:uid="{00000000-0005-0000-0000-0000B9130000}"/>
    <cellStyle name="Normal 2 2 6 26" xfId="5061" xr:uid="{00000000-0005-0000-0000-0000BA130000}"/>
    <cellStyle name="Normal 2 2 6 27" xfId="5062" xr:uid="{00000000-0005-0000-0000-0000BB130000}"/>
    <cellStyle name="Normal 2 2 6 28" xfId="5063" xr:uid="{00000000-0005-0000-0000-0000BC130000}"/>
    <cellStyle name="Normal 2 2 6 29" xfId="5064" xr:uid="{00000000-0005-0000-0000-0000BD130000}"/>
    <cellStyle name="Normal 2 2 6 3" xfId="5065" xr:uid="{00000000-0005-0000-0000-0000BE130000}"/>
    <cellStyle name="Normal 2 2 6 3 2" xfId="5066" xr:uid="{00000000-0005-0000-0000-0000BF130000}"/>
    <cellStyle name="Normal 2 2 6 3 3" xfId="5067" xr:uid="{00000000-0005-0000-0000-0000C0130000}"/>
    <cellStyle name="Normal 2 2 6 30" xfId="5068" xr:uid="{00000000-0005-0000-0000-0000C1130000}"/>
    <cellStyle name="Normal 2 2 6 31" xfId="5069" xr:uid="{00000000-0005-0000-0000-0000C2130000}"/>
    <cellStyle name="Normal 2 2 6 32" xfId="5070" xr:uid="{00000000-0005-0000-0000-0000C3130000}"/>
    <cellStyle name="Normal 2 2 6 33" xfId="5071" xr:uid="{00000000-0005-0000-0000-0000C4130000}"/>
    <cellStyle name="Normal 2 2 6 34" xfId="5072" xr:uid="{00000000-0005-0000-0000-0000C5130000}"/>
    <cellStyle name="Normal 2 2 6 35" xfId="5073" xr:uid="{00000000-0005-0000-0000-0000C6130000}"/>
    <cellStyle name="Normal 2 2 6 36" xfId="5074" xr:uid="{00000000-0005-0000-0000-0000C7130000}"/>
    <cellStyle name="Normal 2 2 6 37" xfId="5075" xr:uid="{00000000-0005-0000-0000-0000C8130000}"/>
    <cellStyle name="Normal 2 2 6 38" xfId="5076" xr:uid="{00000000-0005-0000-0000-0000C9130000}"/>
    <cellStyle name="Normal 2 2 6 39" xfId="5077" xr:uid="{00000000-0005-0000-0000-0000CA130000}"/>
    <cellStyle name="Normal 2 2 6 4" xfId="5078" xr:uid="{00000000-0005-0000-0000-0000CB130000}"/>
    <cellStyle name="Normal 2 2 6 40" xfId="5079" xr:uid="{00000000-0005-0000-0000-0000CC130000}"/>
    <cellStyle name="Normal 2 2 6 41" xfId="5080" xr:uid="{00000000-0005-0000-0000-0000CD130000}"/>
    <cellStyle name="Normal 2 2 6 42" xfId="5081" xr:uid="{00000000-0005-0000-0000-0000CE130000}"/>
    <cellStyle name="Normal 2 2 6 5" xfId="5082" xr:uid="{00000000-0005-0000-0000-0000CF130000}"/>
    <cellStyle name="Normal 2 2 6 6" xfId="5083" xr:uid="{00000000-0005-0000-0000-0000D0130000}"/>
    <cellStyle name="Normal 2 2 6 7" xfId="5084" xr:uid="{00000000-0005-0000-0000-0000D1130000}"/>
    <cellStyle name="Normal 2 2 6 8" xfId="5085" xr:uid="{00000000-0005-0000-0000-0000D2130000}"/>
    <cellStyle name="Normal 2 2 6 9" xfId="5086" xr:uid="{00000000-0005-0000-0000-0000D3130000}"/>
    <cellStyle name="Normal 2 2 60" xfId="5087" xr:uid="{00000000-0005-0000-0000-0000D4130000}"/>
    <cellStyle name="Normal 2 2 60 2" xfId="5088" xr:uid="{00000000-0005-0000-0000-0000D5130000}"/>
    <cellStyle name="Normal 2 2 60 2 2" xfId="5089" xr:uid="{00000000-0005-0000-0000-0000D6130000}"/>
    <cellStyle name="Normal 2 2 60 3" xfId="5090" xr:uid="{00000000-0005-0000-0000-0000D7130000}"/>
    <cellStyle name="Normal 2 2 61" xfId="5091" xr:uid="{00000000-0005-0000-0000-0000D8130000}"/>
    <cellStyle name="Normal 2 2 61 2" xfId="5092" xr:uid="{00000000-0005-0000-0000-0000D9130000}"/>
    <cellStyle name="Normal 2 2 61 2 2" xfId="5093" xr:uid="{00000000-0005-0000-0000-0000DA130000}"/>
    <cellStyle name="Normal 2 2 61 3" xfId="5094" xr:uid="{00000000-0005-0000-0000-0000DB130000}"/>
    <cellStyle name="Normal 2 2 62" xfId="5095" xr:uid="{00000000-0005-0000-0000-0000DC130000}"/>
    <cellStyle name="Normal 2 2 62 2" xfId="5096" xr:uid="{00000000-0005-0000-0000-0000DD130000}"/>
    <cellStyle name="Normal 2 2 62 2 2" xfId="5097" xr:uid="{00000000-0005-0000-0000-0000DE130000}"/>
    <cellStyle name="Normal 2 2 62 3" xfId="5098" xr:uid="{00000000-0005-0000-0000-0000DF130000}"/>
    <cellStyle name="Normal 2 2 63" xfId="5099" xr:uid="{00000000-0005-0000-0000-0000E0130000}"/>
    <cellStyle name="Normal 2 2 63 2" xfId="5100" xr:uid="{00000000-0005-0000-0000-0000E1130000}"/>
    <cellStyle name="Normal 2 2 63 2 2" xfId="5101" xr:uid="{00000000-0005-0000-0000-0000E2130000}"/>
    <cellStyle name="Normal 2 2 63 3" xfId="5102" xr:uid="{00000000-0005-0000-0000-0000E3130000}"/>
    <cellStyle name="Normal 2 2 64" xfId="5103" xr:uid="{00000000-0005-0000-0000-0000E4130000}"/>
    <cellStyle name="Normal 2 2 64 2" xfId="5104" xr:uid="{00000000-0005-0000-0000-0000E5130000}"/>
    <cellStyle name="Normal 2 2 64 2 2" xfId="5105" xr:uid="{00000000-0005-0000-0000-0000E6130000}"/>
    <cellStyle name="Normal 2 2 64 3" xfId="5106" xr:uid="{00000000-0005-0000-0000-0000E7130000}"/>
    <cellStyle name="Normal 2 2 65" xfId="5107" xr:uid="{00000000-0005-0000-0000-0000E8130000}"/>
    <cellStyle name="Normal 2 2 65 2" xfId="5108" xr:uid="{00000000-0005-0000-0000-0000E9130000}"/>
    <cellStyle name="Normal 2 2 66" xfId="5109" xr:uid="{00000000-0005-0000-0000-0000EA130000}"/>
    <cellStyle name="Normal 2 2 66 2" xfId="5110" xr:uid="{00000000-0005-0000-0000-0000EB130000}"/>
    <cellStyle name="Normal 2 2 67" xfId="5111" xr:uid="{00000000-0005-0000-0000-0000EC130000}"/>
    <cellStyle name="Normal 2 2 67 2" xfId="5112" xr:uid="{00000000-0005-0000-0000-0000ED130000}"/>
    <cellStyle name="Normal 2 2 68" xfId="5113" xr:uid="{00000000-0005-0000-0000-0000EE130000}"/>
    <cellStyle name="Normal 2 2 68 2" xfId="5114" xr:uid="{00000000-0005-0000-0000-0000EF130000}"/>
    <cellStyle name="Normal 2 2 69" xfId="5115" xr:uid="{00000000-0005-0000-0000-0000F0130000}"/>
    <cellStyle name="Normal 2 2 69 2" xfId="5116" xr:uid="{00000000-0005-0000-0000-0000F1130000}"/>
    <cellStyle name="Normal 2 2 7" xfId="5117" xr:uid="{00000000-0005-0000-0000-0000F2130000}"/>
    <cellStyle name="Normal 2 2 7 10" xfId="5118" xr:uid="{00000000-0005-0000-0000-0000F3130000}"/>
    <cellStyle name="Normal 2 2 7 11" xfId="5119" xr:uid="{00000000-0005-0000-0000-0000F4130000}"/>
    <cellStyle name="Normal 2 2 7 12" xfId="5120" xr:uid="{00000000-0005-0000-0000-0000F5130000}"/>
    <cellStyle name="Normal 2 2 7 13" xfId="5121" xr:uid="{00000000-0005-0000-0000-0000F6130000}"/>
    <cellStyle name="Normal 2 2 7 14" xfId="5122" xr:uid="{00000000-0005-0000-0000-0000F7130000}"/>
    <cellStyle name="Normal 2 2 7 15" xfId="5123" xr:uid="{00000000-0005-0000-0000-0000F8130000}"/>
    <cellStyle name="Normal 2 2 7 16" xfId="5124" xr:uid="{00000000-0005-0000-0000-0000F9130000}"/>
    <cellStyle name="Normal 2 2 7 17" xfId="5125" xr:uid="{00000000-0005-0000-0000-0000FA130000}"/>
    <cellStyle name="Normal 2 2 7 18" xfId="5126" xr:uid="{00000000-0005-0000-0000-0000FB130000}"/>
    <cellStyle name="Normal 2 2 7 19" xfId="5127" xr:uid="{00000000-0005-0000-0000-0000FC130000}"/>
    <cellStyle name="Normal 2 2 7 2" xfId="5128" xr:uid="{00000000-0005-0000-0000-0000FD130000}"/>
    <cellStyle name="Normal 2 2 7 2 2" xfId="5129" xr:uid="{00000000-0005-0000-0000-0000FE130000}"/>
    <cellStyle name="Normal 2 2 7 20" xfId="5130" xr:uid="{00000000-0005-0000-0000-0000FF130000}"/>
    <cellStyle name="Normal 2 2 7 21" xfId="5131" xr:uid="{00000000-0005-0000-0000-000000140000}"/>
    <cellStyle name="Normal 2 2 7 22" xfId="5132" xr:uid="{00000000-0005-0000-0000-000001140000}"/>
    <cellStyle name="Normal 2 2 7 3" xfId="5133" xr:uid="{00000000-0005-0000-0000-000002140000}"/>
    <cellStyle name="Normal 2 2 7 3 2" xfId="5134" xr:uid="{00000000-0005-0000-0000-000003140000}"/>
    <cellStyle name="Normal 2 2 7 3 3" xfId="5135" xr:uid="{00000000-0005-0000-0000-000004140000}"/>
    <cellStyle name="Normal 2 2 7 4" xfId="5136" xr:uid="{00000000-0005-0000-0000-000005140000}"/>
    <cellStyle name="Normal 2 2 7 5" xfId="5137" xr:uid="{00000000-0005-0000-0000-000006140000}"/>
    <cellStyle name="Normal 2 2 7 6" xfId="5138" xr:uid="{00000000-0005-0000-0000-000007140000}"/>
    <cellStyle name="Normal 2 2 7 7" xfId="5139" xr:uid="{00000000-0005-0000-0000-000008140000}"/>
    <cellStyle name="Normal 2 2 7 8" xfId="5140" xr:uid="{00000000-0005-0000-0000-000009140000}"/>
    <cellStyle name="Normal 2 2 7 9" xfId="5141" xr:uid="{00000000-0005-0000-0000-00000A140000}"/>
    <cellStyle name="Normal 2 2 70" xfId="5142" xr:uid="{00000000-0005-0000-0000-00000B140000}"/>
    <cellStyle name="Normal 2 2 70 2" xfId="5143" xr:uid="{00000000-0005-0000-0000-00000C140000}"/>
    <cellStyle name="Normal 2 2 71" xfId="5144" xr:uid="{00000000-0005-0000-0000-00000D140000}"/>
    <cellStyle name="Normal 2 2 71 2" xfId="5145" xr:uid="{00000000-0005-0000-0000-00000E140000}"/>
    <cellStyle name="Normal 2 2 72" xfId="5146" xr:uid="{00000000-0005-0000-0000-00000F140000}"/>
    <cellStyle name="Normal 2 2 72 2" xfId="5147" xr:uid="{00000000-0005-0000-0000-000010140000}"/>
    <cellStyle name="Normal 2 2 73" xfId="5148" xr:uid="{00000000-0005-0000-0000-000011140000}"/>
    <cellStyle name="Normal 2 2 73 2" xfId="5149" xr:uid="{00000000-0005-0000-0000-000012140000}"/>
    <cellStyle name="Normal 2 2 74" xfId="5150" xr:uid="{00000000-0005-0000-0000-000013140000}"/>
    <cellStyle name="Normal 2 2 74 2" xfId="5151" xr:uid="{00000000-0005-0000-0000-000014140000}"/>
    <cellStyle name="Normal 2 2 75" xfId="5152" xr:uid="{00000000-0005-0000-0000-000015140000}"/>
    <cellStyle name="Normal 2 2 75 2" xfId="5153" xr:uid="{00000000-0005-0000-0000-000016140000}"/>
    <cellStyle name="Normal 2 2 76" xfId="5154" xr:uid="{00000000-0005-0000-0000-000017140000}"/>
    <cellStyle name="Normal 2 2 76 2" xfId="5155" xr:uid="{00000000-0005-0000-0000-000018140000}"/>
    <cellStyle name="Normal 2 2 77" xfId="5156" xr:uid="{00000000-0005-0000-0000-000019140000}"/>
    <cellStyle name="Normal 2 2 77 2" xfId="5157" xr:uid="{00000000-0005-0000-0000-00001A140000}"/>
    <cellStyle name="Normal 2 2 78" xfId="5158" xr:uid="{00000000-0005-0000-0000-00001B140000}"/>
    <cellStyle name="Normal 2 2 78 2" xfId="5159" xr:uid="{00000000-0005-0000-0000-00001C140000}"/>
    <cellStyle name="Normal 2 2 79" xfId="5160" xr:uid="{00000000-0005-0000-0000-00001D140000}"/>
    <cellStyle name="Normal 2 2 79 2" xfId="5161" xr:uid="{00000000-0005-0000-0000-00001E140000}"/>
    <cellStyle name="Normal 2 2 8" xfId="5162" xr:uid="{00000000-0005-0000-0000-00001F140000}"/>
    <cellStyle name="Normal 2 2 8 2" xfId="5163" xr:uid="{00000000-0005-0000-0000-000020140000}"/>
    <cellStyle name="Normal 2 2 8 2 2" xfId="5164" xr:uid="{00000000-0005-0000-0000-000021140000}"/>
    <cellStyle name="Normal 2 2 8 2 3" xfId="5165" xr:uid="{00000000-0005-0000-0000-000022140000}"/>
    <cellStyle name="Normal 2 2 8 2 4" xfId="9523" xr:uid="{13FD2563-FCF3-4357-9498-7396F45AE9ED}"/>
    <cellStyle name="Normal 2 2 8 3" xfId="5166" xr:uid="{00000000-0005-0000-0000-000023140000}"/>
    <cellStyle name="Normal 2 2 8 3 2" xfId="9574" xr:uid="{7E2041FD-9B21-4828-B488-D612BEDF9782}"/>
    <cellStyle name="Normal 2 2 8 4" xfId="5167" xr:uid="{00000000-0005-0000-0000-000024140000}"/>
    <cellStyle name="Normal 2 2 8 5" xfId="5168" xr:uid="{00000000-0005-0000-0000-000025140000}"/>
    <cellStyle name="Normal 2 2 8 6" xfId="9466" xr:uid="{2A44788E-4BB4-4755-A548-1FCAE4179A04}"/>
    <cellStyle name="Normal 2 2 80" xfId="5169" xr:uid="{00000000-0005-0000-0000-000026140000}"/>
    <cellStyle name="Normal 2 2 80 2" xfId="5170" xr:uid="{00000000-0005-0000-0000-000027140000}"/>
    <cellStyle name="Normal 2 2 81" xfId="5171" xr:uid="{00000000-0005-0000-0000-000028140000}"/>
    <cellStyle name="Normal 2 2 81 2" xfId="5172" xr:uid="{00000000-0005-0000-0000-000029140000}"/>
    <cellStyle name="Normal 2 2 82" xfId="5173" xr:uid="{00000000-0005-0000-0000-00002A140000}"/>
    <cellStyle name="Normal 2 2 82 2" xfId="5174" xr:uid="{00000000-0005-0000-0000-00002B140000}"/>
    <cellStyle name="Normal 2 2 83" xfId="5175" xr:uid="{00000000-0005-0000-0000-00002C140000}"/>
    <cellStyle name="Normal 2 2 83 2" xfId="5176" xr:uid="{00000000-0005-0000-0000-00002D140000}"/>
    <cellStyle name="Normal 2 2 84" xfId="5177" xr:uid="{00000000-0005-0000-0000-00002E140000}"/>
    <cellStyle name="Normal 2 2 84 2" xfId="5178" xr:uid="{00000000-0005-0000-0000-00002F140000}"/>
    <cellStyle name="Normal 2 2 85" xfId="5179" xr:uid="{00000000-0005-0000-0000-000030140000}"/>
    <cellStyle name="Normal 2 2 85 2" xfId="5180" xr:uid="{00000000-0005-0000-0000-000031140000}"/>
    <cellStyle name="Normal 2 2 86" xfId="5181" xr:uid="{00000000-0005-0000-0000-000032140000}"/>
    <cellStyle name="Normal 2 2 86 2" xfId="5182" xr:uid="{00000000-0005-0000-0000-000033140000}"/>
    <cellStyle name="Normal 2 2 87" xfId="5183" xr:uid="{00000000-0005-0000-0000-000034140000}"/>
    <cellStyle name="Normal 2 2 87 2" xfId="5184" xr:uid="{00000000-0005-0000-0000-000035140000}"/>
    <cellStyle name="Normal 2 2 88" xfId="5185" xr:uid="{00000000-0005-0000-0000-000036140000}"/>
    <cellStyle name="Normal 2 2 88 2" xfId="5186" xr:uid="{00000000-0005-0000-0000-000037140000}"/>
    <cellStyle name="Normal 2 2 89" xfId="5187" xr:uid="{00000000-0005-0000-0000-000038140000}"/>
    <cellStyle name="Normal 2 2 89 2" xfId="5188" xr:uid="{00000000-0005-0000-0000-000039140000}"/>
    <cellStyle name="Normal 2 2 9" xfId="5189" xr:uid="{00000000-0005-0000-0000-00003A140000}"/>
    <cellStyle name="Normal 2 2 9 2" xfId="5190" xr:uid="{00000000-0005-0000-0000-00003B140000}"/>
    <cellStyle name="Normal 2 2 9 2 2" xfId="5191" xr:uid="{00000000-0005-0000-0000-00003C140000}"/>
    <cellStyle name="Normal 2 2 9 3" xfId="5192" xr:uid="{00000000-0005-0000-0000-00003D140000}"/>
    <cellStyle name="Normal 2 2 90" xfId="5193" xr:uid="{00000000-0005-0000-0000-00003E140000}"/>
    <cellStyle name="Normal 2 2 90 2" xfId="5194" xr:uid="{00000000-0005-0000-0000-00003F140000}"/>
    <cellStyle name="Normal 2 2 91" xfId="5195" xr:uid="{00000000-0005-0000-0000-000040140000}"/>
    <cellStyle name="Normal 2 2 91 2" xfId="5196" xr:uid="{00000000-0005-0000-0000-000041140000}"/>
    <cellStyle name="Normal 2 2 92" xfId="5197" xr:uid="{00000000-0005-0000-0000-000042140000}"/>
    <cellStyle name="Normal 2 2 92 2" xfId="5198" xr:uid="{00000000-0005-0000-0000-000043140000}"/>
    <cellStyle name="Normal 2 2 93" xfId="5199" xr:uid="{00000000-0005-0000-0000-000044140000}"/>
    <cellStyle name="Normal 2 2 93 2" xfId="5200" xr:uid="{00000000-0005-0000-0000-000045140000}"/>
    <cellStyle name="Normal 2 2 94" xfId="5201" xr:uid="{00000000-0005-0000-0000-000046140000}"/>
    <cellStyle name="Normal 2 2 94 2" xfId="5202" xr:uid="{00000000-0005-0000-0000-000047140000}"/>
    <cellStyle name="Normal 2 2 95" xfId="5203" xr:uid="{00000000-0005-0000-0000-000048140000}"/>
    <cellStyle name="Normal 2 2 95 2" xfId="5204" xr:uid="{00000000-0005-0000-0000-000049140000}"/>
    <cellStyle name="Normal 2 2 96" xfId="5205" xr:uid="{00000000-0005-0000-0000-00004A140000}"/>
    <cellStyle name="Normal 2 2 96 2" xfId="5206" xr:uid="{00000000-0005-0000-0000-00004B140000}"/>
    <cellStyle name="Normal 2 2 97" xfId="5207" xr:uid="{00000000-0005-0000-0000-00004C140000}"/>
    <cellStyle name="Normal 2 2 97 2" xfId="5208" xr:uid="{00000000-0005-0000-0000-00004D140000}"/>
    <cellStyle name="Normal 2 2 98" xfId="5209" xr:uid="{00000000-0005-0000-0000-00004E140000}"/>
    <cellStyle name="Normal 2 2 98 2" xfId="5210" xr:uid="{00000000-0005-0000-0000-00004F140000}"/>
    <cellStyle name="Normal 2 2 99" xfId="5211" xr:uid="{00000000-0005-0000-0000-000050140000}"/>
    <cellStyle name="Normal 2 2 99 2" xfId="5212" xr:uid="{00000000-0005-0000-0000-000051140000}"/>
    <cellStyle name="Normal 2 20" xfId="5213" xr:uid="{00000000-0005-0000-0000-000052140000}"/>
    <cellStyle name="Normal 2 20 2" xfId="5214" xr:uid="{00000000-0005-0000-0000-000053140000}"/>
    <cellStyle name="Normal 2 20 2 2" xfId="5215" xr:uid="{00000000-0005-0000-0000-000054140000}"/>
    <cellStyle name="Normal 2 20 3" xfId="5216" xr:uid="{00000000-0005-0000-0000-000055140000}"/>
    <cellStyle name="Normal 2 21" xfId="5217" xr:uid="{00000000-0005-0000-0000-000056140000}"/>
    <cellStyle name="Normal 2 21 2" xfId="5218" xr:uid="{00000000-0005-0000-0000-000057140000}"/>
    <cellStyle name="Normal 2 21 2 2" xfId="5219" xr:uid="{00000000-0005-0000-0000-000058140000}"/>
    <cellStyle name="Normal 2 21 3" xfId="5220" xr:uid="{00000000-0005-0000-0000-000059140000}"/>
    <cellStyle name="Normal 2 22" xfId="5221" xr:uid="{00000000-0005-0000-0000-00005A140000}"/>
    <cellStyle name="Normal 2 22 2" xfId="5222" xr:uid="{00000000-0005-0000-0000-00005B140000}"/>
    <cellStyle name="Normal 2 22 2 2" xfId="5223" xr:uid="{00000000-0005-0000-0000-00005C140000}"/>
    <cellStyle name="Normal 2 22 3" xfId="5224" xr:uid="{00000000-0005-0000-0000-00005D140000}"/>
    <cellStyle name="Normal 2 23" xfId="5225" xr:uid="{00000000-0005-0000-0000-00005E140000}"/>
    <cellStyle name="Normal 2 23 2" xfId="5226" xr:uid="{00000000-0005-0000-0000-00005F140000}"/>
    <cellStyle name="Normal 2 23 2 2" xfId="5227" xr:uid="{00000000-0005-0000-0000-000060140000}"/>
    <cellStyle name="Normal 2 23 3" xfId="5228" xr:uid="{00000000-0005-0000-0000-000061140000}"/>
    <cellStyle name="Normal 2 24" xfId="5229" xr:uid="{00000000-0005-0000-0000-000062140000}"/>
    <cellStyle name="Normal 2 24 2" xfId="5230" xr:uid="{00000000-0005-0000-0000-000063140000}"/>
    <cellStyle name="Normal 2 24 2 2" xfId="5231" xr:uid="{00000000-0005-0000-0000-000064140000}"/>
    <cellStyle name="Normal 2 24 3" xfId="5232" xr:uid="{00000000-0005-0000-0000-000065140000}"/>
    <cellStyle name="Normal 2 25" xfId="5233" xr:uid="{00000000-0005-0000-0000-000066140000}"/>
    <cellStyle name="Normal 2 25 2" xfId="5234" xr:uid="{00000000-0005-0000-0000-000067140000}"/>
    <cellStyle name="Normal 2 25 2 2" xfId="5235" xr:uid="{00000000-0005-0000-0000-000068140000}"/>
    <cellStyle name="Normal 2 25 3" xfId="5236" xr:uid="{00000000-0005-0000-0000-000069140000}"/>
    <cellStyle name="Normal 2 26" xfId="5237" xr:uid="{00000000-0005-0000-0000-00006A140000}"/>
    <cellStyle name="Normal 2 26 2" xfId="5238" xr:uid="{00000000-0005-0000-0000-00006B140000}"/>
    <cellStyle name="Normal 2 26 2 2" xfId="5239" xr:uid="{00000000-0005-0000-0000-00006C140000}"/>
    <cellStyle name="Normal 2 26 3" xfId="5240" xr:uid="{00000000-0005-0000-0000-00006D140000}"/>
    <cellStyle name="Normal 2 27" xfId="5241" xr:uid="{00000000-0005-0000-0000-00006E140000}"/>
    <cellStyle name="Normal 2 27 2" xfId="5242" xr:uid="{00000000-0005-0000-0000-00006F140000}"/>
    <cellStyle name="Normal 2 27 2 2" xfId="5243" xr:uid="{00000000-0005-0000-0000-000070140000}"/>
    <cellStyle name="Normal 2 27 3" xfId="5244" xr:uid="{00000000-0005-0000-0000-000071140000}"/>
    <cellStyle name="Normal 2 28" xfId="5245" xr:uid="{00000000-0005-0000-0000-000072140000}"/>
    <cellStyle name="Normal 2 28 2" xfId="5246" xr:uid="{00000000-0005-0000-0000-000073140000}"/>
    <cellStyle name="Normal 2 28 2 2" xfId="5247" xr:uid="{00000000-0005-0000-0000-000074140000}"/>
    <cellStyle name="Normal 2 28 3" xfId="5248" xr:uid="{00000000-0005-0000-0000-000075140000}"/>
    <cellStyle name="Normal 2 29" xfId="5249" xr:uid="{00000000-0005-0000-0000-000076140000}"/>
    <cellStyle name="Normal 2 29 2" xfId="5250" xr:uid="{00000000-0005-0000-0000-000077140000}"/>
    <cellStyle name="Normal 2 29 2 2" xfId="5251" xr:uid="{00000000-0005-0000-0000-000078140000}"/>
    <cellStyle name="Normal 2 29 3" xfId="5252" xr:uid="{00000000-0005-0000-0000-000079140000}"/>
    <cellStyle name="Normal 2 3" xfId="16" xr:uid="{00000000-0005-0000-0000-00007A140000}"/>
    <cellStyle name="Normal 2 3 10" xfId="5253" xr:uid="{00000000-0005-0000-0000-00007B140000}"/>
    <cellStyle name="Normal 2 3 100" xfId="5254" xr:uid="{00000000-0005-0000-0000-00007C140000}"/>
    <cellStyle name="Normal 2 3 101" xfId="5255" xr:uid="{00000000-0005-0000-0000-00007D140000}"/>
    <cellStyle name="Normal 2 3 102" xfId="5256" xr:uid="{00000000-0005-0000-0000-00007E140000}"/>
    <cellStyle name="Normal 2 3 103" xfId="5257" xr:uid="{00000000-0005-0000-0000-00007F140000}"/>
    <cellStyle name="Normal 2 3 104" xfId="5258" xr:uid="{00000000-0005-0000-0000-000080140000}"/>
    <cellStyle name="Normal 2 3 105" xfId="5259" xr:uid="{00000000-0005-0000-0000-000081140000}"/>
    <cellStyle name="Normal 2 3 106" xfId="5260" xr:uid="{00000000-0005-0000-0000-000082140000}"/>
    <cellStyle name="Normal 2 3 107" xfId="5261" xr:uid="{00000000-0005-0000-0000-000083140000}"/>
    <cellStyle name="Normal 2 3 108" xfId="5262" xr:uid="{00000000-0005-0000-0000-000084140000}"/>
    <cellStyle name="Normal 2 3 109" xfId="5263" xr:uid="{00000000-0005-0000-0000-000085140000}"/>
    <cellStyle name="Normal 2 3 11" xfId="5264" xr:uid="{00000000-0005-0000-0000-000086140000}"/>
    <cellStyle name="Normal 2 3 110" xfId="5265" xr:uid="{00000000-0005-0000-0000-000087140000}"/>
    <cellStyle name="Normal 2 3 111" xfId="5266" xr:uid="{00000000-0005-0000-0000-000088140000}"/>
    <cellStyle name="Normal 2 3 112" xfId="5267" xr:uid="{00000000-0005-0000-0000-000089140000}"/>
    <cellStyle name="Normal 2 3 113" xfId="5268" xr:uid="{00000000-0005-0000-0000-00008A140000}"/>
    <cellStyle name="Normal 2 3 114" xfId="5269" xr:uid="{00000000-0005-0000-0000-00008B140000}"/>
    <cellStyle name="Normal 2 3 115" xfId="5270" xr:uid="{00000000-0005-0000-0000-00008C140000}"/>
    <cellStyle name="Normal 2 3 116" xfId="5271" xr:uid="{00000000-0005-0000-0000-00008D140000}"/>
    <cellStyle name="Normal 2 3 117" xfId="5272" xr:uid="{00000000-0005-0000-0000-00008E140000}"/>
    <cellStyle name="Normal 2 3 118" xfId="5273" xr:uid="{00000000-0005-0000-0000-00008F140000}"/>
    <cellStyle name="Normal 2 3 119" xfId="5274" xr:uid="{00000000-0005-0000-0000-000090140000}"/>
    <cellStyle name="Normal 2 3 12" xfId="5275" xr:uid="{00000000-0005-0000-0000-000091140000}"/>
    <cellStyle name="Normal 2 3 120" xfId="5276" xr:uid="{00000000-0005-0000-0000-000092140000}"/>
    <cellStyle name="Normal 2 3 121" xfId="5277" xr:uid="{00000000-0005-0000-0000-000093140000}"/>
    <cellStyle name="Normal 2 3 122" xfId="5278" xr:uid="{00000000-0005-0000-0000-000094140000}"/>
    <cellStyle name="Normal 2 3 123" xfId="5279" xr:uid="{00000000-0005-0000-0000-000095140000}"/>
    <cellStyle name="Normal 2 3 124" xfId="5280" xr:uid="{00000000-0005-0000-0000-000096140000}"/>
    <cellStyle name="Normal 2 3 125" xfId="5281" xr:uid="{00000000-0005-0000-0000-000097140000}"/>
    <cellStyle name="Normal 2 3 126" xfId="5282" xr:uid="{00000000-0005-0000-0000-000098140000}"/>
    <cellStyle name="Normal 2 3 127" xfId="5283" xr:uid="{00000000-0005-0000-0000-000099140000}"/>
    <cellStyle name="Normal 2 3 128" xfId="5284" xr:uid="{00000000-0005-0000-0000-00009A140000}"/>
    <cellStyle name="Normal 2 3 129" xfId="5285" xr:uid="{00000000-0005-0000-0000-00009B140000}"/>
    <cellStyle name="Normal 2 3 13" xfId="5286" xr:uid="{00000000-0005-0000-0000-00009C140000}"/>
    <cellStyle name="Normal 2 3 130" xfId="5287" xr:uid="{00000000-0005-0000-0000-00009D140000}"/>
    <cellStyle name="Normal 2 3 131" xfId="5288" xr:uid="{00000000-0005-0000-0000-00009E140000}"/>
    <cellStyle name="Normal 2 3 132" xfId="5289" xr:uid="{00000000-0005-0000-0000-00009F140000}"/>
    <cellStyle name="Normal 2 3 133" xfId="5290" xr:uid="{00000000-0005-0000-0000-0000A0140000}"/>
    <cellStyle name="Normal 2 3 134" xfId="5291" xr:uid="{00000000-0005-0000-0000-0000A1140000}"/>
    <cellStyle name="Normal 2 3 135" xfId="5292" xr:uid="{00000000-0005-0000-0000-0000A2140000}"/>
    <cellStyle name="Normal 2 3 136" xfId="5293" xr:uid="{00000000-0005-0000-0000-0000A3140000}"/>
    <cellStyle name="Normal 2 3 137" xfId="5294" xr:uid="{00000000-0005-0000-0000-0000A4140000}"/>
    <cellStyle name="Normal 2 3 138" xfId="5295" xr:uid="{00000000-0005-0000-0000-0000A5140000}"/>
    <cellStyle name="Normal 2 3 139" xfId="5296" xr:uid="{00000000-0005-0000-0000-0000A6140000}"/>
    <cellStyle name="Normal 2 3 14" xfId="5297" xr:uid="{00000000-0005-0000-0000-0000A7140000}"/>
    <cellStyle name="Normal 2 3 140" xfId="5298" xr:uid="{00000000-0005-0000-0000-0000A8140000}"/>
    <cellStyle name="Normal 2 3 141" xfId="5299" xr:uid="{00000000-0005-0000-0000-0000A9140000}"/>
    <cellStyle name="Normal 2 3 142" xfId="5300" xr:uid="{00000000-0005-0000-0000-0000AA140000}"/>
    <cellStyle name="Normal 2 3 143" xfId="5301" xr:uid="{00000000-0005-0000-0000-0000AB140000}"/>
    <cellStyle name="Normal 2 3 144" xfId="5302" xr:uid="{00000000-0005-0000-0000-0000AC140000}"/>
    <cellStyle name="Normal 2 3 145" xfId="9467" xr:uid="{92D82054-A066-4A1C-8A0F-0C17FFFB0030}"/>
    <cellStyle name="Normal 2 3 15" xfId="5303" xr:uid="{00000000-0005-0000-0000-0000AD140000}"/>
    <cellStyle name="Normal 2 3 16" xfId="5304" xr:uid="{00000000-0005-0000-0000-0000AE140000}"/>
    <cellStyle name="Normal 2 3 17" xfId="5305" xr:uid="{00000000-0005-0000-0000-0000AF140000}"/>
    <cellStyle name="Normal 2 3 18" xfId="5306" xr:uid="{00000000-0005-0000-0000-0000B0140000}"/>
    <cellStyle name="Normal 2 3 19" xfId="5307" xr:uid="{00000000-0005-0000-0000-0000B1140000}"/>
    <cellStyle name="Normal 2 3 2" xfId="5308" xr:uid="{00000000-0005-0000-0000-0000B2140000}"/>
    <cellStyle name="Normal 2 3 2 2" xfId="5309" xr:uid="{00000000-0005-0000-0000-0000B3140000}"/>
    <cellStyle name="Normal 2 3 2 2 10" xfId="5310" xr:uid="{00000000-0005-0000-0000-0000B4140000}"/>
    <cellStyle name="Normal 2 3 2 2 2" xfId="5311" xr:uid="{00000000-0005-0000-0000-0000B5140000}"/>
    <cellStyle name="Normal 2 3 2 2 3" xfId="5312" xr:uid="{00000000-0005-0000-0000-0000B6140000}"/>
    <cellStyle name="Normal 2 3 2 2 4" xfId="5313" xr:uid="{00000000-0005-0000-0000-0000B7140000}"/>
    <cellStyle name="Normal 2 3 2 2 5" xfId="5314" xr:uid="{00000000-0005-0000-0000-0000B8140000}"/>
    <cellStyle name="Normal 2 3 2 2 6" xfId="5315" xr:uid="{00000000-0005-0000-0000-0000B9140000}"/>
    <cellStyle name="Normal 2 3 2 2 7" xfId="5316" xr:uid="{00000000-0005-0000-0000-0000BA140000}"/>
    <cellStyle name="Normal 2 3 2 2 8" xfId="5317" xr:uid="{00000000-0005-0000-0000-0000BB140000}"/>
    <cellStyle name="Normal 2 3 2 2 9" xfId="5318" xr:uid="{00000000-0005-0000-0000-0000BC140000}"/>
    <cellStyle name="Normal 2 3 2 3" xfId="5319" xr:uid="{00000000-0005-0000-0000-0000BD140000}"/>
    <cellStyle name="Normal 2 3 2 3 2" xfId="5320" xr:uid="{00000000-0005-0000-0000-0000BE140000}"/>
    <cellStyle name="Normal 2 3 2 4" xfId="5321" xr:uid="{00000000-0005-0000-0000-0000BF140000}"/>
    <cellStyle name="Normal 2 3 2 4 2" xfId="5322" xr:uid="{00000000-0005-0000-0000-0000C0140000}"/>
    <cellStyle name="Normal 2 3 2 5" xfId="5323" xr:uid="{00000000-0005-0000-0000-0000C1140000}"/>
    <cellStyle name="Normal 2 3 2 5 2" xfId="5324" xr:uid="{00000000-0005-0000-0000-0000C2140000}"/>
    <cellStyle name="Normal 2 3 2 6" xfId="5325" xr:uid="{00000000-0005-0000-0000-0000C3140000}"/>
    <cellStyle name="Normal 2 3 2 6 2" xfId="5326" xr:uid="{00000000-0005-0000-0000-0000C4140000}"/>
    <cellStyle name="Normal 2 3 2 7" xfId="5327" xr:uid="{00000000-0005-0000-0000-0000C5140000}"/>
    <cellStyle name="Normal 2 3 2 7 2" xfId="5328" xr:uid="{00000000-0005-0000-0000-0000C6140000}"/>
    <cellStyle name="Normal 2 3 2 8" xfId="5329" xr:uid="{00000000-0005-0000-0000-0000C7140000}"/>
    <cellStyle name="Normal 2 3 2 8 2" xfId="5330" xr:uid="{00000000-0005-0000-0000-0000C8140000}"/>
    <cellStyle name="Normal 2 3 2 9" xfId="5331" xr:uid="{00000000-0005-0000-0000-0000C9140000}"/>
    <cellStyle name="Normal 2 3 2 9 2" xfId="5332" xr:uid="{00000000-0005-0000-0000-0000CA140000}"/>
    <cellStyle name="Normal 2 3 20" xfId="5333" xr:uid="{00000000-0005-0000-0000-0000CB140000}"/>
    <cellStyle name="Normal 2 3 21" xfId="5334" xr:uid="{00000000-0005-0000-0000-0000CC140000}"/>
    <cellStyle name="Normal 2 3 22" xfId="5335" xr:uid="{00000000-0005-0000-0000-0000CD140000}"/>
    <cellStyle name="Normal 2 3 23" xfId="5336" xr:uid="{00000000-0005-0000-0000-0000CE140000}"/>
    <cellStyle name="Normal 2 3 24" xfId="5337" xr:uid="{00000000-0005-0000-0000-0000CF140000}"/>
    <cellStyle name="Normal 2 3 25" xfId="5338" xr:uid="{00000000-0005-0000-0000-0000D0140000}"/>
    <cellStyle name="Normal 2 3 26" xfId="5339" xr:uid="{00000000-0005-0000-0000-0000D1140000}"/>
    <cellStyle name="Normal 2 3 27" xfId="5340" xr:uid="{00000000-0005-0000-0000-0000D2140000}"/>
    <cellStyle name="Normal 2 3 28" xfId="5341" xr:uid="{00000000-0005-0000-0000-0000D3140000}"/>
    <cellStyle name="Normal 2 3 29" xfId="5342" xr:uid="{00000000-0005-0000-0000-0000D4140000}"/>
    <cellStyle name="Normal 2 3 3" xfId="5343" xr:uid="{00000000-0005-0000-0000-0000D5140000}"/>
    <cellStyle name="Normal 2 3 3 2" xfId="5344" xr:uid="{00000000-0005-0000-0000-0000D6140000}"/>
    <cellStyle name="Normal 2 3 3 2 2" xfId="5345" xr:uid="{00000000-0005-0000-0000-0000D7140000}"/>
    <cellStyle name="Normal 2 3 3 2 3" xfId="5346" xr:uid="{00000000-0005-0000-0000-0000D8140000}"/>
    <cellStyle name="Normal 2 3 3 3" xfId="5347" xr:uid="{00000000-0005-0000-0000-0000D9140000}"/>
    <cellStyle name="Normal 2 3 3 4" xfId="5348" xr:uid="{00000000-0005-0000-0000-0000DA140000}"/>
    <cellStyle name="Normal 2 3 3 5" xfId="9524" xr:uid="{B2EC1D3D-0A02-4DF1-867B-A16CA7D9A9EE}"/>
    <cellStyle name="Normal 2 3 30" xfId="5349" xr:uid="{00000000-0005-0000-0000-0000DB140000}"/>
    <cellStyle name="Normal 2 3 31" xfId="5350" xr:uid="{00000000-0005-0000-0000-0000DC140000}"/>
    <cellStyle name="Normal 2 3 32" xfId="5351" xr:uid="{00000000-0005-0000-0000-0000DD140000}"/>
    <cellStyle name="Normal 2 3 33" xfId="5352" xr:uid="{00000000-0005-0000-0000-0000DE140000}"/>
    <cellStyle name="Normal 2 3 34" xfId="5353" xr:uid="{00000000-0005-0000-0000-0000DF140000}"/>
    <cellStyle name="Normal 2 3 35" xfId="5354" xr:uid="{00000000-0005-0000-0000-0000E0140000}"/>
    <cellStyle name="Normal 2 3 36" xfId="5355" xr:uid="{00000000-0005-0000-0000-0000E1140000}"/>
    <cellStyle name="Normal 2 3 37" xfId="5356" xr:uid="{00000000-0005-0000-0000-0000E2140000}"/>
    <cellStyle name="Normal 2 3 38" xfId="5357" xr:uid="{00000000-0005-0000-0000-0000E3140000}"/>
    <cellStyle name="Normal 2 3 39" xfId="5358" xr:uid="{00000000-0005-0000-0000-0000E4140000}"/>
    <cellStyle name="Normal 2 3 4" xfId="5359" xr:uid="{00000000-0005-0000-0000-0000E5140000}"/>
    <cellStyle name="Normal 2 3 4 2" xfId="5360" xr:uid="{00000000-0005-0000-0000-0000E6140000}"/>
    <cellStyle name="Normal 2 3 4 3" xfId="9575" xr:uid="{A5FB31EF-D22C-4E43-8F4B-113D4F3773E9}"/>
    <cellStyle name="Normal 2 3 40" xfId="5361" xr:uid="{00000000-0005-0000-0000-0000E7140000}"/>
    <cellStyle name="Normal 2 3 41" xfId="5362" xr:uid="{00000000-0005-0000-0000-0000E8140000}"/>
    <cellStyle name="Normal 2 3 42" xfId="5363" xr:uid="{00000000-0005-0000-0000-0000E9140000}"/>
    <cellStyle name="Normal 2 3 43" xfId="5364" xr:uid="{00000000-0005-0000-0000-0000EA140000}"/>
    <cellStyle name="Normal 2 3 44" xfId="5365" xr:uid="{00000000-0005-0000-0000-0000EB140000}"/>
    <cellStyle name="Normal 2 3 45" xfId="5366" xr:uid="{00000000-0005-0000-0000-0000EC140000}"/>
    <cellStyle name="Normal 2 3 46" xfId="5367" xr:uid="{00000000-0005-0000-0000-0000ED140000}"/>
    <cellStyle name="Normal 2 3 47" xfId="5368" xr:uid="{00000000-0005-0000-0000-0000EE140000}"/>
    <cellStyle name="Normal 2 3 48" xfId="5369" xr:uid="{00000000-0005-0000-0000-0000EF140000}"/>
    <cellStyle name="Normal 2 3 49" xfId="5370" xr:uid="{00000000-0005-0000-0000-0000F0140000}"/>
    <cellStyle name="Normal 2 3 5" xfId="5371" xr:uid="{00000000-0005-0000-0000-0000F1140000}"/>
    <cellStyle name="Normal 2 3 50" xfId="5372" xr:uid="{00000000-0005-0000-0000-0000F2140000}"/>
    <cellStyle name="Normal 2 3 51" xfId="5373" xr:uid="{00000000-0005-0000-0000-0000F3140000}"/>
    <cellStyle name="Normal 2 3 52" xfId="5374" xr:uid="{00000000-0005-0000-0000-0000F4140000}"/>
    <cellStyle name="Normal 2 3 53" xfId="5375" xr:uid="{00000000-0005-0000-0000-0000F5140000}"/>
    <cellStyle name="Normal 2 3 54" xfId="5376" xr:uid="{00000000-0005-0000-0000-0000F6140000}"/>
    <cellStyle name="Normal 2 3 55" xfId="5377" xr:uid="{00000000-0005-0000-0000-0000F7140000}"/>
    <cellStyle name="Normal 2 3 56" xfId="5378" xr:uid="{00000000-0005-0000-0000-0000F8140000}"/>
    <cellStyle name="Normal 2 3 57" xfId="5379" xr:uid="{00000000-0005-0000-0000-0000F9140000}"/>
    <cellStyle name="Normal 2 3 58" xfId="5380" xr:uid="{00000000-0005-0000-0000-0000FA140000}"/>
    <cellStyle name="Normal 2 3 59" xfId="5381" xr:uid="{00000000-0005-0000-0000-0000FB140000}"/>
    <cellStyle name="Normal 2 3 6" xfId="5382" xr:uid="{00000000-0005-0000-0000-0000FC140000}"/>
    <cellStyle name="Normal 2 3 60" xfId="5383" xr:uid="{00000000-0005-0000-0000-0000FD140000}"/>
    <cellStyle name="Normal 2 3 61" xfId="5384" xr:uid="{00000000-0005-0000-0000-0000FE140000}"/>
    <cellStyle name="Normal 2 3 62" xfId="5385" xr:uid="{00000000-0005-0000-0000-0000FF140000}"/>
    <cellStyle name="Normal 2 3 63" xfId="5386" xr:uid="{00000000-0005-0000-0000-000000150000}"/>
    <cellStyle name="Normal 2 3 64" xfId="5387" xr:uid="{00000000-0005-0000-0000-000001150000}"/>
    <cellStyle name="Normal 2 3 65" xfId="5388" xr:uid="{00000000-0005-0000-0000-000002150000}"/>
    <cellStyle name="Normal 2 3 66" xfId="5389" xr:uid="{00000000-0005-0000-0000-000003150000}"/>
    <cellStyle name="Normal 2 3 67" xfId="5390" xr:uid="{00000000-0005-0000-0000-000004150000}"/>
    <cellStyle name="Normal 2 3 68" xfId="5391" xr:uid="{00000000-0005-0000-0000-000005150000}"/>
    <cellStyle name="Normal 2 3 69" xfId="5392" xr:uid="{00000000-0005-0000-0000-000006150000}"/>
    <cellStyle name="Normal 2 3 7" xfId="5393" xr:uid="{00000000-0005-0000-0000-000007150000}"/>
    <cellStyle name="Normal 2 3 70" xfId="5394" xr:uid="{00000000-0005-0000-0000-000008150000}"/>
    <cellStyle name="Normal 2 3 71" xfId="5395" xr:uid="{00000000-0005-0000-0000-000009150000}"/>
    <cellStyle name="Normal 2 3 72" xfId="5396" xr:uid="{00000000-0005-0000-0000-00000A150000}"/>
    <cellStyle name="Normal 2 3 73" xfId="5397" xr:uid="{00000000-0005-0000-0000-00000B150000}"/>
    <cellStyle name="Normal 2 3 74" xfId="5398" xr:uid="{00000000-0005-0000-0000-00000C150000}"/>
    <cellStyle name="Normal 2 3 75" xfId="5399" xr:uid="{00000000-0005-0000-0000-00000D150000}"/>
    <cellStyle name="Normal 2 3 76" xfId="5400" xr:uid="{00000000-0005-0000-0000-00000E150000}"/>
    <cellStyle name="Normal 2 3 77" xfId="5401" xr:uid="{00000000-0005-0000-0000-00000F150000}"/>
    <cellStyle name="Normal 2 3 78" xfId="5402" xr:uid="{00000000-0005-0000-0000-000010150000}"/>
    <cellStyle name="Normal 2 3 79" xfId="5403" xr:uid="{00000000-0005-0000-0000-000011150000}"/>
    <cellStyle name="Normal 2 3 8" xfId="5404" xr:uid="{00000000-0005-0000-0000-000012150000}"/>
    <cellStyle name="Normal 2 3 80" xfId="5405" xr:uid="{00000000-0005-0000-0000-000013150000}"/>
    <cellStyle name="Normal 2 3 81" xfId="5406" xr:uid="{00000000-0005-0000-0000-000014150000}"/>
    <cellStyle name="Normal 2 3 82" xfId="5407" xr:uid="{00000000-0005-0000-0000-000015150000}"/>
    <cellStyle name="Normal 2 3 83" xfId="5408" xr:uid="{00000000-0005-0000-0000-000016150000}"/>
    <cellStyle name="Normal 2 3 84" xfId="5409" xr:uid="{00000000-0005-0000-0000-000017150000}"/>
    <cellStyle name="Normal 2 3 85" xfId="5410" xr:uid="{00000000-0005-0000-0000-000018150000}"/>
    <cellStyle name="Normal 2 3 86" xfId="5411" xr:uid="{00000000-0005-0000-0000-000019150000}"/>
    <cellStyle name="Normal 2 3 87" xfId="5412" xr:uid="{00000000-0005-0000-0000-00001A150000}"/>
    <cellStyle name="Normal 2 3 88" xfId="5413" xr:uid="{00000000-0005-0000-0000-00001B150000}"/>
    <cellStyle name="Normal 2 3 89" xfId="5414" xr:uid="{00000000-0005-0000-0000-00001C150000}"/>
    <cellStyle name="Normal 2 3 9" xfId="5415" xr:uid="{00000000-0005-0000-0000-00001D150000}"/>
    <cellStyle name="Normal 2 3 90" xfId="5416" xr:uid="{00000000-0005-0000-0000-00001E150000}"/>
    <cellStyle name="Normal 2 3 91" xfId="5417" xr:uid="{00000000-0005-0000-0000-00001F150000}"/>
    <cellStyle name="Normal 2 3 92" xfId="5418" xr:uid="{00000000-0005-0000-0000-000020150000}"/>
    <cellStyle name="Normal 2 3 93" xfId="5419" xr:uid="{00000000-0005-0000-0000-000021150000}"/>
    <cellStyle name="Normal 2 3 94" xfId="5420" xr:uid="{00000000-0005-0000-0000-000022150000}"/>
    <cellStyle name="Normal 2 3 95" xfId="5421" xr:uid="{00000000-0005-0000-0000-000023150000}"/>
    <cellStyle name="Normal 2 3 96" xfId="5422" xr:uid="{00000000-0005-0000-0000-000024150000}"/>
    <cellStyle name="Normal 2 3 96 2" xfId="5423" xr:uid="{00000000-0005-0000-0000-000025150000}"/>
    <cellStyle name="Normal 2 3 97" xfId="5424" xr:uid="{00000000-0005-0000-0000-000026150000}"/>
    <cellStyle name="Normal 2 3 98" xfId="5425" xr:uid="{00000000-0005-0000-0000-000027150000}"/>
    <cellStyle name="Normal 2 3 99" xfId="5426" xr:uid="{00000000-0005-0000-0000-000028150000}"/>
    <cellStyle name="Normal 2 30" xfId="5427" xr:uid="{00000000-0005-0000-0000-000029150000}"/>
    <cellStyle name="Normal 2 30 2" xfId="5428" xr:uid="{00000000-0005-0000-0000-00002A150000}"/>
    <cellStyle name="Normal 2 30 2 2" xfId="5429" xr:uid="{00000000-0005-0000-0000-00002B150000}"/>
    <cellStyle name="Normal 2 30 3" xfId="5430" xr:uid="{00000000-0005-0000-0000-00002C150000}"/>
    <cellStyle name="Normal 2 31" xfId="5431" xr:uid="{00000000-0005-0000-0000-00002D150000}"/>
    <cellStyle name="Normal 2 31 2" xfId="5432" xr:uid="{00000000-0005-0000-0000-00002E150000}"/>
    <cellStyle name="Normal 2 31 2 2" xfId="5433" xr:uid="{00000000-0005-0000-0000-00002F150000}"/>
    <cellStyle name="Normal 2 31 3" xfId="5434" xr:uid="{00000000-0005-0000-0000-000030150000}"/>
    <cellStyle name="Normal 2 32" xfId="5435" xr:uid="{00000000-0005-0000-0000-000031150000}"/>
    <cellStyle name="Normal 2 32 2" xfId="5436" xr:uid="{00000000-0005-0000-0000-000032150000}"/>
    <cellStyle name="Normal 2 32 2 2" xfId="5437" xr:uid="{00000000-0005-0000-0000-000033150000}"/>
    <cellStyle name="Normal 2 32 3" xfId="5438" xr:uid="{00000000-0005-0000-0000-000034150000}"/>
    <cellStyle name="Normal 2 33" xfId="5439" xr:uid="{00000000-0005-0000-0000-000035150000}"/>
    <cellStyle name="Normal 2 33 2" xfId="5440" xr:uid="{00000000-0005-0000-0000-000036150000}"/>
    <cellStyle name="Normal 2 33 2 2" xfId="5441" xr:uid="{00000000-0005-0000-0000-000037150000}"/>
    <cellStyle name="Normal 2 33 3" xfId="5442" xr:uid="{00000000-0005-0000-0000-000038150000}"/>
    <cellStyle name="Normal 2 34" xfId="5443" xr:uid="{00000000-0005-0000-0000-000039150000}"/>
    <cellStyle name="Normal 2 34 2" xfId="5444" xr:uid="{00000000-0005-0000-0000-00003A150000}"/>
    <cellStyle name="Normal 2 34 2 2" xfId="5445" xr:uid="{00000000-0005-0000-0000-00003B150000}"/>
    <cellStyle name="Normal 2 34 3" xfId="5446" xr:uid="{00000000-0005-0000-0000-00003C150000}"/>
    <cellStyle name="Normal 2 35" xfId="5447" xr:uid="{00000000-0005-0000-0000-00003D150000}"/>
    <cellStyle name="Normal 2 35 2" xfId="5448" xr:uid="{00000000-0005-0000-0000-00003E150000}"/>
    <cellStyle name="Normal 2 35 2 2" xfId="5449" xr:uid="{00000000-0005-0000-0000-00003F150000}"/>
    <cellStyle name="Normal 2 35 3" xfId="5450" xr:uid="{00000000-0005-0000-0000-000040150000}"/>
    <cellStyle name="Normal 2 36" xfId="5451" xr:uid="{00000000-0005-0000-0000-000041150000}"/>
    <cellStyle name="Normal 2 36 2" xfId="5452" xr:uid="{00000000-0005-0000-0000-000042150000}"/>
    <cellStyle name="Normal 2 36 2 2" xfId="5453" xr:uid="{00000000-0005-0000-0000-000043150000}"/>
    <cellStyle name="Normal 2 36 3" xfId="5454" xr:uid="{00000000-0005-0000-0000-000044150000}"/>
    <cellStyle name="Normal 2 37" xfId="5455" xr:uid="{00000000-0005-0000-0000-000045150000}"/>
    <cellStyle name="Normal 2 37 2" xfId="5456" xr:uid="{00000000-0005-0000-0000-000046150000}"/>
    <cellStyle name="Normal 2 37 2 2" xfId="5457" xr:uid="{00000000-0005-0000-0000-000047150000}"/>
    <cellStyle name="Normal 2 37 3" xfId="5458" xr:uid="{00000000-0005-0000-0000-000048150000}"/>
    <cellStyle name="Normal 2 38" xfId="5459" xr:uid="{00000000-0005-0000-0000-000049150000}"/>
    <cellStyle name="Normal 2 38 2" xfId="5460" xr:uid="{00000000-0005-0000-0000-00004A150000}"/>
    <cellStyle name="Normal 2 38 2 2" xfId="5461" xr:uid="{00000000-0005-0000-0000-00004B150000}"/>
    <cellStyle name="Normal 2 38 3" xfId="5462" xr:uid="{00000000-0005-0000-0000-00004C150000}"/>
    <cellStyle name="Normal 2 39" xfId="5463" xr:uid="{00000000-0005-0000-0000-00004D150000}"/>
    <cellStyle name="Normal 2 39 2" xfId="5464" xr:uid="{00000000-0005-0000-0000-00004E150000}"/>
    <cellStyle name="Normal 2 39 2 2" xfId="5465" xr:uid="{00000000-0005-0000-0000-00004F150000}"/>
    <cellStyle name="Normal 2 39 3" xfId="5466" xr:uid="{00000000-0005-0000-0000-000050150000}"/>
    <cellStyle name="Normal 2 4" xfId="5467" xr:uid="{00000000-0005-0000-0000-000051150000}"/>
    <cellStyle name="Normal 2 4 10" xfId="5468" xr:uid="{00000000-0005-0000-0000-000052150000}"/>
    <cellStyle name="Normal 2 4 11" xfId="5469" xr:uid="{00000000-0005-0000-0000-000053150000}"/>
    <cellStyle name="Normal 2 4 12" xfId="5470" xr:uid="{00000000-0005-0000-0000-000054150000}"/>
    <cellStyle name="Normal 2 4 13" xfId="5471" xr:uid="{00000000-0005-0000-0000-000055150000}"/>
    <cellStyle name="Normal 2 4 14" xfId="9468" xr:uid="{B875C9B0-1F75-4B92-8612-019DEB319620}"/>
    <cellStyle name="Normal 2 4 2" xfId="5472" xr:uid="{00000000-0005-0000-0000-000056150000}"/>
    <cellStyle name="Normal 2 4 2 2" xfId="5473" xr:uid="{00000000-0005-0000-0000-000057150000}"/>
    <cellStyle name="Normal 2 4 2 2 2" xfId="5474" xr:uid="{00000000-0005-0000-0000-000058150000}"/>
    <cellStyle name="Normal 2 4 2 2 2 2" xfId="5475" xr:uid="{00000000-0005-0000-0000-000059150000}"/>
    <cellStyle name="Normal 2 4 2 2 2 2 2" xfId="5476" xr:uid="{00000000-0005-0000-0000-00005A150000}"/>
    <cellStyle name="Normal 2 4 2 2 2 3" xfId="5477" xr:uid="{00000000-0005-0000-0000-00005B150000}"/>
    <cellStyle name="Normal 2 4 2 2 3" xfId="5478" xr:uid="{00000000-0005-0000-0000-00005C150000}"/>
    <cellStyle name="Normal 2 4 2 2 3 2" xfId="5479" xr:uid="{00000000-0005-0000-0000-00005D150000}"/>
    <cellStyle name="Normal 2 4 2 2 3 2 2" xfId="5480" xr:uid="{00000000-0005-0000-0000-00005E150000}"/>
    <cellStyle name="Normal 2 4 2 2 3 3" xfId="5481" xr:uid="{00000000-0005-0000-0000-00005F150000}"/>
    <cellStyle name="Normal 2 4 2 2 4" xfId="5482" xr:uid="{00000000-0005-0000-0000-000060150000}"/>
    <cellStyle name="Normal 2 4 2 2 4 2" xfId="5483" xr:uid="{00000000-0005-0000-0000-000061150000}"/>
    <cellStyle name="Normal 2 4 2 2 4 2 2" xfId="5484" xr:uid="{00000000-0005-0000-0000-000062150000}"/>
    <cellStyle name="Normal 2 4 2 2 4 3" xfId="5485" xr:uid="{00000000-0005-0000-0000-000063150000}"/>
    <cellStyle name="Normal 2 4 2 2 5" xfId="5486" xr:uid="{00000000-0005-0000-0000-000064150000}"/>
    <cellStyle name="Normal 2 4 2 2 5 2" xfId="5487" xr:uid="{00000000-0005-0000-0000-000065150000}"/>
    <cellStyle name="Normal 2 4 2 2 5 2 2" xfId="5488" xr:uid="{00000000-0005-0000-0000-000066150000}"/>
    <cellStyle name="Normal 2 4 2 2 5 3" xfId="5489" xr:uid="{00000000-0005-0000-0000-000067150000}"/>
    <cellStyle name="Normal 2 4 2 2 6" xfId="9526" xr:uid="{EFAAF11E-3959-45B3-8A56-B4EC8D5669B3}"/>
    <cellStyle name="Normal 2 4 2 3" xfId="5490" xr:uid="{00000000-0005-0000-0000-000068150000}"/>
    <cellStyle name="Normal 2 4 2 3 2" xfId="9577" xr:uid="{421B4027-3A0E-4F7F-9763-4EC70E339C71}"/>
    <cellStyle name="Normal 2 4 2 4" xfId="5491" xr:uid="{00000000-0005-0000-0000-000069150000}"/>
    <cellStyle name="Normal 2 4 2 5" xfId="5492" xr:uid="{00000000-0005-0000-0000-00006A150000}"/>
    <cellStyle name="Normal 2 4 2 6" xfId="5493" xr:uid="{00000000-0005-0000-0000-00006B150000}"/>
    <cellStyle name="Normal 2 4 2 6 2" xfId="5494" xr:uid="{00000000-0005-0000-0000-00006C150000}"/>
    <cellStyle name="Normal 2 4 2 7" xfId="5495" xr:uid="{00000000-0005-0000-0000-00006D150000}"/>
    <cellStyle name="Normal 2 4 2 8" xfId="5496" xr:uid="{00000000-0005-0000-0000-00006E150000}"/>
    <cellStyle name="Normal 2 4 2 9" xfId="9469" xr:uid="{C10C50B8-5F4B-4192-AD51-D37194CCE04E}"/>
    <cellStyle name="Normal 2 4 3" xfId="5497" xr:uid="{00000000-0005-0000-0000-00006F150000}"/>
    <cellStyle name="Normal 2 4 3 2" xfId="5498" xr:uid="{00000000-0005-0000-0000-000070150000}"/>
    <cellStyle name="Normal 2 4 3 2 2" xfId="5499" xr:uid="{00000000-0005-0000-0000-000071150000}"/>
    <cellStyle name="Normal 2 4 3 3" xfId="5500" xr:uid="{00000000-0005-0000-0000-000072150000}"/>
    <cellStyle name="Normal 2 4 3 4" xfId="5501" xr:uid="{00000000-0005-0000-0000-000073150000}"/>
    <cellStyle name="Normal 2 4 3 5" xfId="5502" xr:uid="{00000000-0005-0000-0000-000074150000}"/>
    <cellStyle name="Normal 2 4 3 6" xfId="9525" xr:uid="{516A5C8A-3F91-4786-989E-BD42B1B9AC2A}"/>
    <cellStyle name="Normal 2 4 4" xfId="5503" xr:uid="{00000000-0005-0000-0000-000075150000}"/>
    <cellStyle name="Normal 2 4 4 2" xfId="5504" xr:uid="{00000000-0005-0000-0000-000076150000}"/>
    <cellStyle name="Normal 2 4 4 2 2" xfId="5505" xr:uid="{00000000-0005-0000-0000-000077150000}"/>
    <cellStyle name="Normal 2 4 4 3" xfId="5506" xr:uid="{00000000-0005-0000-0000-000078150000}"/>
    <cellStyle name="Normal 2 4 4 4" xfId="9576" xr:uid="{CDC6DA7F-D9D7-4A13-A287-24348CF371B0}"/>
    <cellStyle name="Normal 2 4 5" xfId="5507" xr:uid="{00000000-0005-0000-0000-000079150000}"/>
    <cellStyle name="Normal 2 4 5 2" xfId="5508" xr:uid="{00000000-0005-0000-0000-00007A150000}"/>
    <cellStyle name="Normal 2 4 5 2 2" xfId="5509" xr:uid="{00000000-0005-0000-0000-00007B150000}"/>
    <cellStyle name="Normal 2 4 5 3" xfId="5510" xr:uid="{00000000-0005-0000-0000-00007C150000}"/>
    <cellStyle name="Normal 2 4 6" xfId="5511" xr:uid="{00000000-0005-0000-0000-00007D150000}"/>
    <cellStyle name="Normal 2 4 6 2" xfId="5512" xr:uid="{00000000-0005-0000-0000-00007E150000}"/>
    <cellStyle name="Normal 2 4 6 2 2" xfId="5513" xr:uid="{00000000-0005-0000-0000-00007F150000}"/>
    <cellStyle name="Normal 2 4 6 3" xfId="5514" xr:uid="{00000000-0005-0000-0000-000080150000}"/>
    <cellStyle name="Normal 2 4 7" xfId="5515" xr:uid="{00000000-0005-0000-0000-000081150000}"/>
    <cellStyle name="Normal 2 4 7 2" xfId="5516" xr:uid="{00000000-0005-0000-0000-000082150000}"/>
    <cellStyle name="Normal 2 4 7 2 2" xfId="5517" xr:uid="{00000000-0005-0000-0000-000083150000}"/>
    <cellStyle name="Normal 2 4 7 3" xfId="5518" xr:uid="{00000000-0005-0000-0000-000084150000}"/>
    <cellStyle name="Normal 2 4 7 4" xfId="5519" xr:uid="{00000000-0005-0000-0000-000085150000}"/>
    <cellStyle name="Normal 2 4 8" xfId="5520" xr:uid="{00000000-0005-0000-0000-000086150000}"/>
    <cellStyle name="Normal 2 4 8 2" xfId="5521" xr:uid="{00000000-0005-0000-0000-000087150000}"/>
    <cellStyle name="Normal 2 4 9" xfId="5522" xr:uid="{00000000-0005-0000-0000-000088150000}"/>
    <cellStyle name="Normal 2 40" xfId="5523" xr:uid="{00000000-0005-0000-0000-000089150000}"/>
    <cellStyle name="Normal 2 40 2" xfId="5524" xr:uid="{00000000-0005-0000-0000-00008A150000}"/>
    <cellStyle name="Normal 2 40 2 2" xfId="5525" xr:uid="{00000000-0005-0000-0000-00008B150000}"/>
    <cellStyle name="Normal 2 40 3" xfId="5526" xr:uid="{00000000-0005-0000-0000-00008C150000}"/>
    <cellStyle name="Normal 2 41" xfId="5527" xr:uid="{00000000-0005-0000-0000-00008D150000}"/>
    <cellStyle name="Normal 2 41 2" xfId="5528" xr:uid="{00000000-0005-0000-0000-00008E150000}"/>
    <cellStyle name="Normal 2 41 2 2" xfId="5529" xr:uid="{00000000-0005-0000-0000-00008F150000}"/>
    <cellStyle name="Normal 2 41 3" xfId="5530" xr:uid="{00000000-0005-0000-0000-000090150000}"/>
    <cellStyle name="Normal 2 42" xfId="5531" xr:uid="{00000000-0005-0000-0000-000091150000}"/>
    <cellStyle name="Normal 2 42 2" xfId="5532" xr:uid="{00000000-0005-0000-0000-000092150000}"/>
    <cellStyle name="Normal 2 42 2 2" xfId="5533" xr:uid="{00000000-0005-0000-0000-000093150000}"/>
    <cellStyle name="Normal 2 42 3" xfId="5534" xr:uid="{00000000-0005-0000-0000-000094150000}"/>
    <cellStyle name="Normal 2 43" xfId="5535" xr:uid="{00000000-0005-0000-0000-000095150000}"/>
    <cellStyle name="Normal 2 43 2" xfId="5536" xr:uid="{00000000-0005-0000-0000-000096150000}"/>
    <cellStyle name="Normal 2 43 2 2" xfId="5537" xr:uid="{00000000-0005-0000-0000-000097150000}"/>
    <cellStyle name="Normal 2 43 3" xfId="5538" xr:uid="{00000000-0005-0000-0000-000098150000}"/>
    <cellStyle name="Normal 2 44" xfId="5539" xr:uid="{00000000-0005-0000-0000-000099150000}"/>
    <cellStyle name="Normal 2 44 2" xfId="5540" xr:uid="{00000000-0005-0000-0000-00009A150000}"/>
    <cellStyle name="Normal 2 44 2 2" xfId="5541" xr:uid="{00000000-0005-0000-0000-00009B150000}"/>
    <cellStyle name="Normal 2 44 3" xfId="5542" xr:uid="{00000000-0005-0000-0000-00009C150000}"/>
    <cellStyle name="Normal 2 45" xfId="5543" xr:uid="{00000000-0005-0000-0000-00009D150000}"/>
    <cellStyle name="Normal 2 45 2" xfId="5544" xr:uid="{00000000-0005-0000-0000-00009E150000}"/>
    <cellStyle name="Normal 2 45 2 2" xfId="5545" xr:uid="{00000000-0005-0000-0000-00009F150000}"/>
    <cellStyle name="Normal 2 45 3" xfId="5546" xr:uid="{00000000-0005-0000-0000-0000A0150000}"/>
    <cellStyle name="Normal 2 46" xfId="5547" xr:uid="{00000000-0005-0000-0000-0000A1150000}"/>
    <cellStyle name="Normal 2 46 2" xfId="5548" xr:uid="{00000000-0005-0000-0000-0000A2150000}"/>
    <cellStyle name="Normal 2 46 2 2" xfId="5549" xr:uid="{00000000-0005-0000-0000-0000A3150000}"/>
    <cellStyle name="Normal 2 46 3" xfId="5550" xr:uid="{00000000-0005-0000-0000-0000A4150000}"/>
    <cellStyle name="Normal 2 47" xfId="5551" xr:uid="{00000000-0005-0000-0000-0000A5150000}"/>
    <cellStyle name="Normal 2 47 2" xfId="5552" xr:uid="{00000000-0005-0000-0000-0000A6150000}"/>
    <cellStyle name="Normal 2 47 2 2" xfId="5553" xr:uid="{00000000-0005-0000-0000-0000A7150000}"/>
    <cellStyle name="Normal 2 47 3" xfId="5554" xr:uid="{00000000-0005-0000-0000-0000A8150000}"/>
    <cellStyle name="Normal 2 48" xfId="5555" xr:uid="{00000000-0005-0000-0000-0000A9150000}"/>
    <cellStyle name="Normal 2 48 2" xfId="5556" xr:uid="{00000000-0005-0000-0000-0000AA150000}"/>
    <cellStyle name="Normal 2 48 2 2" xfId="5557" xr:uid="{00000000-0005-0000-0000-0000AB150000}"/>
    <cellStyle name="Normal 2 48 3" xfId="5558" xr:uid="{00000000-0005-0000-0000-0000AC150000}"/>
    <cellStyle name="Normal 2 49" xfId="5559" xr:uid="{00000000-0005-0000-0000-0000AD150000}"/>
    <cellStyle name="Normal 2 49 2" xfId="5560" xr:uid="{00000000-0005-0000-0000-0000AE150000}"/>
    <cellStyle name="Normal 2 49 2 2" xfId="5561" xr:uid="{00000000-0005-0000-0000-0000AF150000}"/>
    <cellStyle name="Normal 2 49 3" xfId="5562" xr:uid="{00000000-0005-0000-0000-0000B0150000}"/>
    <cellStyle name="Normal 2 5" xfId="5563" xr:uid="{00000000-0005-0000-0000-0000B1150000}"/>
    <cellStyle name="Normal 2 5 10" xfId="5564" xr:uid="{00000000-0005-0000-0000-0000B2150000}"/>
    <cellStyle name="Normal 2 5 11" xfId="5565" xr:uid="{00000000-0005-0000-0000-0000B3150000}"/>
    <cellStyle name="Normal 2 5 12" xfId="5566" xr:uid="{00000000-0005-0000-0000-0000B4150000}"/>
    <cellStyle name="Normal 2 5 13" xfId="5567" xr:uid="{00000000-0005-0000-0000-0000B5150000}"/>
    <cellStyle name="Normal 2 5 14" xfId="9470" xr:uid="{4E6A150C-9289-41B7-B6E4-CAF198627391}"/>
    <cellStyle name="Normal 2 5 2" xfId="5568" xr:uid="{00000000-0005-0000-0000-0000B6150000}"/>
    <cellStyle name="Normal 2 5 2 2" xfId="5569" xr:uid="{00000000-0005-0000-0000-0000B7150000}"/>
    <cellStyle name="Normal 2 5 2 2 2" xfId="5570" xr:uid="{00000000-0005-0000-0000-0000B8150000}"/>
    <cellStyle name="Normal 2 5 2 2 2 2" xfId="5571" xr:uid="{00000000-0005-0000-0000-0000B9150000}"/>
    <cellStyle name="Normal 2 5 2 2 2 2 2" xfId="5572" xr:uid="{00000000-0005-0000-0000-0000BA150000}"/>
    <cellStyle name="Normal 2 5 2 2 2 3" xfId="5573" xr:uid="{00000000-0005-0000-0000-0000BB150000}"/>
    <cellStyle name="Normal 2 5 2 2 3" xfId="5574" xr:uid="{00000000-0005-0000-0000-0000BC150000}"/>
    <cellStyle name="Normal 2 5 2 2 3 2" xfId="5575" xr:uid="{00000000-0005-0000-0000-0000BD150000}"/>
    <cellStyle name="Normal 2 5 2 2 3 2 2" xfId="5576" xr:uid="{00000000-0005-0000-0000-0000BE150000}"/>
    <cellStyle name="Normal 2 5 2 2 3 3" xfId="5577" xr:uid="{00000000-0005-0000-0000-0000BF150000}"/>
    <cellStyle name="Normal 2 5 2 2 4" xfId="5578" xr:uid="{00000000-0005-0000-0000-0000C0150000}"/>
    <cellStyle name="Normal 2 5 2 2 4 2" xfId="5579" xr:uid="{00000000-0005-0000-0000-0000C1150000}"/>
    <cellStyle name="Normal 2 5 2 2 4 2 2" xfId="5580" xr:uid="{00000000-0005-0000-0000-0000C2150000}"/>
    <cellStyle name="Normal 2 5 2 2 4 3" xfId="5581" xr:uid="{00000000-0005-0000-0000-0000C3150000}"/>
    <cellStyle name="Normal 2 5 2 2 5" xfId="5582" xr:uid="{00000000-0005-0000-0000-0000C4150000}"/>
    <cellStyle name="Normal 2 5 2 2 5 2" xfId="5583" xr:uid="{00000000-0005-0000-0000-0000C5150000}"/>
    <cellStyle name="Normal 2 5 2 2 5 2 2" xfId="5584" xr:uid="{00000000-0005-0000-0000-0000C6150000}"/>
    <cellStyle name="Normal 2 5 2 2 5 3" xfId="5585" xr:uid="{00000000-0005-0000-0000-0000C7150000}"/>
    <cellStyle name="Normal 2 5 2 2 6" xfId="9528" xr:uid="{AB7EF45F-5191-4F6B-9798-8E466690901A}"/>
    <cellStyle name="Normal 2 5 2 3" xfId="5586" xr:uid="{00000000-0005-0000-0000-0000C8150000}"/>
    <cellStyle name="Normal 2 5 2 3 2" xfId="9579" xr:uid="{05474760-AD0F-434C-AA16-D11FF683DC5D}"/>
    <cellStyle name="Normal 2 5 2 4" xfId="5587" xr:uid="{00000000-0005-0000-0000-0000C9150000}"/>
    <cellStyle name="Normal 2 5 2 5" xfId="5588" xr:uid="{00000000-0005-0000-0000-0000CA150000}"/>
    <cellStyle name="Normal 2 5 2 6" xfId="5589" xr:uid="{00000000-0005-0000-0000-0000CB150000}"/>
    <cellStyle name="Normal 2 5 2 6 2" xfId="5590" xr:uid="{00000000-0005-0000-0000-0000CC150000}"/>
    <cellStyle name="Normal 2 5 2 7" xfId="5591" xr:uid="{00000000-0005-0000-0000-0000CD150000}"/>
    <cellStyle name="Normal 2 5 2 8" xfId="5592" xr:uid="{00000000-0005-0000-0000-0000CE150000}"/>
    <cellStyle name="Normal 2 5 2 9" xfId="9471" xr:uid="{EA15D511-5CA8-4ABF-B6BA-2C660F2E8978}"/>
    <cellStyle name="Normal 2 5 3" xfId="5593" xr:uid="{00000000-0005-0000-0000-0000CF150000}"/>
    <cellStyle name="Normal 2 5 3 2" xfId="5594" xr:uid="{00000000-0005-0000-0000-0000D0150000}"/>
    <cellStyle name="Normal 2 5 3 2 2" xfId="5595" xr:uid="{00000000-0005-0000-0000-0000D1150000}"/>
    <cellStyle name="Normal 2 5 3 3" xfId="5596" xr:uid="{00000000-0005-0000-0000-0000D2150000}"/>
    <cellStyle name="Normal 2 5 3 4" xfId="5597" xr:uid="{00000000-0005-0000-0000-0000D3150000}"/>
    <cellStyle name="Normal 2 5 3 5" xfId="5598" xr:uid="{00000000-0005-0000-0000-0000D4150000}"/>
    <cellStyle name="Normal 2 5 3 6" xfId="9527" xr:uid="{A3FBEDD2-CE6B-4F32-9E6A-C85BB4D03D13}"/>
    <cellStyle name="Normal 2 5 4" xfId="5599" xr:uid="{00000000-0005-0000-0000-0000D5150000}"/>
    <cellStyle name="Normal 2 5 4 2" xfId="5600" xr:uid="{00000000-0005-0000-0000-0000D6150000}"/>
    <cellStyle name="Normal 2 5 4 2 2" xfId="5601" xr:uid="{00000000-0005-0000-0000-0000D7150000}"/>
    <cellStyle name="Normal 2 5 4 3" xfId="5602" xr:uid="{00000000-0005-0000-0000-0000D8150000}"/>
    <cellStyle name="Normal 2 5 4 4" xfId="9578" xr:uid="{4EAFD266-E206-4D43-9766-B07E063258A5}"/>
    <cellStyle name="Normal 2 5 5" xfId="5603" xr:uid="{00000000-0005-0000-0000-0000D9150000}"/>
    <cellStyle name="Normal 2 5 5 2" xfId="5604" xr:uid="{00000000-0005-0000-0000-0000DA150000}"/>
    <cellStyle name="Normal 2 5 5 2 2" xfId="5605" xr:uid="{00000000-0005-0000-0000-0000DB150000}"/>
    <cellStyle name="Normal 2 5 5 3" xfId="5606" xr:uid="{00000000-0005-0000-0000-0000DC150000}"/>
    <cellStyle name="Normal 2 5 6" xfId="5607" xr:uid="{00000000-0005-0000-0000-0000DD150000}"/>
    <cellStyle name="Normal 2 5 6 2" xfId="5608" xr:uid="{00000000-0005-0000-0000-0000DE150000}"/>
    <cellStyle name="Normal 2 5 6 2 2" xfId="5609" xr:uid="{00000000-0005-0000-0000-0000DF150000}"/>
    <cellStyle name="Normal 2 5 6 3" xfId="5610" xr:uid="{00000000-0005-0000-0000-0000E0150000}"/>
    <cellStyle name="Normal 2 5 7" xfId="5611" xr:uid="{00000000-0005-0000-0000-0000E1150000}"/>
    <cellStyle name="Normal 2 5 7 2" xfId="5612" xr:uid="{00000000-0005-0000-0000-0000E2150000}"/>
    <cellStyle name="Normal 2 5 7 2 2" xfId="5613" xr:uid="{00000000-0005-0000-0000-0000E3150000}"/>
    <cellStyle name="Normal 2 5 7 3" xfId="5614" xr:uid="{00000000-0005-0000-0000-0000E4150000}"/>
    <cellStyle name="Normal 2 5 7 4" xfId="5615" xr:uid="{00000000-0005-0000-0000-0000E5150000}"/>
    <cellStyle name="Normal 2 5 8" xfId="5616" xr:uid="{00000000-0005-0000-0000-0000E6150000}"/>
    <cellStyle name="Normal 2 5 8 2" xfId="5617" xr:uid="{00000000-0005-0000-0000-0000E7150000}"/>
    <cellStyle name="Normal 2 5 9" xfId="5618" xr:uid="{00000000-0005-0000-0000-0000E8150000}"/>
    <cellStyle name="Normal 2 50" xfId="5619" xr:uid="{00000000-0005-0000-0000-0000E9150000}"/>
    <cellStyle name="Normal 2 50 2" xfId="5620" xr:uid="{00000000-0005-0000-0000-0000EA150000}"/>
    <cellStyle name="Normal 2 50 2 2" xfId="5621" xr:uid="{00000000-0005-0000-0000-0000EB150000}"/>
    <cellStyle name="Normal 2 50 3" xfId="5622" xr:uid="{00000000-0005-0000-0000-0000EC150000}"/>
    <cellStyle name="Normal 2 51" xfId="5623" xr:uid="{00000000-0005-0000-0000-0000ED150000}"/>
    <cellStyle name="Normal 2 51 2" xfId="5624" xr:uid="{00000000-0005-0000-0000-0000EE150000}"/>
    <cellStyle name="Normal 2 51 2 2" xfId="5625" xr:uid="{00000000-0005-0000-0000-0000EF150000}"/>
    <cellStyle name="Normal 2 51 3" xfId="5626" xr:uid="{00000000-0005-0000-0000-0000F0150000}"/>
    <cellStyle name="Normal 2 52" xfId="5627" xr:uid="{00000000-0005-0000-0000-0000F1150000}"/>
    <cellStyle name="Normal 2 52 2" xfId="5628" xr:uid="{00000000-0005-0000-0000-0000F2150000}"/>
    <cellStyle name="Normal 2 52 2 2" xfId="5629" xr:uid="{00000000-0005-0000-0000-0000F3150000}"/>
    <cellStyle name="Normal 2 52 3" xfId="5630" xr:uid="{00000000-0005-0000-0000-0000F4150000}"/>
    <cellStyle name="Normal 2 53" xfId="5631" xr:uid="{00000000-0005-0000-0000-0000F5150000}"/>
    <cellStyle name="Normal 2 53 2" xfId="5632" xr:uid="{00000000-0005-0000-0000-0000F6150000}"/>
    <cellStyle name="Normal 2 53 2 2" xfId="5633" xr:uid="{00000000-0005-0000-0000-0000F7150000}"/>
    <cellStyle name="Normal 2 53 3" xfId="5634" xr:uid="{00000000-0005-0000-0000-0000F8150000}"/>
    <cellStyle name="Normal 2 54" xfId="5635" xr:uid="{00000000-0005-0000-0000-0000F9150000}"/>
    <cellStyle name="Normal 2 54 2" xfId="5636" xr:uid="{00000000-0005-0000-0000-0000FA150000}"/>
    <cellStyle name="Normal 2 54 2 2" xfId="5637" xr:uid="{00000000-0005-0000-0000-0000FB150000}"/>
    <cellStyle name="Normal 2 54 3" xfId="5638" xr:uid="{00000000-0005-0000-0000-0000FC150000}"/>
    <cellStyle name="Normal 2 55" xfId="5639" xr:uid="{00000000-0005-0000-0000-0000FD150000}"/>
    <cellStyle name="Normal 2 55 2" xfId="5640" xr:uid="{00000000-0005-0000-0000-0000FE150000}"/>
    <cellStyle name="Normal 2 55 2 2" xfId="5641" xr:uid="{00000000-0005-0000-0000-0000FF150000}"/>
    <cellStyle name="Normal 2 55 3" xfId="5642" xr:uid="{00000000-0005-0000-0000-000000160000}"/>
    <cellStyle name="Normal 2 56" xfId="5643" xr:uid="{00000000-0005-0000-0000-000001160000}"/>
    <cellStyle name="Normal 2 56 2" xfId="5644" xr:uid="{00000000-0005-0000-0000-000002160000}"/>
    <cellStyle name="Normal 2 56 2 2" xfId="5645" xr:uid="{00000000-0005-0000-0000-000003160000}"/>
    <cellStyle name="Normal 2 56 3" xfId="5646" xr:uid="{00000000-0005-0000-0000-000004160000}"/>
    <cellStyle name="Normal 2 57" xfId="5647" xr:uid="{00000000-0005-0000-0000-000005160000}"/>
    <cellStyle name="Normal 2 57 2" xfId="5648" xr:uid="{00000000-0005-0000-0000-000006160000}"/>
    <cellStyle name="Normal 2 57 2 2" xfId="5649" xr:uid="{00000000-0005-0000-0000-000007160000}"/>
    <cellStyle name="Normal 2 57 3" xfId="5650" xr:uid="{00000000-0005-0000-0000-000008160000}"/>
    <cellStyle name="Normal 2 58" xfId="5651" xr:uid="{00000000-0005-0000-0000-000009160000}"/>
    <cellStyle name="Normal 2 58 2" xfId="5652" xr:uid="{00000000-0005-0000-0000-00000A160000}"/>
    <cellStyle name="Normal 2 58 2 2" xfId="5653" xr:uid="{00000000-0005-0000-0000-00000B160000}"/>
    <cellStyle name="Normal 2 58 3" xfId="5654" xr:uid="{00000000-0005-0000-0000-00000C160000}"/>
    <cellStyle name="Normal 2 59" xfId="5655" xr:uid="{00000000-0005-0000-0000-00000D160000}"/>
    <cellStyle name="Normal 2 59 2" xfId="5656" xr:uid="{00000000-0005-0000-0000-00000E160000}"/>
    <cellStyle name="Normal 2 59 2 2" xfId="5657" xr:uid="{00000000-0005-0000-0000-00000F160000}"/>
    <cellStyle name="Normal 2 59 3" xfId="5658" xr:uid="{00000000-0005-0000-0000-000010160000}"/>
    <cellStyle name="Normal 2 6" xfId="5659" xr:uid="{00000000-0005-0000-0000-000011160000}"/>
    <cellStyle name="Normal 2 6 10" xfId="5660" xr:uid="{00000000-0005-0000-0000-000012160000}"/>
    <cellStyle name="Normal 2 6 11" xfId="9472" xr:uid="{715063A7-5DCB-4666-9ABE-7B00A6E7F8F8}"/>
    <cellStyle name="Normal 2 6 2" xfId="5661" xr:uid="{00000000-0005-0000-0000-000013160000}"/>
    <cellStyle name="Normal 2 6 2 2" xfId="5662" xr:uid="{00000000-0005-0000-0000-000014160000}"/>
    <cellStyle name="Normal 2 6 2 2 2" xfId="9530" xr:uid="{E6850A7F-E01C-4641-A8E2-7D1D0024DA70}"/>
    <cellStyle name="Normal 2 6 2 3" xfId="5663" xr:uid="{00000000-0005-0000-0000-000015160000}"/>
    <cellStyle name="Normal 2 6 2 3 2" xfId="9581" xr:uid="{117318B9-A83D-4411-B4A0-69C7255860F9}"/>
    <cellStyle name="Normal 2 6 2 4" xfId="5664" xr:uid="{00000000-0005-0000-0000-000016160000}"/>
    <cellStyle name="Normal 2 6 2 5" xfId="9473" xr:uid="{851E1388-8B4C-4BA2-9062-7379AFA171FA}"/>
    <cellStyle name="Normal 2 6 3" xfId="5665" xr:uid="{00000000-0005-0000-0000-000017160000}"/>
    <cellStyle name="Normal 2 6 3 2" xfId="5666" xr:uid="{00000000-0005-0000-0000-000018160000}"/>
    <cellStyle name="Normal 2 6 3 3" xfId="5667" xr:uid="{00000000-0005-0000-0000-000019160000}"/>
    <cellStyle name="Normal 2 6 3 4" xfId="9529" xr:uid="{668740A7-28FE-4272-9EE3-D01D3D66CAE0}"/>
    <cellStyle name="Normal 2 6 4" xfId="5668" xr:uid="{00000000-0005-0000-0000-00001A160000}"/>
    <cellStyle name="Normal 2 6 4 2" xfId="5669" xr:uid="{00000000-0005-0000-0000-00001B160000}"/>
    <cellStyle name="Normal 2 6 4 3" xfId="9580" xr:uid="{5B49E39B-660D-452B-900A-AAE7B6872273}"/>
    <cellStyle name="Normal 2 6 5" xfId="5670" xr:uid="{00000000-0005-0000-0000-00001C160000}"/>
    <cellStyle name="Normal 2 6 5 2" xfId="5671" xr:uid="{00000000-0005-0000-0000-00001D160000}"/>
    <cellStyle name="Normal 2 6 6" xfId="5672" xr:uid="{00000000-0005-0000-0000-00001E160000}"/>
    <cellStyle name="Normal 2 6 6 2" xfId="5673" xr:uid="{00000000-0005-0000-0000-00001F160000}"/>
    <cellStyle name="Normal 2 6 6 3" xfId="5674" xr:uid="{00000000-0005-0000-0000-000020160000}"/>
    <cellStyle name="Normal 2 6 7" xfId="5675" xr:uid="{00000000-0005-0000-0000-000021160000}"/>
    <cellStyle name="Normal 2 6 8" xfId="5676" xr:uid="{00000000-0005-0000-0000-000022160000}"/>
    <cellStyle name="Normal 2 6 9" xfId="5677" xr:uid="{00000000-0005-0000-0000-000023160000}"/>
    <cellStyle name="Normal 2 60" xfId="5678" xr:uid="{00000000-0005-0000-0000-000024160000}"/>
    <cellStyle name="Normal 2 60 2" xfId="5679" xr:uid="{00000000-0005-0000-0000-000025160000}"/>
    <cellStyle name="Normal 2 60 2 2" xfId="5680" xr:uid="{00000000-0005-0000-0000-000026160000}"/>
    <cellStyle name="Normal 2 60 3" xfId="5681" xr:uid="{00000000-0005-0000-0000-000027160000}"/>
    <cellStyle name="Normal 2 61" xfId="5682" xr:uid="{00000000-0005-0000-0000-000028160000}"/>
    <cellStyle name="Normal 2 61 2" xfId="5683" xr:uid="{00000000-0005-0000-0000-000029160000}"/>
    <cellStyle name="Normal 2 61 2 2" xfId="5684" xr:uid="{00000000-0005-0000-0000-00002A160000}"/>
    <cellStyle name="Normal 2 61 3" xfId="5685" xr:uid="{00000000-0005-0000-0000-00002B160000}"/>
    <cellStyle name="Normal 2 62" xfId="5686" xr:uid="{00000000-0005-0000-0000-00002C160000}"/>
    <cellStyle name="Normal 2 62 2" xfId="5687" xr:uid="{00000000-0005-0000-0000-00002D160000}"/>
    <cellStyle name="Normal 2 62 2 2" xfId="5688" xr:uid="{00000000-0005-0000-0000-00002E160000}"/>
    <cellStyle name="Normal 2 62 3" xfId="5689" xr:uid="{00000000-0005-0000-0000-00002F160000}"/>
    <cellStyle name="Normal 2 63" xfId="5690" xr:uid="{00000000-0005-0000-0000-000030160000}"/>
    <cellStyle name="Normal 2 63 2" xfId="5691" xr:uid="{00000000-0005-0000-0000-000031160000}"/>
    <cellStyle name="Normal 2 63 2 2" xfId="5692" xr:uid="{00000000-0005-0000-0000-000032160000}"/>
    <cellStyle name="Normal 2 63 3" xfId="5693" xr:uid="{00000000-0005-0000-0000-000033160000}"/>
    <cellStyle name="Normal 2 64" xfId="5694" xr:uid="{00000000-0005-0000-0000-000034160000}"/>
    <cellStyle name="Normal 2 64 2" xfId="5695" xr:uid="{00000000-0005-0000-0000-000035160000}"/>
    <cellStyle name="Normal 2 64 2 2" xfId="5696" xr:uid="{00000000-0005-0000-0000-000036160000}"/>
    <cellStyle name="Normal 2 64 3" xfId="5697" xr:uid="{00000000-0005-0000-0000-000037160000}"/>
    <cellStyle name="Normal 2 65" xfId="5698" xr:uid="{00000000-0005-0000-0000-000038160000}"/>
    <cellStyle name="Normal 2 66" xfId="5699" xr:uid="{00000000-0005-0000-0000-000039160000}"/>
    <cellStyle name="Normal 2 67" xfId="5700" xr:uid="{00000000-0005-0000-0000-00003A160000}"/>
    <cellStyle name="Normal 2 68" xfId="5701" xr:uid="{00000000-0005-0000-0000-00003B160000}"/>
    <cellStyle name="Normal 2 69" xfId="5702" xr:uid="{00000000-0005-0000-0000-00003C160000}"/>
    <cellStyle name="Normal 2 7" xfId="5703" xr:uid="{00000000-0005-0000-0000-00003D160000}"/>
    <cellStyle name="Normal 2 7 10" xfId="5704" xr:uid="{00000000-0005-0000-0000-00003E160000}"/>
    <cellStyle name="Normal 2 7 11" xfId="5705" xr:uid="{00000000-0005-0000-0000-00003F160000}"/>
    <cellStyle name="Normal 2 7 12" xfId="5706" xr:uid="{00000000-0005-0000-0000-000040160000}"/>
    <cellStyle name="Normal 2 7 13" xfId="5707" xr:uid="{00000000-0005-0000-0000-000041160000}"/>
    <cellStyle name="Normal 2 7 14" xfId="9474" xr:uid="{BBC5FB19-349A-4BA4-8430-89EAC57E1914}"/>
    <cellStyle name="Normal 2 7 2" xfId="5708" xr:uid="{00000000-0005-0000-0000-000042160000}"/>
    <cellStyle name="Normal 2 7 2 2" xfId="5709" xr:uid="{00000000-0005-0000-0000-000043160000}"/>
    <cellStyle name="Normal 2 7 2 2 2" xfId="9532" xr:uid="{C58C8B25-E61F-4666-8BC8-3FB38F56A05E}"/>
    <cellStyle name="Normal 2 7 2 3" xfId="5710" xr:uid="{00000000-0005-0000-0000-000044160000}"/>
    <cellStyle name="Normal 2 7 2 3 2" xfId="9583" xr:uid="{B72CB7A3-FF68-4D6C-8F0D-8604685644DC}"/>
    <cellStyle name="Normal 2 7 2 4" xfId="5711" xr:uid="{00000000-0005-0000-0000-000045160000}"/>
    <cellStyle name="Normal 2 7 2 5" xfId="5712" xr:uid="{00000000-0005-0000-0000-000046160000}"/>
    <cellStyle name="Normal 2 7 2 6" xfId="9475" xr:uid="{420A7FEE-8586-4901-8147-2B63E4792A49}"/>
    <cellStyle name="Normal 2 7 3" xfId="5713" xr:uid="{00000000-0005-0000-0000-000047160000}"/>
    <cellStyle name="Normal 2 7 3 2" xfId="5714" xr:uid="{00000000-0005-0000-0000-000048160000}"/>
    <cellStyle name="Normal 2 7 3 3" xfId="5715" xr:uid="{00000000-0005-0000-0000-000049160000}"/>
    <cellStyle name="Normal 2 7 3 4" xfId="9531" xr:uid="{C9120F64-5A26-4414-AC3B-5BBF9A672225}"/>
    <cellStyle name="Normal 2 7 4" xfId="5716" xr:uid="{00000000-0005-0000-0000-00004A160000}"/>
    <cellStyle name="Normal 2 7 4 2" xfId="5717" xr:uid="{00000000-0005-0000-0000-00004B160000}"/>
    <cellStyle name="Normal 2 7 4 3" xfId="9582" xr:uid="{8434AEDF-363D-48A1-82F4-8E418C989331}"/>
    <cellStyle name="Normal 2 7 5" xfId="5718" xr:uid="{00000000-0005-0000-0000-00004C160000}"/>
    <cellStyle name="Normal 2 7 6" xfId="5719" xr:uid="{00000000-0005-0000-0000-00004D160000}"/>
    <cellStyle name="Normal 2 7 7" xfId="5720" xr:uid="{00000000-0005-0000-0000-00004E160000}"/>
    <cellStyle name="Normal 2 7 8" xfId="5721" xr:uid="{00000000-0005-0000-0000-00004F160000}"/>
    <cellStyle name="Normal 2 7 9" xfId="5722" xr:uid="{00000000-0005-0000-0000-000050160000}"/>
    <cellStyle name="Normal 2 70" xfId="5723" xr:uid="{00000000-0005-0000-0000-000051160000}"/>
    <cellStyle name="Normal 2 71" xfId="5724" xr:uid="{00000000-0005-0000-0000-000052160000}"/>
    <cellStyle name="Normal 2 71 2" xfId="5725" xr:uid="{00000000-0005-0000-0000-000053160000}"/>
    <cellStyle name="Normal 2 72" xfId="5726" xr:uid="{00000000-0005-0000-0000-000054160000}"/>
    <cellStyle name="Normal 2 72 2" xfId="5727" xr:uid="{00000000-0005-0000-0000-000055160000}"/>
    <cellStyle name="Normal 2 73" xfId="5728" xr:uid="{00000000-0005-0000-0000-000056160000}"/>
    <cellStyle name="Normal 2 74" xfId="5729" xr:uid="{00000000-0005-0000-0000-000057160000}"/>
    <cellStyle name="Normal 2 74 2" xfId="5730" xr:uid="{00000000-0005-0000-0000-000058160000}"/>
    <cellStyle name="Normal 2 75" xfId="5731" xr:uid="{00000000-0005-0000-0000-000059160000}"/>
    <cellStyle name="Normal 2 75 2" xfId="5732" xr:uid="{00000000-0005-0000-0000-00005A160000}"/>
    <cellStyle name="Normal 2 76" xfId="5733" xr:uid="{00000000-0005-0000-0000-00005B160000}"/>
    <cellStyle name="Normal 2 76 2" xfId="5734" xr:uid="{00000000-0005-0000-0000-00005C160000}"/>
    <cellStyle name="Normal 2 77" xfId="5735" xr:uid="{00000000-0005-0000-0000-00005D160000}"/>
    <cellStyle name="Normal 2 77 2" xfId="5736" xr:uid="{00000000-0005-0000-0000-00005E160000}"/>
    <cellStyle name="Normal 2 78" xfId="5737" xr:uid="{00000000-0005-0000-0000-00005F160000}"/>
    <cellStyle name="Normal 2 78 2" xfId="5738" xr:uid="{00000000-0005-0000-0000-000060160000}"/>
    <cellStyle name="Normal 2 79" xfId="5739" xr:uid="{00000000-0005-0000-0000-000061160000}"/>
    <cellStyle name="Normal 2 79 2" xfId="5740" xr:uid="{00000000-0005-0000-0000-000062160000}"/>
    <cellStyle name="Normal 2 8" xfId="5741" xr:uid="{00000000-0005-0000-0000-000063160000}"/>
    <cellStyle name="Normal 2 8 2" xfId="5742" xr:uid="{00000000-0005-0000-0000-000064160000}"/>
    <cellStyle name="Normal 2 8 2 2" xfId="5743" xr:uid="{00000000-0005-0000-0000-000065160000}"/>
    <cellStyle name="Normal 2 8 2 3" xfId="5744" xr:uid="{00000000-0005-0000-0000-000066160000}"/>
    <cellStyle name="Normal 2 8 2 4" xfId="9533" xr:uid="{D88ECBA1-8C34-4985-B4FE-607FBC108236}"/>
    <cellStyle name="Normal 2 8 3" xfId="5745" xr:uid="{00000000-0005-0000-0000-000067160000}"/>
    <cellStyle name="Normal 2 8 3 2" xfId="9584" xr:uid="{0F3F39DF-EC88-436C-9B30-BC92AA07D4F0}"/>
    <cellStyle name="Normal 2 8 4" xfId="5746" xr:uid="{00000000-0005-0000-0000-000068160000}"/>
    <cellStyle name="Normal 2 8 4 2" xfId="5747" xr:uid="{00000000-0005-0000-0000-000069160000}"/>
    <cellStyle name="Normal 2 8 5" xfId="5748" xr:uid="{00000000-0005-0000-0000-00006A160000}"/>
    <cellStyle name="Normal 2 8 6" xfId="5749" xr:uid="{00000000-0005-0000-0000-00006B160000}"/>
    <cellStyle name="Normal 2 8 7" xfId="5750" xr:uid="{00000000-0005-0000-0000-00006C160000}"/>
    <cellStyle name="Normal 2 8 8" xfId="5751" xr:uid="{00000000-0005-0000-0000-00006D160000}"/>
    <cellStyle name="Normal 2 8 9" xfId="9476" xr:uid="{186E8F98-D9EC-466B-916A-0071F530BF93}"/>
    <cellStyle name="Normal 2 80" xfId="5752" xr:uid="{00000000-0005-0000-0000-00006E160000}"/>
    <cellStyle name="Normal 2 80 2" xfId="5753" xr:uid="{00000000-0005-0000-0000-00006F160000}"/>
    <cellStyle name="Normal 2 81" xfId="5754" xr:uid="{00000000-0005-0000-0000-000070160000}"/>
    <cellStyle name="Normal 2 81 2" xfId="5755" xr:uid="{00000000-0005-0000-0000-000071160000}"/>
    <cellStyle name="Normal 2 82" xfId="5756" xr:uid="{00000000-0005-0000-0000-000072160000}"/>
    <cellStyle name="Normal 2 82 2" xfId="5757" xr:uid="{00000000-0005-0000-0000-000073160000}"/>
    <cellStyle name="Normal 2 83" xfId="5758" xr:uid="{00000000-0005-0000-0000-000074160000}"/>
    <cellStyle name="Normal 2 83 2" xfId="5759" xr:uid="{00000000-0005-0000-0000-000075160000}"/>
    <cellStyle name="Normal 2 84" xfId="5760" xr:uid="{00000000-0005-0000-0000-000076160000}"/>
    <cellStyle name="Normal 2 84 2" xfId="5761" xr:uid="{00000000-0005-0000-0000-000077160000}"/>
    <cellStyle name="Normal 2 85" xfId="5762" xr:uid="{00000000-0005-0000-0000-000078160000}"/>
    <cellStyle name="Normal 2 85 2" xfId="5763" xr:uid="{00000000-0005-0000-0000-000079160000}"/>
    <cellStyle name="Normal 2 86" xfId="5764" xr:uid="{00000000-0005-0000-0000-00007A160000}"/>
    <cellStyle name="Normal 2 86 2" xfId="5765" xr:uid="{00000000-0005-0000-0000-00007B160000}"/>
    <cellStyle name="Normal 2 87" xfId="5766" xr:uid="{00000000-0005-0000-0000-00007C160000}"/>
    <cellStyle name="Normal 2 87 2" xfId="5767" xr:uid="{00000000-0005-0000-0000-00007D160000}"/>
    <cellStyle name="Normal 2 88" xfId="5768" xr:uid="{00000000-0005-0000-0000-00007E160000}"/>
    <cellStyle name="Normal 2 89" xfId="5769" xr:uid="{00000000-0005-0000-0000-00007F160000}"/>
    <cellStyle name="Normal 2 9" xfId="5770" xr:uid="{00000000-0005-0000-0000-000080160000}"/>
    <cellStyle name="Normal 2 9 2" xfId="5771" xr:uid="{00000000-0005-0000-0000-000081160000}"/>
    <cellStyle name="Normal 2 9 3" xfId="5772" xr:uid="{00000000-0005-0000-0000-000082160000}"/>
    <cellStyle name="Normal 2 9 4" xfId="5773" xr:uid="{00000000-0005-0000-0000-000083160000}"/>
    <cellStyle name="Normal 2 9 4 2" xfId="5774" xr:uid="{00000000-0005-0000-0000-000084160000}"/>
    <cellStyle name="Normal 2 9 5" xfId="5775" xr:uid="{00000000-0005-0000-0000-000085160000}"/>
    <cellStyle name="Normal 2 9 6" xfId="5776" xr:uid="{00000000-0005-0000-0000-000086160000}"/>
    <cellStyle name="Normal 2 90" xfId="5777" xr:uid="{00000000-0005-0000-0000-000087160000}"/>
    <cellStyle name="Normal 2 90 2" xfId="5778" xr:uid="{00000000-0005-0000-0000-000088160000}"/>
    <cellStyle name="Normal 2 91" xfId="5779" xr:uid="{00000000-0005-0000-0000-000089160000}"/>
    <cellStyle name="Normal 2 91 2" xfId="5780" xr:uid="{00000000-0005-0000-0000-00008A160000}"/>
    <cellStyle name="Normal 2 92" xfId="5781" xr:uid="{00000000-0005-0000-0000-00008B160000}"/>
    <cellStyle name="Normal 2 92 2" xfId="5782" xr:uid="{00000000-0005-0000-0000-00008C160000}"/>
    <cellStyle name="Normal 2 93" xfId="5783" xr:uid="{00000000-0005-0000-0000-00008D160000}"/>
    <cellStyle name="Normal 2 93 2" xfId="5784" xr:uid="{00000000-0005-0000-0000-00008E160000}"/>
    <cellStyle name="Normal 2 94" xfId="5785" xr:uid="{00000000-0005-0000-0000-00008F160000}"/>
    <cellStyle name="Normal 2 94 2" xfId="5786" xr:uid="{00000000-0005-0000-0000-000090160000}"/>
    <cellStyle name="Normal 2 95" xfId="5787" xr:uid="{00000000-0005-0000-0000-000091160000}"/>
    <cellStyle name="Normal 2 95 2" xfId="5788" xr:uid="{00000000-0005-0000-0000-000092160000}"/>
    <cellStyle name="Normal 2 95 3" xfId="5789" xr:uid="{00000000-0005-0000-0000-000093160000}"/>
    <cellStyle name="Normal 2 96" xfId="5790" xr:uid="{00000000-0005-0000-0000-000094160000}"/>
    <cellStyle name="Normal 2 96 2" xfId="5791" xr:uid="{00000000-0005-0000-0000-000095160000}"/>
    <cellStyle name="Normal 2 97" xfId="5792" xr:uid="{00000000-0005-0000-0000-000096160000}"/>
    <cellStyle name="Normal 2 97 2" xfId="5793" xr:uid="{00000000-0005-0000-0000-000097160000}"/>
    <cellStyle name="Normal 2 98" xfId="5794" xr:uid="{00000000-0005-0000-0000-000098160000}"/>
    <cellStyle name="Normal 2 98 2" xfId="5795" xr:uid="{00000000-0005-0000-0000-000099160000}"/>
    <cellStyle name="Normal 2 99" xfId="5796" xr:uid="{00000000-0005-0000-0000-00009A160000}"/>
    <cellStyle name="Normal 2 99 2" xfId="5797" xr:uid="{00000000-0005-0000-0000-00009B160000}"/>
    <cellStyle name="Normal 20" xfId="5798" xr:uid="{00000000-0005-0000-0000-00009C160000}"/>
    <cellStyle name="Normal 20 2" xfId="5799" xr:uid="{00000000-0005-0000-0000-00009D160000}"/>
    <cellStyle name="Normal 20 2 2" xfId="5800" xr:uid="{00000000-0005-0000-0000-00009E160000}"/>
    <cellStyle name="Normal 20 2 3" xfId="5801" xr:uid="{00000000-0005-0000-0000-00009F160000}"/>
    <cellStyle name="Normal 20 3" xfId="5802" xr:uid="{00000000-0005-0000-0000-0000A0160000}"/>
    <cellStyle name="Normal 20 4" xfId="5803" xr:uid="{00000000-0005-0000-0000-0000A1160000}"/>
    <cellStyle name="Normal 200" xfId="5804" xr:uid="{00000000-0005-0000-0000-0000A2160000}"/>
    <cellStyle name="Normal 201" xfId="5805" xr:uid="{00000000-0005-0000-0000-0000A3160000}"/>
    <cellStyle name="Normal 201 2" xfId="5806" xr:uid="{00000000-0005-0000-0000-0000A4160000}"/>
    <cellStyle name="Normal 202" xfId="5807" xr:uid="{00000000-0005-0000-0000-0000A5160000}"/>
    <cellStyle name="Normal 203" xfId="5808" xr:uid="{00000000-0005-0000-0000-0000A6160000}"/>
    <cellStyle name="Normal 204" xfId="5809" xr:uid="{00000000-0005-0000-0000-0000A7160000}"/>
    <cellStyle name="Normal 205" xfId="5810" xr:uid="{00000000-0005-0000-0000-0000A8160000}"/>
    <cellStyle name="Normal 206" xfId="5811" xr:uid="{00000000-0005-0000-0000-0000A9160000}"/>
    <cellStyle name="Normal 207" xfId="5812" xr:uid="{00000000-0005-0000-0000-0000AA160000}"/>
    <cellStyle name="Normal 208" xfId="5813" xr:uid="{00000000-0005-0000-0000-0000AB160000}"/>
    <cellStyle name="Normal 209" xfId="5814" xr:uid="{00000000-0005-0000-0000-0000AC160000}"/>
    <cellStyle name="Normal 21" xfId="5815" xr:uid="{00000000-0005-0000-0000-0000AD160000}"/>
    <cellStyle name="Normal 21 2" xfId="5816" xr:uid="{00000000-0005-0000-0000-0000AE160000}"/>
    <cellStyle name="Normal 21 2 2" xfId="5817" xr:uid="{00000000-0005-0000-0000-0000AF160000}"/>
    <cellStyle name="Normal 21 2 3" xfId="5818" xr:uid="{00000000-0005-0000-0000-0000B0160000}"/>
    <cellStyle name="Normal 21 3" xfId="5819" xr:uid="{00000000-0005-0000-0000-0000B1160000}"/>
    <cellStyle name="Normal 21 4" xfId="5820" xr:uid="{00000000-0005-0000-0000-0000B2160000}"/>
    <cellStyle name="Normal 210" xfId="5821" xr:uid="{00000000-0005-0000-0000-0000B3160000}"/>
    <cellStyle name="Normal 211" xfId="5822" xr:uid="{00000000-0005-0000-0000-0000B4160000}"/>
    <cellStyle name="Normal 212" xfId="5823" xr:uid="{00000000-0005-0000-0000-0000B5160000}"/>
    <cellStyle name="Normal 213" xfId="5824" xr:uid="{00000000-0005-0000-0000-0000B6160000}"/>
    <cellStyle name="Normal 214" xfId="5825" xr:uid="{00000000-0005-0000-0000-0000B7160000}"/>
    <cellStyle name="Normal 215" xfId="5826" xr:uid="{00000000-0005-0000-0000-0000B8160000}"/>
    <cellStyle name="Normal 216" xfId="5827" xr:uid="{00000000-0005-0000-0000-0000B9160000}"/>
    <cellStyle name="Normal 217" xfId="5828" xr:uid="{00000000-0005-0000-0000-0000BA160000}"/>
    <cellStyle name="Normal 218" xfId="5829" xr:uid="{00000000-0005-0000-0000-0000BB160000}"/>
    <cellStyle name="Normal 219" xfId="5830" xr:uid="{00000000-0005-0000-0000-0000BC160000}"/>
    <cellStyle name="Normal 22" xfId="5831" xr:uid="{00000000-0005-0000-0000-0000BD160000}"/>
    <cellStyle name="Normal 22 2" xfId="5832" xr:uid="{00000000-0005-0000-0000-0000BE160000}"/>
    <cellStyle name="Normal 22 2 2" xfId="5833" xr:uid="{00000000-0005-0000-0000-0000BF160000}"/>
    <cellStyle name="Normal 22 2 3" xfId="5834" xr:uid="{00000000-0005-0000-0000-0000C0160000}"/>
    <cellStyle name="Normal 22 3" xfId="5835" xr:uid="{00000000-0005-0000-0000-0000C1160000}"/>
    <cellStyle name="Normal 22 4" xfId="5836" xr:uid="{00000000-0005-0000-0000-0000C2160000}"/>
    <cellStyle name="Normal 220" xfId="5837" xr:uid="{00000000-0005-0000-0000-0000C3160000}"/>
    <cellStyle name="Normal 221" xfId="5838" xr:uid="{00000000-0005-0000-0000-0000C4160000}"/>
    <cellStyle name="Normal 222" xfId="5839" xr:uid="{00000000-0005-0000-0000-0000C5160000}"/>
    <cellStyle name="Normal 223" xfId="5840" xr:uid="{00000000-0005-0000-0000-0000C6160000}"/>
    <cellStyle name="Normal 224" xfId="5841" xr:uid="{00000000-0005-0000-0000-0000C7160000}"/>
    <cellStyle name="Normal 225" xfId="5842" xr:uid="{00000000-0005-0000-0000-0000C8160000}"/>
    <cellStyle name="Normal 226" xfId="5843" xr:uid="{00000000-0005-0000-0000-0000C9160000}"/>
    <cellStyle name="Normal 227" xfId="5844" xr:uid="{00000000-0005-0000-0000-0000CA160000}"/>
    <cellStyle name="Normal 228" xfId="5845" xr:uid="{00000000-0005-0000-0000-0000CB160000}"/>
    <cellStyle name="Normal 229" xfId="5846" xr:uid="{00000000-0005-0000-0000-0000CC160000}"/>
    <cellStyle name="Normal 23" xfId="5847" xr:uid="{00000000-0005-0000-0000-0000CD160000}"/>
    <cellStyle name="Normal 23 2" xfId="5848" xr:uid="{00000000-0005-0000-0000-0000CE160000}"/>
    <cellStyle name="Normal 23 2 2" xfId="5849" xr:uid="{00000000-0005-0000-0000-0000CF160000}"/>
    <cellStyle name="Normal 23 2 3" xfId="5850" xr:uid="{00000000-0005-0000-0000-0000D0160000}"/>
    <cellStyle name="Normal 23 3" xfId="5851" xr:uid="{00000000-0005-0000-0000-0000D1160000}"/>
    <cellStyle name="Normal 230" xfId="5852" xr:uid="{00000000-0005-0000-0000-0000D2160000}"/>
    <cellStyle name="Normal 231" xfId="5853" xr:uid="{00000000-0005-0000-0000-0000D3160000}"/>
    <cellStyle name="Normal 232" xfId="5854" xr:uid="{00000000-0005-0000-0000-0000D4160000}"/>
    <cellStyle name="Normal 233" xfId="5855" xr:uid="{00000000-0005-0000-0000-0000D5160000}"/>
    <cellStyle name="Normal 234" xfId="5856" xr:uid="{00000000-0005-0000-0000-0000D6160000}"/>
    <cellStyle name="Normal 234 2" xfId="5857" xr:uid="{00000000-0005-0000-0000-0000D7160000}"/>
    <cellStyle name="Normal 235" xfId="5858" xr:uid="{00000000-0005-0000-0000-0000D8160000}"/>
    <cellStyle name="Normal 236" xfId="5859" xr:uid="{00000000-0005-0000-0000-0000D9160000}"/>
    <cellStyle name="Normal 237" xfId="5860" xr:uid="{00000000-0005-0000-0000-0000DA160000}"/>
    <cellStyle name="Normal 238" xfId="5861" xr:uid="{00000000-0005-0000-0000-0000DB160000}"/>
    <cellStyle name="Normal 239" xfId="5862" xr:uid="{00000000-0005-0000-0000-0000DC160000}"/>
    <cellStyle name="Normal 24" xfId="5863" xr:uid="{00000000-0005-0000-0000-0000DD160000}"/>
    <cellStyle name="Normal 24 2" xfId="5864" xr:uid="{00000000-0005-0000-0000-0000DE160000}"/>
    <cellStyle name="Normal 24 2 2" xfId="5865" xr:uid="{00000000-0005-0000-0000-0000DF160000}"/>
    <cellStyle name="Normal 24 2 3" xfId="5866" xr:uid="{00000000-0005-0000-0000-0000E0160000}"/>
    <cellStyle name="Normal 24 3" xfId="5867" xr:uid="{00000000-0005-0000-0000-0000E1160000}"/>
    <cellStyle name="Normal 240" xfId="5868" xr:uid="{00000000-0005-0000-0000-0000E2160000}"/>
    <cellStyle name="Normal 241" xfId="5869" xr:uid="{00000000-0005-0000-0000-0000E3160000}"/>
    <cellStyle name="Normal 242" xfId="5870" xr:uid="{00000000-0005-0000-0000-0000E4160000}"/>
    <cellStyle name="Normal 243" xfId="5871" xr:uid="{00000000-0005-0000-0000-0000E5160000}"/>
    <cellStyle name="Normal 244" xfId="9376" xr:uid="{00000000-0005-0000-0000-0000E6160000}"/>
    <cellStyle name="Normal 245" xfId="9382" xr:uid="{00000000-0005-0000-0000-0000E7160000}"/>
    <cellStyle name="Normal 246" xfId="9387" xr:uid="{00000000-0005-0000-0000-0000E8160000}"/>
    <cellStyle name="Normal 246 2" xfId="9396" xr:uid="{AE1A65E8-F3AC-4E92-B8AE-3E98A57CC66F}"/>
    <cellStyle name="Normal 247" xfId="9389" xr:uid="{00000000-0005-0000-0000-0000E9160000}"/>
    <cellStyle name="Normal 247 2" xfId="9419" xr:uid="{B7753E16-1905-4AD9-8192-F7A696E9319C}"/>
    <cellStyle name="Normal 247 2 2" xfId="9428" xr:uid="{8A49F0EF-80EA-42F2-8F13-EEEC2A1E5276}"/>
    <cellStyle name="Normal 248" xfId="9416" xr:uid="{58256D75-91A5-4965-8094-39AC9C2D1E32}"/>
    <cellStyle name="Normal 248 2" xfId="9425" xr:uid="{7F4B47E7-B6B8-4AC2-BD32-37FB52E78BA5}"/>
    <cellStyle name="Normal 249" xfId="9432" xr:uid="{D3170C79-5355-44B2-AC92-00DA9C02B936}"/>
    <cellStyle name="Normal 25" xfId="5872" xr:uid="{00000000-0005-0000-0000-0000EA160000}"/>
    <cellStyle name="Normal 25 2" xfId="5873" xr:uid="{00000000-0005-0000-0000-0000EB160000}"/>
    <cellStyle name="Normal 25 2 2" xfId="5874" xr:uid="{00000000-0005-0000-0000-0000EC160000}"/>
    <cellStyle name="Normal 25 2 3" xfId="5875" xr:uid="{00000000-0005-0000-0000-0000ED160000}"/>
    <cellStyle name="Normal 25 3" xfId="5876" xr:uid="{00000000-0005-0000-0000-0000EE160000}"/>
    <cellStyle name="Normal 250" xfId="9437" xr:uid="{F52D9AD7-042D-442B-B7D6-9119AC69F261}"/>
    <cellStyle name="Normal 250 2" xfId="9440" xr:uid="{4B03A60B-7EAE-468A-9DC4-E5E6428D1695}"/>
    <cellStyle name="Normal 250 3" xfId="9620" xr:uid="{EB28371B-75F2-47EE-B89B-DCD68CFAECB6}"/>
    <cellStyle name="Normal 250 3 2" xfId="9630" xr:uid="{4C9F7A6D-CBF0-4758-B745-17E6AF55A482}"/>
    <cellStyle name="Normal 251" xfId="9438" xr:uid="{23020110-CC9B-4400-A96F-CFA270BB62A0}"/>
    <cellStyle name="Normal 252" xfId="9442" xr:uid="{1CF43828-8487-40FF-8AF7-349D27C4E891}"/>
    <cellStyle name="Normal 252 2" xfId="9618" xr:uid="{406509E8-60CF-4C2F-830E-6BB4E4FFD53E}"/>
    <cellStyle name="Normal 252 2 2" xfId="9628" xr:uid="{4B7F5D45-E29D-47EC-BAE2-FE38FAC51B08}"/>
    <cellStyle name="Normal 253" xfId="9447" xr:uid="{FBA9B1C0-0F22-47CD-B597-F009D48B37E5}"/>
    <cellStyle name="Normal 254" xfId="9505" xr:uid="{95ED31BE-C586-4425-B638-A4AB798ACDA2}"/>
    <cellStyle name="Normal 255" xfId="9610" xr:uid="{269A1613-28CB-4C97-8A44-7614B14E3A8D}"/>
    <cellStyle name="Normal 256" xfId="9484" xr:uid="{91AB2B7C-44A2-4B83-B614-CFDA34A25B62}"/>
    <cellStyle name="Normal 257" xfId="9506" xr:uid="{4226522F-289F-422D-BD31-438E0B65122F}"/>
    <cellStyle name="Normal 258" xfId="9612" xr:uid="{25FD6ADC-EF9E-48A6-9E40-FEBC80D7D178}"/>
    <cellStyle name="Normal 259" xfId="9503" xr:uid="{67C1679D-EA13-40B4-8F40-3E579038852A}"/>
    <cellStyle name="Normal 26" xfId="5877" xr:uid="{00000000-0005-0000-0000-0000EF160000}"/>
    <cellStyle name="Normal 26 2" xfId="5878" xr:uid="{00000000-0005-0000-0000-0000F0160000}"/>
    <cellStyle name="Normal 26 2 2" xfId="5879" xr:uid="{00000000-0005-0000-0000-0000F1160000}"/>
    <cellStyle name="Normal 26 2 3" xfId="5880" xr:uid="{00000000-0005-0000-0000-0000F2160000}"/>
    <cellStyle name="Normal 26 3" xfId="5881" xr:uid="{00000000-0005-0000-0000-0000F3160000}"/>
    <cellStyle name="Normal 260" xfId="9557" xr:uid="{14A7E346-E88C-4A11-A6E5-49A6062FB15D}"/>
    <cellStyle name="Normal 261" xfId="9609" xr:uid="{6F67F81B-82D7-4EED-A935-40D882BCBA33}"/>
    <cellStyle name="Normal 262" xfId="9614" xr:uid="{928CBD4C-B495-49FB-980D-96433185983B}"/>
    <cellStyle name="Normal 27" xfId="5882" xr:uid="{00000000-0005-0000-0000-0000F4160000}"/>
    <cellStyle name="Normal 27 2" xfId="5883" xr:uid="{00000000-0005-0000-0000-0000F5160000}"/>
    <cellStyle name="Normal 27 2 2" xfId="5884" xr:uid="{00000000-0005-0000-0000-0000F6160000}"/>
    <cellStyle name="Normal 27 2 3" xfId="5885" xr:uid="{00000000-0005-0000-0000-0000F7160000}"/>
    <cellStyle name="Normal 27 3" xfId="5886" xr:uid="{00000000-0005-0000-0000-0000F8160000}"/>
    <cellStyle name="Normal 28" xfId="5887" xr:uid="{00000000-0005-0000-0000-0000F9160000}"/>
    <cellStyle name="Normal 28 2" xfId="5888" xr:uid="{00000000-0005-0000-0000-0000FA160000}"/>
    <cellStyle name="Normal 28 2 2" xfId="5889" xr:uid="{00000000-0005-0000-0000-0000FB160000}"/>
    <cellStyle name="Normal 28 2 3" xfId="5890" xr:uid="{00000000-0005-0000-0000-0000FC160000}"/>
    <cellStyle name="Normal 28 3" xfId="5891" xr:uid="{00000000-0005-0000-0000-0000FD160000}"/>
    <cellStyle name="Normal 29" xfId="5892" xr:uid="{00000000-0005-0000-0000-0000FE160000}"/>
    <cellStyle name="Normal 29 2" xfId="5893" xr:uid="{00000000-0005-0000-0000-0000FF160000}"/>
    <cellStyle name="Normal 3" xfId="11" xr:uid="{00000000-0005-0000-0000-000000170000}"/>
    <cellStyle name="Normal 3 10" xfId="5894" xr:uid="{00000000-0005-0000-0000-000001170000}"/>
    <cellStyle name="Normal 3 10 2" xfId="5895" xr:uid="{00000000-0005-0000-0000-000002170000}"/>
    <cellStyle name="Normal 3 10 3" xfId="5896" xr:uid="{00000000-0005-0000-0000-000003170000}"/>
    <cellStyle name="Normal 3 10 4" xfId="5897" xr:uid="{00000000-0005-0000-0000-000004170000}"/>
    <cellStyle name="Normal 3 10 4 2" xfId="5898" xr:uid="{00000000-0005-0000-0000-000005170000}"/>
    <cellStyle name="Normal 3 10 5" xfId="5899" xr:uid="{00000000-0005-0000-0000-000006170000}"/>
    <cellStyle name="Normal 3 100" xfId="5900" xr:uid="{00000000-0005-0000-0000-000007170000}"/>
    <cellStyle name="Normal 3 101" xfId="5901" xr:uid="{00000000-0005-0000-0000-000008170000}"/>
    <cellStyle name="Normal 3 102" xfId="5902" xr:uid="{00000000-0005-0000-0000-000009170000}"/>
    <cellStyle name="Normal 3 103" xfId="5903" xr:uid="{00000000-0005-0000-0000-00000A170000}"/>
    <cellStyle name="Normal 3 104" xfId="5904" xr:uid="{00000000-0005-0000-0000-00000B170000}"/>
    <cellStyle name="Normal 3 105" xfId="5905" xr:uid="{00000000-0005-0000-0000-00000C170000}"/>
    <cellStyle name="Normal 3 106" xfId="5906" xr:uid="{00000000-0005-0000-0000-00000D170000}"/>
    <cellStyle name="Normal 3 107" xfId="5907" xr:uid="{00000000-0005-0000-0000-00000E170000}"/>
    <cellStyle name="Normal 3 107 2" xfId="5908" xr:uid="{00000000-0005-0000-0000-00000F170000}"/>
    <cellStyle name="Normal 3 108" xfId="5909" xr:uid="{00000000-0005-0000-0000-000010170000}"/>
    <cellStyle name="Normal 3 109" xfId="5910" xr:uid="{00000000-0005-0000-0000-000011170000}"/>
    <cellStyle name="Normal 3 109 2" xfId="5911" xr:uid="{00000000-0005-0000-0000-000012170000}"/>
    <cellStyle name="Normal 3 11" xfId="5912" xr:uid="{00000000-0005-0000-0000-000013170000}"/>
    <cellStyle name="Normal 3 11 2" xfId="5913" xr:uid="{00000000-0005-0000-0000-000014170000}"/>
    <cellStyle name="Normal 3 11 3" xfId="5914" xr:uid="{00000000-0005-0000-0000-000015170000}"/>
    <cellStyle name="Normal 3 11 4" xfId="5915" xr:uid="{00000000-0005-0000-0000-000016170000}"/>
    <cellStyle name="Normal 3 11 4 2" xfId="5916" xr:uid="{00000000-0005-0000-0000-000017170000}"/>
    <cellStyle name="Normal 3 11 5" xfId="5917" xr:uid="{00000000-0005-0000-0000-000018170000}"/>
    <cellStyle name="Normal 3 110" xfId="5918" xr:uid="{00000000-0005-0000-0000-000019170000}"/>
    <cellStyle name="Normal 3 110 2" xfId="5919" xr:uid="{00000000-0005-0000-0000-00001A170000}"/>
    <cellStyle name="Normal 3 110 3" xfId="5920" xr:uid="{00000000-0005-0000-0000-00001B170000}"/>
    <cellStyle name="Normal 3 111" xfId="5921" xr:uid="{00000000-0005-0000-0000-00001C170000}"/>
    <cellStyle name="Normal 3 112" xfId="5922" xr:uid="{00000000-0005-0000-0000-00001D170000}"/>
    <cellStyle name="Normal 3 113" xfId="5923" xr:uid="{00000000-0005-0000-0000-00001E170000}"/>
    <cellStyle name="Normal 3 114" xfId="5924" xr:uid="{00000000-0005-0000-0000-00001F170000}"/>
    <cellStyle name="Normal 3 12" xfId="5925" xr:uid="{00000000-0005-0000-0000-000020170000}"/>
    <cellStyle name="Normal 3 12 2" xfId="5926" xr:uid="{00000000-0005-0000-0000-000021170000}"/>
    <cellStyle name="Normal 3 12 3" xfId="5927" xr:uid="{00000000-0005-0000-0000-000022170000}"/>
    <cellStyle name="Normal 3 12 4" xfId="5928" xr:uid="{00000000-0005-0000-0000-000023170000}"/>
    <cellStyle name="Normal 3 13" xfId="5929" xr:uid="{00000000-0005-0000-0000-000024170000}"/>
    <cellStyle name="Normal 3 13 2" xfId="5930" xr:uid="{00000000-0005-0000-0000-000025170000}"/>
    <cellStyle name="Normal 3 13 3" xfId="5931" xr:uid="{00000000-0005-0000-0000-000026170000}"/>
    <cellStyle name="Normal 3 13 4" xfId="5932" xr:uid="{00000000-0005-0000-0000-000027170000}"/>
    <cellStyle name="Normal 3 14" xfId="5933" xr:uid="{00000000-0005-0000-0000-000028170000}"/>
    <cellStyle name="Normal 3 14 2" xfId="5934" xr:uid="{00000000-0005-0000-0000-000029170000}"/>
    <cellStyle name="Normal 3 14 3" xfId="5935" xr:uid="{00000000-0005-0000-0000-00002A170000}"/>
    <cellStyle name="Normal 3 14 4" xfId="5936" xr:uid="{00000000-0005-0000-0000-00002B170000}"/>
    <cellStyle name="Normal 3 15" xfId="5937" xr:uid="{00000000-0005-0000-0000-00002C170000}"/>
    <cellStyle name="Normal 3 15 2" xfId="5938" xr:uid="{00000000-0005-0000-0000-00002D170000}"/>
    <cellStyle name="Normal 3 15 3" xfId="5939" xr:uid="{00000000-0005-0000-0000-00002E170000}"/>
    <cellStyle name="Normal 3 15 4" xfId="5940" xr:uid="{00000000-0005-0000-0000-00002F170000}"/>
    <cellStyle name="Normal 3 16" xfId="5941" xr:uid="{00000000-0005-0000-0000-000030170000}"/>
    <cellStyle name="Normal 3 16 2" xfId="5942" xr:uid="{00000000-0005-0000-0000-000031170000}"/>
    <cellStyle name="Normal 3 16 3" xfId="5943" xr:uid="{00000000-0005-0000-0000-000032170000}"/>
    <cellStyle name="Normal 3 16 4" xfId="5944" xr:uid="{00000000-0005-0000-0000-000033170000}"/>
    <cellStyle name="Normal 3 17" xfId="5945" xr:uid="{00000000-0005-0000-0000-000034170000}"/>
    <cellStyle name="Normal 3 17 2" xfId="5946" xr:uid="{00000000-0005-0000-0000-000035170000}"/>
    <cellStyle name="Normal 3 17 3" xfId="5947" xr:uid="{00000000-0005-0000-0000-000036170000}"/>
    <cellStyle name="Normal 3 17 4" xfId="5948" xr:uid="{00000000-0005-0000-0000-000037170000}"/>
    <cellStyle name="Normal 3 18" xfId="5949" xr:uid="{00000000-0005-0000-0000-000038170000}"/>
    <cellStyle name="Normal 3 18 2" xfId="5950" xr:uid="{00000000-0005-0000-0000-000039170000}"/>
    <cellStyle name="Normal 3 18 3" xfId="5951" xr:uid="{00000000-0005-0000-0000-00003A170000}"/>
    <cellStyle name="Normal 3 18 4" xfId="5952" xr:uid="{00000000-0005-0000-0000-00003B170000}"/>
    <cellStyle name="Normal 3 19" xfId="5953" xr:uid="{00000000-0005-0000-0000-00003C170000}"/>
    <cellStyle name="Normal 3 19 2" xfId="5954" xr:uid="{00000000-0005-0000-0000-00003D170000}"/>
    <cellStyle name="Normal 3 19 3" xfId="5955" xr:uid="{00000000-0005-0000-0000-00003E170000}"/>
    <cellStyle name="Normal 3 19 4" xfId="5956" xr:uid="{00000000-0005-0000-0000-00003F170000}"/>
    <cellStyle name="Normal 3 2" xfId="17" xr:uid="{00000000-0005-0000-0000-000040170000}"/>
    <cellStyle name="Normal 3 2 10" xfId="5957" xr:uid="{00000000-0005-0000-0000-000041170000}"/>
    <cellStyle name="Normal 3 2 10 2" xfId="5958" xr:uid="{00000000-0005-0000-0000-000042170000}"/>
    <cellStyle name="Normal 3 2 10 2 2" xfId="5959" xr:uid="{00000000-0005-0000-0000-000043170000}"/>
    <cellStyle name="Normal 3 2 10 3" xfId="5960" xr:uid="{00000000-0005-0000-0000-000044170000}"/>
    <cellStyle name="Normal 3 2 10 4" xfId="5961" xr:uid="{00000000-0005-0000-0000-000045170000}"/>
    <cellStyle name="Normal 3 2 11" xfId="5962" xr:uid="{00000000-0005-0000-0000-000046170000}"/>
    <cellStyle name="Normal 3 2 11 2" xfId="5963" xr:uid="{00000000-0005-0000-0000-000047170000}"/>
    <cellStyle name="Normal 3 2 11 2 2" xfId="5964" xr:uid="{00000000-0005-0000-0000-000048170000}"/>
    <cellStyle name="Normal 3 2 11 3" xfId="5965" xr:uid="{00000000-0005-0000-0000-000049170000}"/>
    <cellStyle name="Normal 3 2 11 4" xfId="5966" xr:uid="{00000000-0005-0000-0000-00004A170000}"/>
    <cellStyle name="Normal 3 2 11 5" xfId="5967" xr:uid="{00000000-0005-0000-0000-00004B170000}"/>
    <cellStyle name="Normal 3 2 12" xfId="5968" xr:uid="{00000000-0005-0000-0000-00004C170000}"/>
    <cellStyle name="Normal 3 2 12 2" xfId="5969" xr:uid="{00000000-0005-0000-0000-00004D170000}"/>
    <cellStyle name="Normal 3 2 12 2 2" xfId="5970" xr:uid="{00000000-0005-0000-0000-00004E170000}"/>
    <cellStyle name="Normal 3 2 12 3" xfId="5971" xr:uid="{00000000-0005-0000-0000-00004F170000}"/>
    <cellStyle name="Normal 3 2 13" xfId="5972" xr:uid="{00000000-0005-0000-0000-000050170000}"/>
    <cellStyle name="Normal 3 2 13 2" xfId="5973" xr:uid="{00000000-0005-0000-0000-000051170000}"/>
    <cellStyle name="Normal 3 2 13 2 2" xfId="5974" xr:uid="{00000000-0005-0000-0000-000052170000}"/>
    <cellStyle name="Normal 3 2 13 3" xfId="5975" xr:uid="{00000000-0005-0000-0000-000053170000}"/>
    <cellStyle name="Normal 3 2 14" xfId="5976" xr:uid="{00000000-0005-0000-0000-000054170000}"/>
    <cellStyle name="Normal 3 2 14 2" xfId="5977" xr:uid="{00000000-0005-0000-0000-000055170000}"/>
    <cellStyle name="Normal 3 2 14 2 2" xfId="5978" xr:uid="{00000000-0005-0000-0000-000056170000}"/>
    <cellStyle name="Normal 3 2 14 3" xfId="5979" xr:uid="{00000000-0005-0000-0000-000057170000}"/>
    <cellStyle name="Normal 3 2 15" xfId="5980" xr:uid="{00000000-0005-0000-0000-000058170000}"/>
    <cellStyle name="Normal 3 2 15 2" xfId="5981" xr:uid="{00000000-0005-0000-0000-000059170000}"/>
    <cellStyle name="Normal 3 2 15 2 2" xfId="5982" xr:uid="{00000000-0005-0000-0000-00005A170000}"/>
    <cellStyle name="Normal 3 2 15 3" xfId="5983" xr:uid="{00000000-0005-0000-0000-00005B170000}"/>
    <cellStyle name="Normal 3 2 16" xfId="5984" xr:uid="{00000000-0005-0000-0000-00005C170000}"/>
    <cellStyle name="Normal 3 2 16 2" xfId="5985" xr:uid="{00000000-0005-0000-0000-00005D170000}"/>
    <cellStyle name="Normal 3 2 16 2 2" xfId="5986" xr:uid="{00000000-0005-0000-0000-00005E170000}"/>
    <cellStyle name="Normal 3 2 16 3" xfId="5987" xr:uid="{00000000-0005-0000-0000-00005F170000}"/>
    <cellStyle name="Normal 3 2 17" xfId="5988" xr:uid="{00000000-0005-0000-0000-000060170000}"/>
    <cellStyle name="Normal 3 2 17 2" xfId="5989" xr:uid="{00000000-0005-0000-0000-000061170000}"/>
    <cellStyle name="Normal 3 2 17 2 2" xfId="5990" xr:uid="{00000000-0005-0000-0000-000062170000}"/>
    <cellStyle name="Normal 3 2 17 3" xfId="5991" xr:uid="{00000000-0005-0000-0000-000063170000}"/>
    <cellStyle name="Normal 3 2 18" xfId="5992" xr:uid="{00000000-0005-0000-0000-000064170000}"/>
    <cellStyle name="Normal 3 2 18 2" xfId="5993" xr:uid="{00000000-0005-0000-0000-000065170000}"/>
    <cellStyle name="Normal 3 2 19" xfId="5994" xr:uid="{00000000-0005-0000-0000-000066170000}"/>
    <cellStyle name="Normal 3 2 19 2" xfId="5995" xr:uid="{00000000-0005-0000-0000-000067170000}"/>
    <cellStyle name="Normal 3 2 2" xfId="5996" xr:uid="{00000000-0005-0000-0000-000068170000}"/>
    <cellStyle name="Normal 3 2 2 10" xfId="5997" xr:uid="{00000000-0005-0000-0000-000069170000}"/>
    <cellStyle name="Normal 3 2 2 11" xfId="5998" xr:uid="{00000000-0005-0000-0000-00006A170000}"/>
    <cellStyle name="Normal 3 2 2 12" xfId="5999" xr:uid="{00000000-0005-0000-0000-00006B170000}"/>
    <cellStyle name="Normal 3 2 2 13" xfId="6000" xr:uid="{00000000-0005-0000-0000-00006C170000}"/>
    <cellStyle name="Normal 3 2 2 14" xfId="6001" xr:uid="{00000000-0005-0000-0000-00006D170000}"/>
    <cellStyle name="Normal 3 2 2 15" xfId="6002" xr:uid="{00000000-0005-0000-0000-00006E170000}"/>
    <cellStyle name="Normal 3 2 2 16" xfId="6003" xr:uid="{00000000-0005-0000-0000-00006F170000}"/>
    <cellStyle name="Normal 3 2 2 17" xfId="6004" xr:uid="{00000000-0005-0000-0000-000070170000}"/>
    <cellStyle name="Normal 3 2 2 18" xfId="6005" xr:uid="{00000000-0005-0000-0000-000071170000}"/>
    <cellStyle name="Normal 3 2 2 2" xfId="6006" xr:uid="{00000000-0005-0000-0000-000072170000}"/>
    <cellStyle name="Normal 3 2 2 2 10" xfId="6007" xr:uid="{00000000-0005-0000-0000-000073170000}"/>
    <cellStyle name="Normal 3 2 2 2 10 2" xfId="6008" xr:uid="{00000000-0005-0000-0000-000074170000}"/>
    <cellStyle name="Normal 3 2 2 2 10 2 2" xfId="6009" xr:uid="{00000000-0005-0000-0000-000075170000}"/>
    <cellStyle name="Normal 3 2 2 2 10 3" xfId="6010" xr:uid="{00000000-0005-0000-0000-000076170000}"/>
    <cellStyle name="Normal 3 2 2 2 11" xfId="6011" xr:uid="{00000000-0005-0000-0000-000077170000}"/>
    <cellStyle name="Normal 3 2 2 2 11 2" xfId="6012" xr:uid="{00000000-0005-0000-0000-000078170000}"/>
    <cellStyle name="Normal 3 2 2 2 11 2 2" xfId="6013" xr:uid="{00000000-0005-0000-0000-000079170000}"/>
    <cellStyle name="Normal 3 2 2 2 11 3" xfId="6014" xr:uid="{00000000-0005-0000-0000-00007A170000}"/>
    <cellStyle name="Normal 3 2 2 2 12" xfId="6015" xr:uid="{00000000-0005-0000-0000-00007B170000}"/>
    <cellStyle name="Normal 3 2 2 2 12 2" xfId="6016" xr:uid="{00000000-0005-0000-0000-00007C170000}"/>
    <cellStyle name="Normal 3 2 2 2 12 2 2" xfId="6017" xr:uid="{00000000-0005-0000-0000-00007D170000}"/>
    <cellStyle name="Normal 3 2 2 2 12 3" xfId="6018" xr:uid="{00000000-0005-0000-0000-00007E170000}"/>
    <cellStyle name="Normal 3 2 2 2 13" xfId="6019" xr:uid="{00000000-0005-0000-0000-00007F170000}"/>
    <cellStyle name="Normal 3 2 2 2 13 2" xfId="6020" xr:uid="{00000000-0005-0000-0000-000080170000}"/>
    <cellStyle name="Normal 3 2 2 2 13 2 2" xfId="6021" xr:uid="{00000000-0005-0000-0000-000081170000}"/>
    <cellStyle name="Normal 3 2 2 2 13 3" xfId="6022" xr:uid="{00000000-0005-0000-0000-000082170000}"/>
    <cellStyle name="Normal 3 2 2 2 14" xfId="6023" xr:uid="{00000000-0005-0000-0000-000083170000}"/>
    <cellStyle name="Normal 3 2 2 2 14 2" xfId="6024" xr:uid="{00000000-0005-0000-0000-000084170000}"/>
    <cellStyle name="Normal 3 2 2 2 14 2 2" xfId="6025" xr:uid="{00000000-0005-0000-0000-000085170000}"/>
    <cellStyle name="Normal 3 2 2 2 14 3" xfId="6026" xr:uid="{00000000-0005-0000-0000-000086170000}"/>
    <cellStyle name="Normal 3 2 2 2 15" xfId="6027" xr:uid="{00000000-0005-0000-0000-000087170000}"/>
    <cellStyle name="Normal 3 2 2 2 15 2" xfId="6028" xr:uid="{00000000-0005-0000-0000-000088170000}"/>
    <cellStyle name="Normal 3 2 2 2 15 2 2" xfId="6029" xr:uid="{00000000-0005-0000-0000-000089170000}"/>
    <cellStyle name="Normal 3 2 2 2 15 3" xfId="6030" xr:uid="{00000000-0005-0000-0000-00008A170000}"/>
    <cellStyle name="Normal 3 2 2 2 16" xfId="6031" xr:uid="{00000000-0005-0000-0000-00008B170000}"/>
    <cellStyle name="Normal 3 2 2 2 16 2" xfId="6032" xr:uid="{00000000-0005-0000-0000-00008C170000}"/>
    <cellStyle name="Normal 3 2 2 2 17" xfId="6033" xr:uid="{00000000-0005-0000-0000-00008D170000}"/>
    <cellStyle name="Normal 3 2 2 2 17 2" xfId="6034" xr:uid="{00000000-0005-0000-0000-00008E170000}"/>
    <cellStyle name="Normal 3 2 2 2 2" xfId="6035" xr:uid="{00000000-0005-0000-0000-00008F170000}"/>
    <cellStyle name="Normal 3 2 2 2 2 2" xfId="6036" xr:uid="{00000000-0005-0000-0000-000090170000}"/>
    <cellStyle name="Normal 3 2 2 2 2 2 2" xfId="6037" xr:uid="{00000000-0005-0000-0000-000091170000}"/>
    <cellStyle name="Normal 3 2 2 2 2 2 2 2" xfId="6038" xr:uid="{00000000-0005-0000-0000-000092170000}"/>
    <cellStyle name="Normal 3 2 2 2 2 2 2 2 2" xfId="6039" xr:uid="{00000000-0005-0000-0000-000093170000}"/>
    <cellStyle name="Normal 3 2 2 2 2 2 2 3" xfId="6040" xr:uid="{00000000-0005-0000-0000-000094170000}"/>
    <cellStyle name="Normal 3 2 2 2 2 2 3" xfId="6041" xr:uid="{00000000-0005-0000-0000-000095170000}"/>
    <cellStyle name="Normal 3 2 2 2 2 2 3 2" xfId="6042" xr:uid="{00000000-0005-0000-0000-000096170000}"/>
    <cellStyle name="Normal 3 2 2 2 2 2 3 2 2" xfId="6043" xr:uid="{00000000-0005-0000-0000-000097170000}"/>
    <cellStyle name="Normal 3 2 2 2 2 2 3 3" xfId="6044" xr:uid="{00000000-0005-0000-0000-000098170000}"/>
    <cellStyle name="Normal 3 2 2 2 2 2 4" xfId="6045" xr:uid="{00000000-0005-0000-0000-000099170000}"/>
    <cellStyle name="Normal 3 2 2 2 2 2 4 2" xfId="6046" xr:uid="{00000000-0005-0000-0000-00009A170000}"/>
    <cellStyle name="Normal 3 2 2 2 2 2 4 2 2" xfId="6047" xr:uid="{00000000-0005-0000-0000-00009B170000}"/>
    <cellStyle name="Normal 3 2 2 2 2 2 4 3" xfId="6048" xr:uid="{00000000-0005-0000-0000-00009C170000}"/>
    <cellStyle name="Normal 3 2 2 2 2 2 5" xfId="6049" xr:uid="{00000000-0005-0000-0000-00009D170000}"/>
    <cellStyle name="Normal 3 2 2 2 2 2 5 2" xfId="6050" xr:uid="{00000000-0005-0000-0000-00009E170000}"/>
    <cellStyle name="Normal 3 2 2 2 2 2 5 2 2" xfId="6051" xr:uid="{00000000-0005-0000-0000-00009F170000}"/>
    <cellStyle name="Normal 3 2 2 2 2 2 5 3" xfId="6052" xr:uid="{00000000-0005-0000-0000-0000A0170000}"/>
    <cellStyle name="Normal 3 2 2 2 2 3" xfId="6053" xr:uid="{00000000-0005-0000-0000-0000A1170000}"/>
    <cellStyle name="Normal 3 2 2 2 2 4" xfId="6054" xr:uid="{00000000-0005-0000-0000-0000A2170000}"/>
    <cellStyle name="Normal 3 2 2 2 2 5" xfId="6055" xr:uid="{00000000-0005-0000-0000-0000A3170000}"/>
    <cellStyle name="Normal 3 2 2 2 2 6" xfId="6056" xr:uid="{00000000-0005-0000-0000-0000A4170000}"/>
    <cellStyle name="Normal 3 2 2 2 2 6 2" xfId="6057" xr:uid="{00000000-0005-0000-0000-0000A5170000}"/>
    <cellStyle name="Normal 3 2 2 2 2 7" xfId="6058" xr:uid="{00000000-0005-0000-0000-0000A6170000}"/>
    <cellStyle name="Normal 3 2 2 2 3" xfId="6059" xr:uid="{00000000-0005-0000-0000-0000A7170000}"/>
    <cellStyle name="Normal 3 2 2 2 3 2" xfId="6060" xr:uid="{00000000-0005-0000-0000-0000A8170000}"/>
    <cellStyle name="Normal 3 2 2 2 3 2 2" xfId="6061" xr:uid="{00000000-0005-0000-0000-0000A9170000}"/>
    <cellStyle name="Normal 3 2 2 2 3 3" xfId="6062" xr:uid="{00000000-0005-0000-0000-0000AA170000}"/>
    <cellStyle name="Normal 3 2 2 2 4" xfId="6063" xr:uid="{00000000-0005-0000-0000-0000AB170000}"/>
    <cellStyle name="Normal 3 2 2 2 4 2" xfId="6064" xr:uid="{00000000-0005-0000-0000-0000AC170000}"/>
    <cellStyle name="Normal 3 2 2 2 4 2 2" xfId="6065" xr:uid="{00000000-0005-0000-0000-0000AD170000}"/>
    <cellStyle name="Normal 3 2 2 2 4 3" xfId="6066" xr:uid="{00000000-0005-0000-0000-0000AE170000}"/>
    <cellStyle name="Normal 3 2 2 2 5" xfId="6067" xr:uid="{00000000-0005-0000-0000-0000AF170000}"/>
    <cellStyle name="Normal 3 2 2 2 5 2" xfId="6068" xr:uid="{00000000-0005-0000-0000-0000B0170000}"/>
    <cellStyle name="Normal 3 2 2 2 5 2 2" xfId="6069" xr:uid="{00000000-0005-0000-0000-0000B1170000}"/>
    <cellStyle name="Normal 3 2 2 2 5 3" xfId="6070" xr:uid="{00000000-0005-0000-0000-0000B2170000}"/>
    <cellStyle name="Normal 3 2 2 2 6" xfId="6071" xr:uid="{00000000-0005-0000-0000-0000B3170000}"/>
    <cellStyle name="Normal 3 2 2 2 6 2" xfId="6072" xr:uid="{00000000-0005-0000-0000-0000B4170000}"/>
    <cellStyle name="Normal 3 2 2 2 6 2 2" xfId="6073" xr:uid="{00000000-0005-0000-0000-0000B5170000}"/>
    <cellStyle name="Normal 3 2 2 2 6 3" xfId="6074" xr:uid="{00000000-0005-0000-0000-0000B6170000}"/>
    <cellStyle name="Normal 3 2 2 2 7" xfId="6075" xr:uid="{00000000-0005-0000-0000-0000B7170000}"/>
    <cellStyle name="Normal 3 2 2 2 7 2" xfId="6076" xr:uid="{00000000-0005-0000-0000-0000B8170000}"/>
    <cellStyle name="Normal 3 2 2 2 7 2 2" xfId="6077" xr:uid="{00000000-0005-0000-0000-0000B9170000}"/>
    <cellStyle name="Normal 3 2 2 2 7 3" xfId="6078" xr:uid="{00000000-0005-0000-0000-0000BA170000}"/>
    <cellStyle name="Normal 3 2 2 2 8" xfId="6079" xr:uid="{00000000-0005-0000-0000-0000BB170000}"/>
    <cellStyle name="Normal 3 2 2 2 8 2" xfId="6080" xr:uid="{00000000-0005-0000-0000-0000BC170000}"/>
    <cellStyle name="Normal 3 2 2 2 8 2 2" xfId="6081" xr:uid="{00000000-0005-0000-0000-0000BD170000}"/>
    <cellStyle name="Normal 3 2 2 2 8 3" xfId="6082" xr:uid="{00000000-0005-0000-0000-0000BE170000}"/>
    <cellStyle name="Normal 3 2 2 2 9" xfId="6083" xr:uid="{00000000-0005-0000-0000-0000BF170000}"/>
    <cellStyle name="Normal 3 2 2 2 9 2" xfId="6084" xr:uid="{00000000-0005-0000-0000-0000C0170000}"/>
    <cellStyle name="Normal 3 2 2 2 9 2 2" xfId="6085" xr:uid="{00000000-0005-0000-0000-0000C1170000}"/>
    <cellStyle name="Normal 3 2 2 2 9 3" xfId="6086" xr:uid="{00000000-0005-0000-0000-0000C2170000}"/>
    <cellStyle name="Normal 3 2 2 3" xfId="6087" xr:uid="{00000000-0005-0000-0000-0000C3170000}"/>
    <cellStyle name="Normal 3 2 2 3 2" xfId="6088" xr:uid="{00000000-0005-0000-0000-0000C4170000}"/>
    <cellStyle name="Normal 3 2 2 3 3" xfId="6089" xr:uid="{00000000-0005-0000-0000-0000C5170000}"/>
    <cellStyle name="Normal 3 2 2 3 3 2" xfId="6090" xr:uid="{00000000-0005-0000-0000-0000C6170000}"/>
    <cellStyle name="Normal 3 2 2 3 4" xfId="6091" xr:uid="{00000000-0005-0000-0000-0000C7170000}"/>
    <cellStyle name="Normal 3 2 2 4" xfId="6092" xr:uid="{00000000-0005-0000-0000-0000C8170000}"/>
    <cellStyle name="Normal 3 2 2 4 2" xfId="6093" xr:uid="{00000000-0005-0000-0000-0000C9170000}"/>
    <cellStyle name="Normal 3 2 2 5" xfId="6094" xr:uid="{00000000-0005-0000-0000-0000CA170000}"/>
    <cellStyle name="Normal 3 2 2 6" xfId="6095" xr:uid="{00000000-0005-0000-0000-0000CB170000}"/>
    <cellStyle name="Normal 3 2 2 7" xfId="6096" xr:uid="{00000000-0005-0000-0000-0000CC170000}"/>
    <cellStyle name="Normal 3 2 2 8" xfId="6097" xr:uid="{00000000-0005-0000-0000-0000CD170000}"/>
    <cellStyle name="Normal 3 2 2 9" xfId="6098" xr:uid="{00000000-0005-0000-0000-0000CE170000}"/>
    <cellStyle name="Normal 3 2 20" xfId="6099" xr:uid="{00000000-0005-0000-0000-0000CF170000}"/>
    <cellStyle name="Normal 3 2 21" xfId="6100" xr:uid="{00000000-0005-0000-0000-0000D0170000}"/>
    <cellStyle name="Normal 3 2 22" xfId="6101" xr:uid="{00000000-0005-0000-0000-0000D1170000}"/>
    <cellStyle name="Normal 3 2 3" xfId="6102" xr:uid="{00000000-0005-0000-0000-0000D2170000}"/>
    <cellStyle name="Normal 3 2 3 2" xfId="6103" xr:uid="{00000000-0005-0000-0000-0000D3170000}"/>
    <cellStyle name="Normal 3 2 3 2 2" xfId="6104" xr:uid="{00000000-0005-0000-0000-0000D4170000}"/>
    <cellStyle name="Normal 3 2 3 3" xfId="6105" xr:uid="{00000000-0005-0000-0000-0000D5170000}"/>
    <cellStyle name="Normal 3 2 4" xfId="6106" xr:uid="{00000000-0005-0000-0000-0000D6170000}"/>
    <cellStyle name="Normal 3 2 4 2" xfId="6107" xr:uid="{00000000-0005-0000-0000-0000D7170000}"/>
    <cellStyle name="Normal 3 2 4 2 2" xfId="6108" xr:uid="{00000000-0005-0000-0000-0000D8170000}"/>
    <cellStyle name="Normal 3 2 4 3" xfId="6109" xr:uid="{00000000-0005-0000-0000-0000D9170000}"/>
    <cellStyle name="Normal 3 2 5" xfId="6110" xr:uid="{00000000-0005-0000-0000-0000DA170000}"/>
    <cellStyle name="Normal 3 2 5 2" xfId="6111" xr:uid="{00000000-0005-0000-0000-0000DB170000}"/>
    <cellStyle name="Normal 3 2 5 2 2" xfId="6112" xr:uid="{00000000-0005-0000-0000-0000DC170000}"/>
    <cellStyle name="Normal 3 2 5 3" xfId="6113" xr:uid="{00000000-0005-0000-0000-0000DD170000}"/>
    <cellStyle name="Normal 3 2 6" xfId="6114" xr:uid="{00000000-0005-0000-0000-0000DE170000}"/>
    <cellStyle name="Normal 3 2 6 2" xfId="6115" xr:uid="{00000000-0005-0000-0000-0000DF170000}"/>
    <cellStyle name="Normal 3 2 6 2 2" xfId="6116" xr:uid="{00000000-0005-0000-0000-0000E0170000}"/>
    <cellStyle name="Normal 3 2 6 3" xfId="6117" xr:uid="{00000000-0005-0000-0000-0000E1170000}"/>
    <cellStyle name="Normal 3 2 7" xfId="6118" xr:uid="{00000000-0005-0000-0000-0000E2170000}"/>
    <cellStyle name="Normal 3 2 7 2" xfId="6119" xr:uid="{00000000-0005-0000-0000-0000E3170000}"/>
    <cellStyle name="Normal 3 2 7 2 2" xfId="6120" xr:uid="{00000000-0005-0000-0000-0000E4170000}"/>
    <cellStyle name="Normal 3 2 7 3" xfId="6121" xr:uid="{00000000-0005-0000-0000-0000E5170000}"/>
    <cellStyle name="Normal 3 2 8" xfId="6122" xr:uid="{00000000-0005-0000-0000-0000E6170000}"/>
    <cellStyle name="Normal 3 2 8 2" xfId="6123" xr:uid="{00000000-0005-0000-0000-0000E7170000}"/>
    <cellStyle name="Normal 3 2 8 2 2" xfId="6124" xr:uid="{00000000-0005-0000-0000-0000E8170000}"/>
    <cellStyle name="Normal 3 2 8 3" xfId="6125" xr:uid="{00000000-0005-0000-0000-0000E9170000}"/>
    <cellStyle name="Normal 3 2 9" xfId="6126" xr:uid="{00000000-0005-0000-0000-0000EA170000}"/>
    <cellStyle name="Normal 3 2 9 2" xfId="6127" xr:uid="{00000000-0005-0000-0000-0000EB170000}"/>
    <cellStyle name="Normal 3 2 9 2 2" xfId="6128" xr:uid="{00000000-0005-0000-0000-0000EC170000}"/>
    <cellStyle name="Normal 3 2 9 3" xfId="6129" xr:uid="{00000000-0005-0000-0000-0000ED170000}"/>
    <cellStyle name="Normal 3 20" xfId="6130" xr:uid="{00000000-0005-0000-0000-0000EE170000}"/>
    <cellStyle name="Normal 3 20 2" xfId="6131" xr:uid="{00000000-0005-0000-0000-0000EF170000}"/>
    <cellStyle name="Normal 3 20 3" xfId="6132" xr:uid="{00000000-0005-0000-0000-0000F0170000}"/>
    <cellStyle name="Normal 3 20 4" xfId="6133" xr:uid="{00000000-0005-0000-0000-0000F1170000}"/>
    <cellStyle name="Normal 3 21" xfId="6134" xr:uid="{00000000-0005-0000-0000-0000F2170000}"/>
    <cellStyle name="Normal 3 21 2" xfId="6135" xr:uid="{00000000-0005-0000-0000-0000F3170000}"/>
    <cellStyle name="Normal 3 21 3" xfId="6136" xr:uid="{00000000-0005-0000-0000-0000F4170000}"/>
    <cellStyle name="Normal 3 22" xfId="6137" xr:uid="{00000000-0005-0000-0000-0000F5170000}"/>
    <cellStyle name="Normal 3 22 2" xfId="6138" xr:uid="{00000000-0005-0000-0000-0000F6170000}"/>
    <cellStyle name="Normal 3 23" xfId="6139" xr:uid="{00000000-0005-0000-0000-0000F7170000}"/>
    <cellStyle name="Normal 3 24" xfId="6140" xr:uid="{00000000-0005-0000-0000-0000F8170000}"/>
    <cellStyle name="Normal 3 25" xfId="6141" xr:uid="{00000000-0005-0000-0000-0000F9170000}"/>
    <cellStyle name="Normal 3 26" xfId="6142" xr:uid="{00000000-0005-0000-0000-0000FA170000}"/>
    <cellStyle name="Normal 3 27" xfId="6143" xr:uid="{00000000-0005-0000-0000-0000FB170000}"/>
    <cellStyle name="Normal 3 28" xfId="6144" xr:uid="{00000000-0005-0000-0000-0000FC170000}"/>
    <cellStyle name="Normal 3 29" xfId="6145" xr:uid="{00000000-0005-0000-0000-0000FD170000}"/>
    <cellStyle name="Normal 3 3" xfId="6146" xr:uid="{00000000-0005-0000-0000-0000FE170000}"/>
    <cellStyle name="Normal 3 3 2" xfId="6147" xr:uid="{00000000-0005-0000-0000-0000FF170000}"/>
    <cellStyle name="Normal 3 3 2 2" xfId="6148" xr:uid="{00000000-0005-0000-0000-000000180000}"/>
    <cellStyle name="Normal 3 3 2 2 2" xfId="6149" xr:uid="{00000000-0005-0000-0000-000001180000}"/>
    <cellStyle name="Normal 3 3 2 2 2 2" xfId="6150" xr:uid="{00000000-0005-0000-0000-000002180000}"/>
    <cellStyle name="Normal 3 3 2 2 3" xfId="6151" xr:uid="{00000000-0005-0000-0000-000003180000}"/>
    <cellStyle name="Normal 3 3 2 2 4" xfId="6152" xr:uid="{00000000-0005-0000-0000-000004180000}"/>
    <cellStyle name="Normal 3 3 2 2 5" xfId="6153" xr:uid="{00000000-0005-0000-0000-000005180000}"/>
    <cellStyle name="Normal 3 3 2 2 6" xfId="6154" xr:uid="{00000000-0005-0000-0000-000006180000}"/>
    <cellStyle name="Normal 3 3 2 2 6 2" xfId="6155" xr:uid="{00000000-0005-0000-0000-000007180000}"/>
    <cellStyle name="Normal 3 3 2 2 7" xfId="6156" xr:uid="{00000000-0005-0000-0000-000008180000}"/>
    <cellStyle name="Normal 3 3 2 3" xfId="6157" xr:uid="{00000000-0005-0000-0000-000009180000}"/>
    <cellStyle name="Normal 3 3 2 3 2" xfId="6158" xr:uid="{00000000-0005-0000-0000-00000A180000}"/>
    <cellStyle name="Normal 3 3 2 3 2 2" xfId="6159" xr:uid="{00000000-0005-0000-0000-00000B180000}"/>
    <cellStyle name="Normal 3 3 2 3 3" xfId="6160" xr:uid="{00000000-0005-0000-0000-00000C180000}"/>
    <cellStyle name="Normal 3 3 2 4" xfId="6161" xr:uid="{00000000-0005-0000-0000-00000D180000}"/>
    <cellStyle name="Normal 3 3 2 4 2" xfId="6162" xr:uid="{00000000-0005-0000-0000-00000E180000}"/>
    <cellStyle name="Normal 3 3 2 4 2 2" xfId="6163" xr:uid="{00000000-0005-0000-0000-00000F180000}"/>
    <cellStyle name="Normal 3 3 2 4 3" xfId="6164" xr:uid="{00000000-0005-0000-0000-000010180000}"/>
    <cellStyle name="Normal 3 3 2 5" xfId="6165" xr:uid="{00000000-0005-0000-0000-000011180000}"/>
    <cellStyle name="Normal 3 3 2 5 2" xfId="6166" xr:uid="{00000000-0005-0000-0000-000012180000}"/>
    <cellStyle name="Normal 3 3 2 5 2 2" xfId="6167" xr:uid="{00000000-0005-0000-0000-000013180000}"/>
    <cellStyle name="Normal 3 3 2 5 3" xfId="6168" xr:uid="{00000000-0005-0000-0000-000014180000}"/>
    <cellStyle name="Normal 3 3 2 6" xfId="6169" xr:uid="{00000000-0005-0000-0000-000015180000}"/>
    <cellStyle name="Normal 3 3 2 6 2" xfId="6170" xr:uid="{00000000-0005-0000-0000-000016180000}"/>
    <cellStyle name="Normal 3 3 2 6 3" xfId="6171" xr:uid="{00000000-0005-0000-0000-000017180000}"/>
    <cellStyle name="Normal 3 3 3" xfId="6172" xr:uid="{00000000-0005-0000-0000-000018180000}"/>
    <cellStyle name="Normal 3 3 3 2" xfId="6173" xr:uid="{00000000-0005-0000-0000-000019180000}"/>
    <cellStyle name="Normal 3 3 3 3" xfId="6174" xr:uid="{00000000-0005-0000-0000-00001A180000}"/>
    <cellStyle name="Normal 3 3 3 3 2" xfId="6175" xr:uid="{00000000-0005-0000-0000-00001B180000}"/>
    <cellStyle name="Normal 3 3 3 4" xfId="6176" xr:uid="{00000000-0005-0000-0000-00001C180000}"/>
    <cellStyle name="Normal 3 3 4" xfId="6177" xr:uid="{00000000-0005-0000-0000-00001D180000}"/>
    <cellStyle name="Normal 3 3 4 2" xfId="6178" xr:uid="{00000000-0005-0000-0000-00001E180000}"/>
    <cellStyle name="Normal 3 3 5" xfId="6179" xr:uid="{00000000-0005-0000-0000-00001F180000}"/>
    <cellStyle name="Normal 3 3 6" xfId="6180" xr:uid="{00000000-0005-0000-0000-000020180000}"/>
    <cellStyle name="Normal 3 3 7" xfId="6181" xr:uid="{00000000-0005-0000-0000-000021180000}"/>
    <cellStyle name="Normal 3 3 8" xfId="6182" xr:uid="{00000000-0005-0000-0000-000022180000}"/>
    <cellStyle name="Normal 3 3 9" xfId="6183" xr:uid="{00000000-0005-0000-0000-000023180000}"/>
    <cellStyle name="Normal 3 30" xfId="6184" xr:uid="{00000000-0005-0000-0000-000024180000}"/>
    <cellStyle name="Normal 3 31" xfId="6185" xr:uid="{00000000-0005-0000-0000-000025180000}"/>
    <cellStyle name="Normal 3 32" xfId="6186" xr:uid="{00000000-0005-0000-0000-000026180000}"/>
    <cellStyle name="Normal 3 33" xfId="6187" xr:uid="{00000000-0005-0000-0000-000027180000}"/>
    <cellStyle name="Normal 3 34" xfId="6188" xr:uid="{00000000-0005-0000-0000-000028180000}"/>
    <cellStyle name="Normal 3 35" xfId="6189" xr:uid="{00000000-0005-0000-0000-000029180000}"/>
    <cellStyle name="Normal 3 36" xfId="6190" xr:uid="{00000000-0005-0000-0000-00002A180000}"/>
    <cellStyle name="Normal 3 37" xfId="6191" xr:uid="{00000000-0005-0000-0000-00002B180000}"/>
    <cellStyle name="Normal 3 38" xfId="6192" xr:uid="{00000000-0005-0000-0000-00002C180000}"/>
    <cellStyle name="Normal 3 39" xfId="6193" xr:uid="{00000000-0005-0000-0000-00002D180000}"/>
    <cellStyle name="Normal 3 4" xfId="6194" xr:uid="{00000000-0005-0000-0000-00002E180000}"/>
    <cellStyle name="Normal 3 4 10" xfId="6195" xr:uid="{00000000-0005-0000-0000-00002F180000}"/>
    <cellStyle name="Normal 3 4 11" xfId="6196" xr:uid="{00000000-0005-0000-0000-000030180000}"/>
    <cellStyle name="Normal 3 4 2" xfId="6197" xr:uid="{00000000-0005-0000-0000-000031180000}"/>
    <cellStyle name="Normal 3 4 2 2" xfId="6198" xr:uid="{00000000-0005-0000-0000-000032180000}"/>
    <cellStyle name="Normal 3 4 3" xfId="6199" xr:uid="{00000000-0005-0000-0000-000033180000}"/>
    <cellStyle name="Normal 3 4 3 2" xfId="6200" xr:uid="{00000000-0005-0000-0000-000034180000}"/>
    <cellStyle name="Normal 3 4 4" xfId="6201" xr:uid="{00000000-0005-0000-0000-000035180000}"/>
    <cellStyle name="Normal 3 4 5" xfId="6202" xr:uid="{00000000-0005-0000-0000-000036180000}"/>
    <cellStyle name="Normal 3 4 6" xfId="6203" xr:uid="{00000000-0005-0000-0000-000037180000}"/>
    <cellStyle name="Normal 3 4 7" xfId="6204" xr:uid="{00000000-0005-0000-0000-000038180000}"/>
    <cellStyle name="Normal 3 4 8" xfId="6205" xr:uid="{00000000-0005-0000-0000-000039180000}"/>
    <cellStyle name="Normal 3 4 9" xfId="6206" xr:uid="{00000000-0005-0000-0000-00003A180000}"/>
    <cellStyle name="Normal 3 40" xfId="6207" xr:uid="{00000000-0005-0000-0000-00003B180000}"/>
    <cellStyle name="Normal 3 41" xfId="6208" xr:uid="{00000000-0005-0000-0000-00003C180000}"/>
    <cellStyle name="Normal 3 42" xfId="6209" xr:uid="{00000000-0005-0000-0000-00003D180000}"/>
    <cellStyle name="Normal 3 43" xfId="6210" xr:uid="{00000000-0005-0000-0000-00003E180000}"/>
    <cellStyle name="Normal 3 43 2" xfId="6211" xr:uid="{00000000-0005-0000-0000-00003F180000}"/>
    <cellStyle name="Normal 3 44" xfId="6212" xr:uid="{00000000-0005-0000-0000-000040180000}"/>
    <cellStyle name="Normal 3 44 2" xfId="6213" xr:uid="{00000000-0005-0000-0000-000041180000}"/>
    <cellStyle name="Normal 3 45" xfId="6214" xr:uid="{00000000-0005-0000-0000-000042180000}"/>
    <cellStyle name="Normal 3 46" xfId="6215" xr:uid="{00000000-0005-0000-0000-000043180000}"/>
    <cellStyle name="Normal 3 47" xfId="6216" xr:uid="{00000000-0005-0000-0000-000044180000}"/>
    <cellStyle name="Normal 3 48" xfId="6217" xr:uid="{00000000-0005-0000-0000-000045180000}"/>
    <cellStyle name="Normal 3 49" xfId="6218" xr:uid="{00000000-0005-0000-0000-000046180000}"/>
    <cellStyle name="Normal 3 5" xfId="6219" xr:uid="{00000000-0005-0000-0000-000047180000}"/>
    <cellStyle name="Normal 3 5 10" xfId="6220" xr:uid="{00000000-0005-0000-0000-000048180000}"/>
    <cellStyle name="Normal 3 5 11" xfId="6221" xr:uid="{00000000-0005-0000-0000-000049180000}"/>
    <cellStyle name="Normal 3 5 12" xfId="6222" xr:uid="{00000000-0005-0000-0000-00004A180000}"/>
    <cellStyle name="Normal 3 5 13" xfId="6223" xr:uid="{00000000-0005-0000-0000-00004B180000}"/>
    <cellStyle name="Normal 3 5 14" xfId="6224" xr:uid="{00000000-0005-0000-0000-00004C180000}"/>
    <cellStyle name="Normal 3 5 15" xfId="6225" xr:uid="{00000000-0005-0000-0000-00004D180000}"/>
    <cellStyle name="Normal 3 5 16" xfId="6226" xr:uid="{00000000-0005-0000-0000-00004E180000}"/>
    <cellStyle name="Normal 3 5 16 2" xfId="6227" xr:uid="{00000000-0005-0000-0000-00004F180000}"/>
    <cellStyle name="Normal 3 5 17" xfId="6228" xr:uid="{00000000-0005-0000-0000-000050180000}"/>
    <cellStyle name="Normal 3 5 18" xfId="6229" xr:uid="{00000000-0005-0000-0000-000051180000}"/>
    <cellStyle name="Normal 3 5 2" xfId="6230" xr:uid="{00000000-0005-0000-0000-000052180000}"/>
    <cellStyle name="Normal 3 5 2 2" xfId="6231" xr:uid="{00000000-0005-0000-0000-000053180000}"/>
    <cellStyle name="Normal 3 5 2 2 2" xfId="6232" xr:uid="{00000000-0005-0000-0000-000054180000}"/>
    <cellStyle name="Normal 3 5 2 2 2 2" xfId="6233" xr:uid="{00000000-0005-0000-0000-000055180000}"/>
    <cellStyle name="Normal 3 5 2 2 3" xfId="6234" xr:uid="{00000000-0005-0000-0000-000056180000}"/>
    <cellStyle name="Normal 3 5 2 2 4" xfId="6235" xr:uid="{00000000-0005-0000-0000-000057180000}"/>
    <cellStyle name="Normal 3 5 2 2 5" xfId="6236" xr:uid="{00000000-0005-0000-0000-000058180000}"/>
    <cellStyle name="Normal 3 5 2 3" xfId="6237" xr:uid="{00000000-0005-0000-0000-000059180000}"/>
    <cellStyle name="Normal 3 5 2 4" xfId="6238" xr:uid="{00000000-0005-0000-0000-00005A180000}"/>
    <cellStyle name="Normal 3 5 2 5" xfId="6239" xr:uid="{00000000-0005-0000-0000-00005B180000}"/>
    <cellStyle name="Normal 3 5 3" xfId="6240" xr:uid="{00000000-0005-0000-0000-00005C180000}"/>
    <cellStyle name="Normal 3 5 3 2" xfId="6241" xr:uid="{00000000-0005-0000-0000-00005D180000}"/>
    <cellStyle name="Normal 3 5 3 3" xfId="6242" xr:uid="{00000000-0005-0000-0000-00005E180000}"/>
    <cellStyle name="Normal 3 5 3 4" xfId="6243" xr:uid="{00000000-0005-0000-0000-00005F180000}"/>
    <cellStyle name="Normal 3 5 4" xfId="6244" xr:uid="{00000000-0005-0000-0000-000060180000}"/>
    <cellStyle name="Normal 3 5 4 2" xfId="6245" xr:uid="{00000000-0005-0000-0000-000061180000}"/>
    <cellStyle name="Normal 3 5 5" xfId="6246" xr:uid="{00000000-0005-0000-0000-000062180000}"/>
    <cellStyle name="Normal 3 5 6" xfId="6247" xr:uid="{00000000-0005-0000-0000-000063180000}"/>
    <cellStyle name="Normal 3 5 7" xfId="6248" xr:uid="{00000000-0005-0000-0000-000064180000}"/>
    <cellStyle name="Normal 3 5 8" xfId="6249" xr:uid="{00000000-0005-0000-0000-000065180000}"/>
    <cellStyle name="Normal 3 5 9" xfId="6250" xr:uid="{00000000-0005-0000-0000-000066180000}"/>
    <cellStyle name="Normal 3 50" xfId="6251" xr:uid="{00000000-0005-0000-0000-000067180000}"/>
    <cellStyle name="Normal 3 51" xfId="6252" xr:uid="{00000000-0005-0000-0000-000068180000}"/>
    <cellStyle name="Normal 3 52" xfId="6253" xr:uid="{00000000-0005-0000-0000-000069180000}"/>
    <cellStyle name="Normal 3 53" xfId="6254" xr:uid="{00000000-0005-0000-0000-00006A180000}"/>
    <cellStyle name="Normal 3 54" xfId="6255" xr:uid="{00000000-0005-0000-0000-00006B180000}"/>
    <cellStyle name="Normal 3 55" xfId="6256" xr:uid="{00000000-0005-0000-0000-00006C180000}"/>
    <cellStyle name="Normal 3 56" xfId="6257" xr:uid="{00000000-0005-0000-0000-00006D180000}"/>
    <cellStyle name="Normal 3 57" xfId="6258" xr:uid="{00000000-0005-0000-0000-00006E180000}"/>
    <cellStyle name="Normal 3 58" xfId="6259" xr:uid="{00000000-0005-0000-0000-00006F180000}"/>
    <cellStyle name="Normal 3 59" xfId="6260" xr:uid="{00000000-0005-0000-0000-000070180000}"/>
    <cellStyle name="Normal 3 6" xfId="6261" xr:uid="{00000000-0005-0000-0000-000071180000}"/>
    <cellStyle name="Normal 3 6 2" xfId="6262" xr:uid="{00000000-0005-0000-0000-000072180000}"/>
    <cellStyle name="Normal 3 6 3" xfId="6263" xr:uid="{00000000-0005-0000-0000-000073180000}"/>
    <cellStyle name="Normal 3 6 4" xfId="6264" xr:uid="{00000000-0005-0000-0000-000074180000}"/>
    <cellStyle name="Normal 3 6 4 2" xfId="6265" xr:uid="{00000000-0005-0000-0000-000075180000}"/>
    <cellStyle name="Normal 3 6 5" xfId="6266" xr:uid="{00000000-0005-0000-0000-000076180000}"/>
    <cellStyle name="Normal 3 60" xfId="6267" xr:uid="{00000000-0005-0000-0000-000077180000}"/>
    <cellStyle name="Normal 3 61" xfId="6268" xr:uid="{00000000-0005-0000-0000-000078180000}"/>
    <cellStyle name="Normal 3 62" xfId="6269" xr:uid="{00000000-0005-0000-0000-000079180000}"/>
    <cellStyle name="Normal 3 63" xfId="6270" xr:uid="{00000000-0005-0000-0000-00007A180000}"/>
    <cellStyle name="Normal 3 64" xfId="6271" xr:uid="{00000000-0005-0000-0000-00007B180000}"/>
    <cellStyle name="Normal 3 65" xfId="6272" xr:uid="{00000000-0005-0000-0000-00007C180000}"/>
    <cellStyle name="Normal 3 66" xfId="6273" xr:uid="{00000000-0005-0000-0000-00007D180000}"/>
    <cellStyle name="Normal 3 67" xfId="6274" xr:uid="{00000000-0005-0000-0000-00007E180000}"/>
    <cellStyle name="Normal 3 68" xfId="6275" xr:uid="{00000000-0005-0000-0000-00007F180000}"/>
    <cellStyle name="Normal 3 69" xfId="6276" xr:uid="{00000000-0005-0000-0000-000080180000}"/>
    <cellStyle name="Normal 3 7" xfId="6277" xr:uid="{00000000-0005-0000-0000-000081180000}"/>
    <cellStyle name="Normal 3 70" xfId="6278" xr:uid="{00000000-0005-0000-0000-000082180000}"/>
    <cellStyle name="Normal 3 71" xfId="6279" xr:uid="{00000000-0005-0000-0000-000083180000}"/>
    <cellStyle name="Normal 3 72" xfId="6280" xr:uid="{00000000-0005-0000-0000-000084180000}"/>
    <cellStyle name="Normal 3 73" xfId="6281" xr:uid="{00000000-0005-0000-0000-000085180000}"/>
    <cellStyle name="Normal 3 74" xfId="6282" xr:uid="{00000000-0005-0000-0000-000086180000}"/>
    <cellStyle name="Normal 3 75" xfId="6283" xr:uid="{00000000-0005-0000-0000-000087180000}"/>
    <cellStyle name="Normal 3 76" xfId="6284" xr:uid="{00000000-0005-0000-0000-000088180000}"/>
    <cellStyle name="Normal 3 77" xfId="6285" xr:uid="{00000000-0005-0000-0000-000089180000}"/>
    <cellStyle name="Normal 3 78" xfId="6286" xr:uid="{00000000-0005-0000-0000-00008A180000}"/>
    <cellStyle name="Normal 3 79" xfId="6287" xr:uid="{00000000-0005-0000-0000-00008B180000}"/>
    <cellStyle name="Normal 3 8" xfId="6288" xr:uid="{00000000-0005-0000-0000-00008C180000}"/>
    <cellStyle name="Normal 3 8 2" xfId="6289" xr:uid="{00000000-0005-0000-0000-00008D180000}"/>
    <cellStyle name="Normal 3 8 3" xfId="6290" xr:uid="{00000000-0005-0000-0000-00008E180000}"/>
    <cellStyle name="Normal 3 8 4" xfId="6291" xr:uid="{00000000-0005-0000-0000-00008F180000}"/>
    <cellStyle name="Normal 3 8 4 2" xfId="6292" xr:uid="{00000000-0005-0000-0000-000090180000}"/>
    <cellStyle name="Normal 3 8 5" xfId="6293" xr:uid="{00000000-0005-0000-0000-000091180000}"/>
    <cellStyle name="Normal 3 80" xfId="6294" xr:uid="{00000000-0005-0000-0000-000092180000}"/>
    <cellStyle name="Normal 3 81" xfId="6295" xr:uid="{00000000-0005-0000-0000-000093180000}"/>
    <cellStyle name="Normal 3 82" xfId="6296" xr:uid="{00000000-0005-0000-0000-000094180000}"/>
    <cellStyle name="Normal 3 83" xfId="6297" xr:uid="{00000000-0005-0000-0000-000095180000}"/>
    <cellStyle name="Normal 3 84" xfId="6298" xr:uid="{00000000-0005-0000-0000-000096180000}"/>
    <cellStyle name="Normal 3 85" xfId="6299" xr:uid="{00000000-0005-0000-0000-000097180000}"/>
    <cellStyle name="Normal 3 86" xfId="6300" xr:uid="{00000000-0005-0000-0000-000098180000}"/>
    <cellStyle name="Normal 3 87" xfId="6301" xr:uid="{00000000-0005-0000-0000-000099180000}"/>
    <cellStyle name="Normal 3 88" xfId="6302" xr:uid="{00000000-0005-0000-0000-00009A180000}"/>
    <cellStyle name="Normal 3 89" xfId="6303" xr:uid="{00000000-0005-0000-0000-00009B180000}"/>
    <cellStyle name="Normal 3 9" xfId="6304" xr:uid="{00000000-0005-0000-0000-00009C180000}"/>
    <cellStyle name="Normal 3 9 2" xfId="6305" xr:uid="{00000000-0005-0000-0000-00009D180000}"/>
    <cellStyle name="Normal 3 9 3" xfId="6306" xr:uid="{00000000-0005-0000-0000-00009E180000}"/>
    <cellStyle name="Normal 3 9 4" xfId="6307" xr:uid="{00000000-0005-0000-0000-00009F180000}"/>
    <cellStyle name="Normal 3 9 4 2" xfId="6308" xr:uid="{00000000-0005-0000-0000-0000A0180000}"/>
    <cellStyle name="Normal 3 9 5" xfId="6309" xr:uid="{00000000-0005-0000-0000-0000A1180000}"/>
    <cellStyle name="Normal 3 90" xfId="6310" xr:uid="{00000000-0005-0000-0000-0000A2180000}"/>
    <cellStyle name="Normal 3 91" xfId="6311" xr:uid="{00000000-0005-0000-0000-0000A3180000}"/>
    <cellStyle name="Normal 3 92" xfId="6312" xr:uid="{00000000-0005-0000-0000-0000A4180000}"/>
    <cellStyle name="Normal 3 93" xfId="6313" xr:uid="{00000000-0005-0000-0000-0000A5180000}"/>
    <cellStyle name="Normal 3 94" xfId="6314" xr:uid="{00000000-0005-0000-0000-0000A6180000}"/>
    <cellStyle name="Normal 3 95" xfId="6315" xr:uid="{00000000-0005-0000-0000-0000A7180000}"/>
    <cellStyle name="Normal 3 96" xfId="6316" xr:uid="{00000000-0005-0000-0000-0000A8180000}"/>
    <cellStyle name="Normal 3 97" xfId="6317" xr:uid="{00000000-0005-0000-0000-0000A9180000}"/>
    <cellStyle name="Normal 3 98" xfId="6318" xr:uid="{00000000-0005-0000-0000-0000AA180000}"/>
    <cellStyle name="Normal 3 99" xfId="6319" xr:uid="{00000000-0005-0000-0000-0000AB180000}"/>
    <cellStyle name="Normal 30" xfId="6320" xr:uid="{00000000-0005-0000-0000-0000AC180000}"/>
    <cellStyle name="Normal 31" xfId="6321" xr:uid="{00000000-0005-0000-0000-0000AD180000}"/>
    <cellStyle name="Normal 31 2" xfId="6322" xr:uid="{00000000-0005-0000-0000-0000AE180000}"/>
    <cellStyle name="Normal 31 3" xfId="6323" xr:uid="{00000000-0005-0000-0000-0000AF180000}"/>
    <cellStyle name="Normal 32" xfId="6324" xr:uid="{00000000-0005-0000-0000-0000B0180000}"/>
    <cellStyle name="Normal 32 2" xfId="6325" xr:uid="{00000000-0005-0000-0000-0000B1180000}"/>
    <cellStyle name="Normal 33" xfId="6326" xr:uid="{00000000-0005-0000-0000-0000B2180000}"/>
    <cellStyle name="Normal 34" xfId="6327" xr:uid="{00000000-0005-0000-0000-0000B3180000}"/>
    <cellStyle name="Normal 35" xfId="6328" xr:uid="{00000000-0005-0000-0000-0000B4180000}"/>
    <cellStyle name="Normal 36" xfId="6329" xr:uid="{00000000-0005-0000-0000-0000B5180000}"/>
    <cellStyle name="Normal 37" xfId="6330" xr:uid="{00000000-0005-0000-0000-0000B6180000}"/>
    <cellStyle name="Normal 38" xfId="6331" xr:uid="{00000000-0005-0000-0000-0000B7180000}"/>
    <cellStyle name="Normal 39" xfId="6332" xr:uid="{00000000-0005-0000-0000-0000B8180000}"/>
    <cellStyle name="Normal 4" xfId="14" xr:uid="{00000000-0005-0000-0000-0000B9180000}"/>
    <cellStyle name="Normal 4 10" xfId="6333" xr:uid="{00000000-0005-0000-0000-0000BA180000}"/>
    <cellStyle name="Normal 4 10 2" xfId="6334" xr:uid="{00000000-0005-0000-0000-0000BB180000}"/>
    <cellStyle name="Normal 4 10 3" xfId="6335" xr:uid="{00000000-0005-0000-0000-0000BC180000}"/>
    <cellStyle name="Normal 4 100" xfId="6336" xr:uid="{00000000-0005-0000-0000-0000BD180000}"/>
    <cellStyle name="Normal 4 101" xfId="6337" xr:uid="{00000000-0005-0000-0000-0000BE180000}"/>
    <cellStyle name="Normal 4 102" xfId="6338" xr:uid="{00000000-0005-0000-0000-0000BF180000}"/>
    <cellStyle name="Normal 4 103" xfId="6339" xr:uid="{00000000-0005-0000-0000-0000C0180000}"/>
    <cellStyle name="Normal 4 104" xfId="6340" xr:uid="{00000000-0005-0000-0000-0000C1180000}"/>
    <cellStyle name="Normal 4 105" xfId="6341" xr:uid="{00000000-0005-0000-0000-0000C2180000}"/>
    <cellStyle name="Normal 4 106" xfId="6342" xr:uid="{00000000-0005-0000-0000-0000C3180000}"/>
    <cellStyle name="Normal 4 107" xfId="6343" xr:uid="{00000000-0005-0000-0000-0000C4180000}"/>
    <cellStyle name="Normal 4 108" xfId="6344" xr:uid="{00000000-0005-0000-0000-0000C5180000}"/>
    <cellStyle name="Normal 4 109" xfId="6345" xr:uid="{00000000-0005-0000-0000-0000C6180000}"/>
    <cellStyle name="Normal 4 11" xfId="6346" xr:uid="{00000000-0005-0000-0000-0000C7180000}"/>
    <cellStyle name="Normal 4 11 2" xfId="6347" xr:uid="{00000000-0005-0000-0000-0000C8180000}"/>
    <cellStyle name="Normal 4 11 3" xfId="6348" xr:uid="{00000000-0005-0000-0000-0000C9180000}"/>
    <cellStyle name="Normal 4 110" xfId="6349" xr:uid="{00000000-0005-0000-0000-0000CA180000}"/>
    <cellStyle name="Normal 4 111" xfId="6350" xr:uid="{00000000-0005-0000-0000-0000CB180000}"/>
    <cellStyle name="Normal 4 112" xfId="6351" xr:uid="{00000000-0005-0000-0000-0000CC180000}"/>
    <cellStyle name="Normal 4 113" xfId="6352" xr:uid="{00000000-0005-0000-0000-0000CD180000}"/>
    <cellStyle name="Normal 4 114" xfId="6353" xr:uid="{00000000-0005-0000-0000-0000CE180000}"/>
    <cellStyle name="Normal 4 115" xfId="6354" xr:uid="{00000000-0005-0000-0000-0000CF180000}"/>
    <cellStyle name="Normal 4 116" xfId="6355" xr:uid="{00000000-0005-0000-0000-0000D0180000}"/>
    <cellStyle name="Normal 4 117" xfId="6356" xr:uid="{00000000-0005-0000-0000-0000D1180000}"/>
    <cellStyle name="Normal 4 118" xfId="6357" xr:uid="{00000000-0005-0000-0000-0000D2180000}"/>
    <cellStyle name="Normal 4 119" xfId="6358" xr:uid="{00000000-0005-0000-0000-0000D3180000}"/>
    <cellStyle name="Normal 4 12" xfId="6359" xr:uid="{00000000-0005-0000-0000-0000D4180000}"/>
    <cellStyle name="Normal 4 12 2" xfId="6360" xr:uid="{00000000-0005-0000-0000-0000D5180000}"/>
    <cellStyle name="Normal 4 120" xfId="6361" xr:uid="{00000000-0005-0000-0000-0000D6180000}"/>
    <cellStyle name="Normal 4 121" xfId="6362" xr:uid="{00000000-0005-0000-0000-0000D7180000}"/>
    <cellStyle name="Normal 4 122" xfId="6363" xr:uid="{00000000-0005-0000-0000-0000D8180000}"/>
    <cellStyle name="Normal 4 123" xfId="6364" xr:uid="{00000000-0005-0000-0000-0000D9180000}"/>
    <cellStyle name="Normal 4 124" xfId="6365" xr:uid="{00000000-0005-0000-0000-0000DA180000}"/>
    <cellStyle name="Normal 4 125" xfId="6366" xr:uid="{00000000-0005-0000-0000-0000DB180000}"/>
    <cellStyle name="Normal 4 126" xfId="6367" xr:uid="{00000000-0005-0000-0000-0000DC180000}"/>
    <cellStyle name="Normal 4 127" xfId="6368" xr:uid="{00000000-0005-0000-0000-0000DD180000}"/>
    <cellStyle name="Normal 4 128" xfId="6369" xr:uid="{00000000-0005-0000-0000-0000DE180000}"/>
    <cellStyle name="Normal 4 129" xfId="6370" xr:uid="{00000000-0005-0000-0000-0000DF180000}"/>
    <cellStyle name="Normal 4 13" xfId="6371" xr:uid="{00000000-0005-0000-0000-0000E0180000}"/>
    <cellStyle name="Normal 4 13 2" xfId="6372" xr:uid="{00000000-0005-0000-0000-0000E1180000}"/>
    <cellStyle name="Normal 4 130" xfId="6373" xr:uid="{00000000-0005-0000-0000-0000E2180000}"/>
    <cellStyle name="Normal 4 131" xfId="6374" xr:uid="{00000000-0005-0000-0000-0000E3180000}"/>
    <cellStyle name="Normal 4 132" xfId="6375" xr:uid="{00000000-0005-0000-0000-0000E4180000}"/>
    <cellStyle name="Normal 4 133" xfId="6376" xr:uid="{00000000-0005-0000-0000-0000E5180000}"/>
    <cellStyle name="Normal 4 134" xfId="6377" xr:uid="{00000000-0005-0000-0000-0000E6180000}"/>
    <cellStyle name="Normal 4 135" xfId="6378" xr:uid="{00000000-0005-0000-0000-0000E7180000}"/>
    <cellStyle name="Normal 4 136" xfId="6379" xr:uid="{00000000-0005-0000-0000-0000E8180000}"/>
    <cellStyle name="Normal 4 137" xfId="6380" xr:uid="{00000000-0005-0000-0000-0000E9180000}"/>
    <cellStyle name="Normal 4 138" xfId="6381" xr:uid="{00000000-0005-0000-0000-0000EA180000}"/>
    <cellStyle name="Normal 4 139" xfId="6382" xr:uid="{00000000-0005-0000-0000-0000EB180000}"/>
    <cellStyle name="Normal 4 14" xfId="6383" xr:uid="{00000000-0005-0000-0000-0000EC180000}"/>
    <cellStyle name="Normal 4 14 2" xfId="6384" xr:uid="{00000000-0005-0000-0000-0000ED180000}"/>
    <cellStyle name="Normal 4 140" xfId="6385" xr:uid="{00000000-0005-0000-0000-0000EE180000}"/>
    <cellStyle name="Normal 4 141" xfId="6386" xr:uid="{00000000-0005-0000-0000-0000EF180000}"/>
    <cellStyle name="Normal 4 142" xfId="6387" xr:uid="{00000000-0005-0000-0000-0000F0180000}"/>
    <cellStyle name="Normal 4 143" xfId="6388" xr:uid="{00000000-0005-0000-0000-0000F1180000}"/>
    <cellStyle name="Normal 4 144" xfId="6389" xr:uid="{00000000-0005-0000-0000-0000F2180000}"/>
    <cellStyle name="Normal 4 145" xfId="6390" xr:uid="{00000000-0005-0000-0000-0000F3180000}"/>
    <cellStyle name="Normal 4 146" xfId="6391" xr:uid="{00000000-0005-0000-0000-0000F4180000}"/>
    <cellStyle name="Normal 4 147" xfId="6392" xr:uid="{00000000-0005-0000-0000-0000F5180000}"/>
    <cellStyle name="Normal 4 148" xfId="6393" xr:uid="{00000000-0005-0000-0000-0000F6180000}"/>
    <cellStyle name="Normal 4 149" xfId="6394" xr:uid="{00000000-0005-0000-0000-0000F7180000}"/>
    <cellStyle name="Normal 4 15" xfId="6395" xr:uid="{00000000-0005-0000-0000-0000F8180000}"/>
    <cellStyle name="Normal 4 15 2" xfId="6396" xr:uid="{00000000-0005-0000-0000-0000F9180000}"/>
    <cellStyle name="Normal 4 150" xfId="6397" xr:uid="{00000000-0005-0000-0000-0000FA180000}"/>
    <cellStyle name="Normal 4 151" xfId="6398" xr:uid="{00000000-0005-0000-0000-0000FB180000}"/>
    <cellStyle name="Normal 4 152" xfId="6399" xr:uid="{00000000-0005-0000-0000-0000FC180000}"/>
    <cellStyle name="Normal 4 153" xfId="6400" xr:uid="{00000000-0005-0000-0000-0000FD180000}"/>
    <cellStyle name="Normal 4 154" xfId="6401" xr:uid="{00000000-0005-0000-0000-0000FE180000}"/>
    <cellStyle name="Normal 4 155" xfId="6402" xr:uid="{00000000-0005-0000-0000-0000FF180000}"/>
    <cellStyle name="Normal 4 156" xfId="6403" xr:uid="{00000000-0005-0000-0000-000000190000}"/>
    <cellStyle name="Normal 4 157" xfId="6404" xr:uid="{00000000-0005-0000-0000-000001190000}"/>
    <cellStyle name="Normal 4 158" xfId="6405" xr:uid="{00000000-0005-0000-0000-000002190000}"/>
    <cellStyle name="Normal 4 159" xfId="6406" xr:uid="{00000000-0005-0000-0000-000003190000}"/>
    <cellStyle name="Normal 4 16" xfId="6407" xr:uid="{00000000-0005-0000-0000-000004190000}"/>
    <cellStyle name="Normal 4 16 2" xfId="6408" xr:uid="{00000000-0005-0000-0000-000005190000}"/>
    <cellStyle name="Normal 4 160" xfId="9477" xr:uid="{FB596EDE-8692-4042-A30C-1C435E33DACC}"/>
    <cellStyle name="Normal 4 17" xfId="6409" xr:uid="{00000000-0005-0000-0000-000006190000}"/>
    <cellStyle name="Normal 4 17 2" xfId="6410" xr:uid="{00000000-0005-0000-0000-000007190000}"/>
    <cellStyle name="Normal 4 18" xfId="6411" xr:uid="{00000000-0005-0000-0000-000008190000}"/>
    <cellStyle name="Normal 4 18 2" xfId="6412" xr:uid="{00000000-0005-0000-0000-000009190000}"/>
    <cellStyle name="Normal 4 19" xfId="6413" xr:uid="{00000000-0005-0000-0000-00000A190000}"/>
    <cellStyle name="Normal 4 19 2" xfId="6414" xr:uid="{00000000-0005-0000-0000-00000B190000}"/>
    <cellStyle name="Normal 4 2" xfId="6415" xr:uid="{00000000-0005-0000-0000-00000C190000}"/>
    <cellStyle name="Normal 4 2 10" xfId="6416" xr:uid="{00000000-0005-0000-0000-00000D190000}"/>
    <cellStyle name="Normal 4 2 11" xfId="6417" xr:uid="{00000000-0005-0000-0000-00000E190000}"/>
    <cellStyle name="Normal 4 2 12" xfId="6418" xr:uid="{00000000-0005-0000-0000-00000F190000}"/>
    <cellStyle name="Normal 4 2 13" xfId="6419" xr:uid="{00000000-0005-0000-0000-000010190000}"/>
    <cellStyle name="Normal 4 2 14" xfId="6420" xr:uid="{00000000-0005-0000-0000-000011190000}"/>
    <cellStyle name="Normal 4 2 15" xfId="6421" xr:uid="{00000000-0005-0000-0000-000012190000}"/>
    <cellStyle name="Normal 4 2 16" xfId="6422" xr:uid="{00000000-0005-0000-0000-000013190000}"/>
    <cellStyle name="Normal 4 2 17" xfId="6423" xr:uid="{00000000-0005-0000-0000-000014190000}"/>
    <cellStyle name="Normal 4 2 18" xfId="6424" xr:uid="{00000000-0005-0000-0000-000015190000}"/>
    <cellStyle name="Normal 4 2 2" xfId="6425" xr:uid="{00000000-0005-0000-0000-000016190000}"/>
    <cellStyle name="Normal 4 2 2 10" xfId="6426" xr:uid="{00000000-0005-0000-0000-000017190000}"/>
    <cellStyle name="Normal 4 2 2 11" xfId="6427" xr:uid="{00000000-0005-0000-0000-000018190000}"/>
    <cellStyle name="Normal 4 2 2 2" xfId="6428" xr:uid="{00000000-0005-0000-0000-000019190000}"/>
    <cellStyle name="Normal 4 2 2 2 2" xfId="6429" xr:uid="{00000000-0005-0000-0000-00001A190000}"/>
    <cellStyle name="Normal 4 2 2 3" xfId="6430" xr:uid="{00000000-0005-0000-0000-00001B190000}"/>
    <cellStyle name="Normal 4 2 2 4" xfId="6431" xr:uid="{00000000-0005-0000-0000-00001C190000}"/>
    <cellStyle name="Normal 4 2 2 5" xfId="6432" xr:uid="{00000000-0005-0000-0000-00001D190000}"/>
    <cellStyle name="Normal 4 2 2 6" xfId="6433" xr:uid="{00000000-0005-0000-0000-00001E190000}"/>
    <cellStyle name="Normal 4 2 2 7" xfId="6434" xr:uid="{00000000-0005-0000-0000-00001F190000}"/>
    <cellStyle name="Normal 4 2 2 8" xfId="6435" xr:uid="{00000000-0005-0000-0000-000020190000}"/>
    <cellStyle name="Normal 4 2 2 9" xfId="6436" xr:uid="{00000000-0005-0000-0000-000021190000}"/>
    <cellStyle name="Normal 4 2 3" xfId="6437" xr:uid="{00000000-0005-0000-0000-000022190000}"/>
    <cellStyle name="Normal 4 2 4" xfId="6438" xr:uid="{00000000-0005-0000-0000-000023190000}"/>
    <cellStyle name="Normal 4 2 5" xfId="6439" xr:uid="{00000000-0005-0000-0000-000024190000}"/>
    <cellStyle name="Normal 4 2 5 2" xfId="6440" xr:uid="{00000000-0005-0000-0000-000025190000}"/>
    <cellStyle name="Normal 4 2 6" xfId="6441" xr:uid="{00000000-0005-0000-0000-000026190000}"/>
    <cellStyle name="Normal 4 2 7" xfId="6442" xr:uid="{00000000-0005-0000-0000-000027190000}"/>
    <cellStyle name="Normal 4 2 8" xfId="6443" xr:uid="{00000000-0005-0000-0000-000028190000}"/>
    <cellStyle name="Normal 4 2 9" xfId="6444" xr:uid="{00000000-0005-0000-0000-000029190000}"/>
    <cellStyle name="Normal 4 20" xfId="6445" xr:uid="{00000000-0005-0000-0000-00002A190000}"/>
    <cellStyle name="Normal 4 20 2" xfId="6446" xr:uid="{00000000-0005-0000-0000-00002B190000}"/>
    <cellStyle name="Normal 4 21" xfId="6447" xr:uid="{00000000-0005-0000-0000-00002C190000}"/>
    <cellStyle name="Normal 4 21 2" xfId="6448" xr:uid="{00000000-0005-0000-0000-00002D190000}"/>
    <cellStyle name="Normal 4 22" xfId="6449" xr:uid="{00000000-0005-0000-0000-00002E190000}"/>
    <cellStyle name="Normal 4 22 2" xfId="6450" xr:uid="{00000000-0005-0000-0000-00002F190000}"/>
    <cellStyle name="Normal 4 23" xfId="6451" xr:uid="{00000000-0005-0000-0000-000030190000}"/>
    <cellStyle name="Normal 4 23 2" xfId="6452" xr:uid="{00000000-0005-0000-0000-000031190000}"/>
    <cellStyle name="Normal 4 24" xfId="6453" xr:uid="{00000000-0005-0000-0000-000032190000}"/>
    <cellStyle name="Normal 4 24 2" xfId="6454" xr:uid="{00000000-0005-0000-0000-000033190000}"/>
    <cellStyle name="Normal 4 25" xfId="6455" xr:uid="{00000000-0005-0000-0000-000034190000}"/>
    <cellStyle name="Normal 4 25 2" xfId="6456" xr:uid="{00000000-0005-0000-0000-000035190000}"/>
    <cellStyle name="Normal 4 26" xfId="6457" xr:uid="{00000000-0005-0000-0000-000036190000}"/>
    <cellStyle name="Normal 4 26 2" xfId="6458" xr:uid="{00000000-0005-0000-0000-000037190000}"/>
    <cellStyle name="Normal 4 27" xfId="6459" xr:uid="{00000000-0005-0000-0000-000038190000}"/>
    <cellStyle name="Normal 4 27 2" xfId="6460" xr:uid="{00000000-0005-0000-0000-000039190000}"/>
    <cellStyle name="Normal 4 28" xfId="6461" xr:uid="{00000000-0005-0000-0000-00003A190000}"/>
    <cellStyle name="Normal 4 28 2" xfId="6462" xr:uid="{00000000-0005-0000-0000-00003B190000}"/>
    <cellStyle name="Normal 4 29" xfId="6463" xr:uid="{00000000-0005-0000-0000-00003C190000}"/>
    <cellStyle name="Normal 4 29 2" xfId="6464" xr:uid="{00000000-0005-0000-0000-00003D190000}"/>
    <cellStyle name="Normal 4 3" xfId="6465" xr:uid="{00000000-0005-0000-0000-00003E190000}"/>
    <cellStyle name="Normal 4 3 10" xfId="6466" xr:uid="{00000000-0005-0000-0000-00003F190000}"/>
    <cellStyle name="Normal 4 3 11" xfId="6467" xr:uid="{00000000-0005-0000-0000-000040190000}"/>
    <cellStyle name="Normal 4 3 12" xfId="9534" xr:uid="{DFE15E41-F241-4091-8CFF-BDA359EBC8F3}"/>
    <cellStyle name="Normal 4 3 2" xfId="6468" xr:uid="{00000000-0005-0000-0000-000041190000}"/>
    <cellStyle name="Normal 4 3 2 2" xfId="6469" xr:uid="{00000000-0005-0000-0000-000042190000}"/>
    <cellStyle name="Normal 4 3 3" xfId="6470" xr:uid="{00000000-0005-0000-0000-000043190000}"/>
    <cellStyle name="Normal 4 3 3 2" xfId="6471" xr:uid="{00000000-0005-0000-0000-000044190000}"/>
    <cellStyle name="Normal 4 3 4" xfId="6472" xr:uid="{00000000-0005-0000-0000-000045190000}"/>
    <cellStyle name="Normal 4 3 5" xfId="6473" xr:uid="{00000000-0005-0000-0000-000046190000}"/>
    <cellStyle name="Normal 4 3 6" xfId="6474" xr:uid="{00000000-0005-0000-0000-000047190000}"/>
    <cellStyle name="Normal 4 3 7" xfId="6475" xr:uid="{00000000-0005-0000-0000-000048190000}"/>
    <cellStyle name="Normal 4 3 8" xfId="6476" xr:uid="{00000000-0005-0000-0000-000049190000}"/>
    <cellStyle name="Normal 4 3 9" xfId="6477" xr:uid="{00000000-0005-0000-0000-00004A190000}"/>
    <cellStyle name="Normal 4 30" xfId="6478" xr:uid="{00000000-0005-0000-0000-00004B190000}"/>
    <cellStyle name="Normal 4 30 2" xfId="6479" xr:uid="{00000000-0005-0000-0000-00004C190000}"/>
    <cellStyle name="Normal 4 31" xfId="6480" xr:uid="{00000000-0005-0000-0000-00004D190000}"/>
    <cellStyle name="Normal 4 31 2" xfId="6481" xr:uid="{00000000-0005-0000-0000-00004E190000}"/>
    <cellStyle name="Normal 4 32" xfId="6482" xr:uid="{00000000-0005-0000-0000-00004F190000}"/>
    <cellStyle name="Normal 4 32 2" xfId="6483" xr:uid="{00000000-0005-0000-0000-000050190000}"/>
    <cellStyle name="Normal 4 33" xfId="6484" xr:uid="{00000000-0005-0000-0000-000051190000}"/>
    <cellStyle name="Normal 4 33 2" xfId="6485" xr:uid="{00000000-0005-0000-0000-000052190000}"/>
    <cellStyle name="Normal 4 34" xfId="6486" xr:uid="{00000000-0005-0000-0000-000053190000}"/>
    <cellStyle name="Normal 4 34 2" xfId="6487" xr:uid="{00000000-0005-0000-0000-000054190000}"/>
    <cellStyle name="Normal 4 35" xfId="6488" xr:uid="{00000000-0005-0000-0000-000055190000}"/>
    <cellStyle name="Normal 4 35 2" xfId="6489" xr:uid="{00000000-0005-0000-0000-000056190000}"/>
    <cellStyle name="Normal 4 36" xfId="6490" xr:uid="{00000000-0005-0000-0000-000057190000}"/>
    <cellStyle name="Normal 4 36 2" xfId="6491" xr:uid="{00000000-0005-0000-0000-000058190000}"/>
    <cellStyle name="Normal 4 37" xfId="6492" xr:uid="{00000000-0005-0000-0000-000059190000}"/>
    <cellStyle name="Normal 4 37 2" xfId="6493" xr:uid="{00000000-0005-0000-0000-00005A190000}"/>
    <cellStyle name="Normal 4 38" xfId="6494" xr:uid="{00000000-0005-0000-0000-00005B190000}"/>
    <cellStyle name="Normal 4 38 2" xfId="6495" xr:uid="{00000000-0005-0000-0000-00005C190000}"/>
    <cellStyle name="Normal 4 39" xfId="6496" xr:uid="{00000000-0005-0000-0000-00005D190000}"/>
    <cellStyle name="Normal 4 39 2" xfId="6497" xr:uid="{00000000-0005-0000-0000-00005E190000}"/>
    <cellStyle name="Normal 4 4" xfId="6498" xr:uid="{00000000-0005-0000-0000-00005F190000}"/>
    <cellStyle name="Normal 4 4 2" xfId="6499" xr:uid="{00000000-0005-0000-0000-000060190000}"/>
    <cellStyle name="Normal 4 4 2 2" xfId="6500" xr:uid="{00000000-0005-0000-0000-000061190000}"/>
    <cellStyle name="Normal 4 4 2 3" xfId="6501" xr:uid="{00000000-0005-0000-0000-000062190000}"/>
    <cellStyle name="Normal 4 4 2 4" xfId="6502" xr:uid="{00000000-0005-0000-0000-000063190000}"/>
    <cellStyle name="Normal 4 4 2 5" xfId="6503" xr:uid="{00000000-0005-0000-0000-000064190000}"/>
    <cellStyle name="Normal 4 4 3" xfId="6504" xr:uid="{00000000-0005-0000-0000-000065190000}"/>
    <cellStyle name="Normal 4 4 4" xfId="6505" xr:uid="{00000000-0005-0000-0000-000066190000}"/>
    <cellStyle name="Normal 4 4 4 2" xfId="6506" xr:uid="{00000000-0005-0000-0000-000067190000}"/>
    <cellStyle name="Normal 4 4 5" xfId="6507" xr:uid="{00000000-0005-0000-0000-000068190000}"/>
    <cellStyle name="Normal 4 4 6" xfId="6508" xr:uid="{00000000-0005-0000-0000-000069190000}"/>
    <cellStyle name="Normal 4 4 6 2" xfId="6509" xr:uid="{00000000-0005-0000-0000-00006A190000}"/>
    <cellStyle name="Normal 4 4 7" xfId="9402" xr:uid="{915738CD-A0AE-4EB1-A970-4147CF9549C9}"/>
    <cellStyle name="Normal 4 4 8" xfId="9585" xr:uid="{F3AB5B48-025A-4955-9E8F-28D00BCCD8D5}"/>
    <cellStyle name="Normal 4 40" xfId="6510" xr:uid="{00000000-0005-0000-0000-00006B190000}"/>
    <cellStyle name="Normal 4 40 2" xfId="6511" xr:uid="{00000000-0005-0000-0000-00006C190000}"/>
    <cellStyle name="Normal 4 41" xfId="6512" xr:uid="{00000000-0005-0000-0000-00006D190000}"/>
    <cellStyle name="Normal 4 41 2" xfId="6513" xr:uid="{00000000-0005-0000-0000-00006E190000}"/>
    <cellStyle name="Normal 4 42" xfId="6514" xr:uid="{00000000-0005-0000-0000-00006F190000}"/>
    <cellStyle name="Normal 4 42 2" xfId="6515" xr:uid="{00000000-0005-0000-0000-000070190000}"/>
    <cellStyle name="Normal 4 43" xfId="6516" xr:uid="{00000000-0005-0000-0000-000071190000}"/>
    <cellStyle name="Normal 4 43 2" xfId="6517" xr:uid="{00000000-0005-0000-0000-000072190000}"/>
    <cellStyle name="Normal 4 44" xfId="6518" xr:uid="{00000000-0005-0000-0000-000073190000}"/>
    <cellStyle name="Normal 4 44 2" xfId="6519" xr:uid="{00000000-0005-0000-0000-000074190000}"/>
    <cellStyle name="Normal 4 45" xfId="6520" xr:uid="{00000000-0005-0000-0000-000075190000}"/>
    <cellStyle name="Normal 4 45 2" xfId="6521" xr:uid="{00000000-0005-0000-0000-000076190000}"/>
    <cellStyle name="Normal 4 46" xfId="6522" xr:uid="{00000000-0005-0000-0000-000077190000}"/>
    <cellStyle name="Normal 4 46 2" xfId="6523" xr:uid="{00000000-0005-0000-0000-000078190000}"/>
    <cellStyle name="Normal 4 47" xfId="6524" xr:uid="{00000000-0005-0000-0000-000079190000}"/>
    <cellStyle name="Normal 4 47 2" xfId="6525" xr:uid="{00000000-0005-0000-0000-00007A190000}"/>
    <cellStyle name="Normal 4 48" xfId="6526" xr:uid="{00000000-0005-0000-0000-00007B190000}"/>
    <cellStyle name="Normal 4 48 2" xfId="6527" xr:uid="{00000000-0005-0000-0000-00007C190000}"/>
    <cellStyle name="Normal 4 49" xfId="6528" xr:uid="{00000000-0005-0000-0000-00007D190000}"/>
    <cellStyle name="Normal 4 49 2" xfId="6529" xr:uid="{00000000-0005-0000-0000-00007E190000}"/>
    <cellStyle name="Normal 4 5" xfId="6530" xr:uid="{00000000-0005-0000-0000-00007F190000}"/>
    <cellStyle name="Normal 4 5 2" xfId="6531" xr:uid="{00000000-0005-0000-0000-000080190000}"/>
    <cellStyle name="Normal 4 5 2 2" xfId="6532" xr:uid="{00000000-0005-0000-0000-000081190000}"/>
    <cellStyle name="Normal 4 5 2 3" xfId="6533" xr:uid="{00000000-0005-0000-0000-000082190000}"/>
    <cellStyle name="Normal 4 5 3" xfId="6534" xr:uid="{00000000-0005-0000-0000-000083190000}"/>
    <cellStyle name="Normal 4 5 4" xfId="6535" xr:uid="{00000000-0005-0000-0000-000084190000}"/>
    <cellStyle name="Normal 4 5 5" xfId="6536" xr:uid="{00000000-0005-0000-0000-000085190000}"/>
    <cellStyle name="Normal 4 50" xfId="6537" xr:uid="{00000000-0005-0000-0000-000086190000}"/>
    <cellStyle name="Normal 4 50 2" xfId="6538" xr:uid="{00000000-0005-0000-0000-000087190000}"/>
    <cellStyle name="Normal 4 51" xfId="6539" xr:uid="{00000000-0005-0000-0000-000088190000}"/>
    <cellStyle name="Normal 4 51 2" xfId="6540" xr:uid="{00000000-0005-0000-0000-000089190000}"/>
    <cellStyle name="Normal 4 52" xfId="6541" xr:uid="{00000000-0005-0000-0000-00008A190000}"/>
    <cellStyle name="Normal 4 52 2" xfId="6542" xr:uid="{00000000-0005-0000-0000-00008B190000}"/>
    <cellStyle name="Normal 4 53" xfId="6543" xr:uid="{00000000-0005-0000-0000-00008C190000}"/>
    <cellStyle name="Normal 4 53 2" xfId="6544" xr:uid="{00000000-0005-0000-0000-00008D190000}"/>
    <cellStyle name="Normal 4 54" xfId="6545" xr:uid="{00000000-0005-0000-0000-00008E190000}"/>
    <cellStyle name="Normal 4 54 2" xfId="6546" xr:uid="{00000000-0005-0000-0000-00008F190000}"/>
    <cellStyle name="Normal 4 55" xfId="6547" xr:uid="{00000000-0005-0000-0000-000090190000}"/>
    <cellStyle name="Normal 4 55 2" xfId="6548" xr:uid="{00000000-0005-0000-0000-000091190000}"/>
    <cellStyle name="Normal 4 56" xfId="6549" xr:uid="{00000000-0005-0000-0000-000092190000}"/>
    <cellStyle name="Normal 4 56 2" xfId="6550" xr:uid="{00000000-0005-0000-0000-000093190000}"/>
    <cellStyle name="Normal 4 57" xfId="6551" xr:uid="{00000000-0005-0000-0000-000094190000}"/>
    <cellStyle name="Normal 4 57 2" xfId="6552" xr:uid="{00000000-0005-0000-0000-000095190000}"/>
    <cellStyle name="Normal 4 58" xfId="6553" xr:uid="{00000000-0005-0000-0000-000096190000}"/>
    <cellStyle name="Normal 4 58 2" xfId="6554" xr:uid="{00000000-0005-0000-0000-000097190000}"/>
    <cellStyle name="Normal 4 59" xfId="6555" xr:uid="{00000000-0005-0000-0000-000098190000}"/>
    <cellStyle name="Normal 4 59 2" xfId="6556" xr:uid="{00000000-0005-0000-0000-000099190000}"/>
    <cellStyle name="Normal 4 6" xfId="6557" xr:uid="{00000000-0005-0000-0000-00009A190000}"/>
    <cellStyle name="Normal 4 6 2" xfId="6558" xr:uid="{00000000-0005-0000-0000-00009B190000}"/>
    <cellStyle name="Normal 4 6 2 2" xfId="6559" xr:uid="{00000000-0005-0000-0000-00009C190000}"/>
    <cellStyle name="Normal 4 6 2 3" xfId="6560" xr:uid="{00000000-0005-0000-0000-00009D190000}"/>
    <cellStyle name="Normal 4 6 3" xfId="6561" xr:uid="{00000000-0005-0000-0000-00009E190000}"/>
    <cellStyle name="Normal 4 6 4" xfId="6562" xr:uid="{00000000-0005-0000-0000-00009F190000}"/>
    <cellStyle name="Normal 4 6 5" xfId="6563" xr:uid="{00000000-0005-0000-0000-0000A0190000}"/>
    <cellStyle name="Normal 4 60" xfId="6564" xr:uid="{00000000-0005-0000-0000-0000A1190000}"/>
    <cellStyle name="Normal 4 60 2" xfId="6565" xr:uid="{00000000-0005-0000-0000-0000A2190000}"/>
    <cellStyle name="Normal 4 61" xfId="6566" xr:uid="{00000000-0005-0000-0000-0000A3190000}"/>
    <cellStyle name="Normal 4 61 2" xfId="6567" xr:uid="{00000000-0005-0000-0000-0000A4190000}"/>
    <cellStyle name="Normal 4 62" xfId="6568" xr:uid="{00000000-0005-0000-0000-0000A5190000}"/>
    <cellStyle name="Normal 4 63" xfId="6569" xr:uid="{00000000-0005-0000-0000-0000A6190000}"/>
    <cellStyle name="Normal 4 64" xfId="6570" xr:uid="{00000000-0005-0000-0000-0000A7190000}"/>
    <cellStyle name="Normal 4 65" xfId="6571" xr:uid="{00000000-0005-0000-0000-0000A8190000}"/>
    <cellStyle name="Normal 4 66" xfId="6572" xr:uid="{00000000-0005-0000-0000-0000A9190000}"/>
    <cellStyle name="Normal 4 67" xfId="6573" xr:uid="{00000000-0005-0000-0000-0000AA190000}"/>
    <cellStyle name="Normal 4 68" xfId="6574" xr:uid="{00000000-0005-0000-0000-0000AB190000}"/>
    <cellStyle name="Normal 4 69" xfId="6575" xr:uid="{00000000-0005-0000-0000-0000AC190000}"/>
    <cellStyle name="Normal 4 7" xfId="6576" xr:uid="{00000000-0005-0000-0000-0000AD190000}"/>
    <cellStyle name="Normal 4 7 2" xfId="6577" xr:uid="{00000000-0005-0000-0000-0000AE190000}"/>
    <cellStyle name="Normal 4 7 2 2" xfId="6578" xr:uid="{00000000-0005-0000-0000-0000AF190000}"/>
    <cellStyle name="Normal 4 7 2 3" xfId="6579" xr:uid="{00000000-0005-0000-0000-0000B0190000}"/>
    <cellStyle name="Normal 4 7 3" xfId="6580" xr:uid="{00000000-0005-0000-0000-0000B1190000}"/>
    <cellStyle name="Normal 4 7 4" xfId="6581" xr:uid="{00000000-0005-0000-0000-0000B2190000}"/>
    <cellStyle name="Normal 4 7 5" xfId="6582" xr:uid="{00000000-0005-0000-0000-0000B3190000}"/>
    <cellStyle name="Normal 4 70" xfId="6583" xr:uid="{00000000-0005-0000-0000-0000B4190000}"/>
    <cellStyle name="Normal 4 71" xfId="6584" xr:uid="{00000000-0005-0000-0000-0000B5190000}"/>
    <cellStyle name="Normal 4 72" xfId="6585" xr:uid="{00000000-0005-0000-0000-0000B6190000}"/>
    <cellStyle name="Normal 4 73" xfId="6586" xr:uid="{00000000-0005-0000-0000-0000B7190000}"/>
    <cellStyle name="Normal 4 74" xfId="6587" xr:uid="{00000000-0005-0000-0000-0000B8190000}"/>
    <cellStyle name="Normal 4 75" xfId="6588" xr:uid="{00000000-0005-0000-0000-0000B9190000}"/>
    <cellStyle name="Normal 4 76" xfId="6589" xr:uid="{00000000-0005-0000-0000-0000BA190000}"/>
    <cellStyle name="Normal 4 77" xfId="6590" xr:uid="{00000000-0005-0000-0000-0000BB190000}"/>
    <cellStyle name="Normal 4 78" xfId="6591" xr:uid="{00000000-0005-0000-0000-0000BC190000}"/>
    <cellStyle name="Normal 4 79" xfId="6592" xr:uid="{00000000-0005-0000-0000-0000BD190000}"/>
    <cellStyle name="Normal 4 8" xfId="6593" xr:uid="{00000000-0005-0000-0000-0000BE190000}"/>
    <cellStyle name="Normal 4 8 2" xfId="6594" xr:uid="{00000000-0005-0000-0000-0000BF190000}"/>
    <cellStyle name="Normal 4 8 2 2" xfId="6595" xr:uid="{00000000-0005-0000-0000-0000C0190000}"/>
    <cellStyle name="Normal 4 8 2 3" xfId="6596" xr:uid="{00000000-0005-0000-0000-0000C1190000}"/>
    <cellStyle name="Normal 4 8 3" xfId="6597" xr:uid="{00000000-0005-0000-0000-0000C2190000}"/>
    <cellStyle name="Normal 4 8 4" xfId="6598" xr:uid="{00000000-0005-0000-0000-0000C3190000}"/>
    <cellStyle name="Normal 4 8 5" xfId="6599" xr:uid="{00000000-0005-0000-0000-0000C4190000}"/>
    <cellStyle name="Normal 4 80" xfId="6600" xr:uid="{00000000-0005-0000-0000-0000C5190000}"/>
    <cellStyle name="Normal 4 81" xfId="6601" xr:uid="{00000000-0005-0000-0000-0000C6190000}"/>
    <cellStyle name="Normal 4 82" xfId="6602" xr:uid="{00000000-0005-0000-0000-0000C7190000}"/>
    <cellStyle name="Normal 4 83" xfId="6603" xr:uid="{00000000-0005-0000-0000-0000C8190000}"/>
    <cellStyle name="Normal 4 84" xfId="6604" xr:uid="{00000000-0005-0000-0000-0000C9190000}"/>
    <cellStyle name="Normal 4 85" xfId="6605" xr:uid="{00000000-0005-0000-0000-0000CA190000}"/>
    <cellStyle name="Normal 4 86" xfId="6606" xr:uid="{00000000-0005-0000-0000-0000CB190000}"/>
    <cellStyle name="Normal 4 87" xfId="6607" xr:uid="{00000000-0005-0000-0000-0000CC190000}"/>
    <cellStyle name="Normal 4 88" xfId="6608" xr:uid="{00000000-0005-0000-0000-0000CD190000}"/>
    <cellStyle name="Normal 4 89" xfId="6609" xr:uid="{00000000-0005-0000-0000-0000CE190000}"/>
    <cellStyle name="Normal 4 9" xfId="6610" xr:uid="{00000000-0005-0000-0000-0000CF190000}"/>
    <cellStyle name="Normal 4 9 2" xfId="6611" xr:uid="{00000000-0005-0000-0000-0000D0190000}"/>
    <cellStyle name="Normal 4 9 3" xfId="6612" xr:uid="{00000000-0005-0000-0000-0000D1190000}"/>
    <cellStyle name="Normal 4 90" xfId="6613" xr:uid="{00000000-0005-0000-0000-0000D2190000}"/>
    <cellStyle name="Normal 4 91" xfId="6614" xr:uid="{00000000-0005-0000-0000-0000D3190000}"/>
    <cellStyle name="Normal 4 92" xfId="6615" xr:uid="{00000000-0005-0000-0000-0000D4190000}"/>
    <cellStyle name="Normal 4 93" xfId="6616" xr:uid="{00000000-0005-0000-0000-0000D5190000}"/>
    <cellStyle name="Normal 4 94" xfId="6617" xr:uid="{00000000-0005-0000-0000-0000D6190000}"/>
    <cellStyle name="Normal 4 95" xfId="6618" xr:uid="{00000000-0005-0000-0000-0000D7190000}"/>
    <cellStyle name="Normal 4 96" xfId="6619" xr:uid="{00000000-0005-0000-0000-0000D8190000}"/>
    <cellStyle name="Normal 4 97" xfId="6620" xr:uid="{00000000-0005-0000-0000-0000D9190000}"/>
    <cellStyle name="Normal 4 98" xfId="6621" xr:uid="{00000000-0005-0000-0000-0000DA190000}"/>
    <cellStyle name="Normal 4 99" xfId="6622" xr:uid="{00000000-0005-0000-0000-0000DB190000}"/>
    <cellStyle name="Normal 40" xfId="6623" xr:uid="{00000000-0005-0000-0000-0000DC190000}"/>
    <cellStyle name="Normal 41" xfId="18" xr:uid="{00000000-0005-0000-0000-0000DD190000}"/>
    <cellStyle name="Normal 42" xfId="6624" xr:uid="{00000000-0005-0000-0000-0000DE190000}"/>
    <cellStyle name="Normal 42 2" xfId="6625" xr:uid="{00000000-0005-0000-0000-0000DF190000}"/>
    <cellStyle name="Normal 42 3" xfId="6626" xr:uid="{00000000-0005-0000-0000-0000E0190000}"/>
    <cellStyle name="Normal 43" xfId="6627" xr:uid="{00000000-0005-0000-0000-0000E1190000}"/>
    <cellStyle name="Normal 43 2" xfId="6628" xr:uid="{00000000-0005-0000-0000-0000E2190000}"/>
    <cellStyle name="Normal 43 2 2" xfId="6629" xr:uid="{00000000-0005-0000-0000-0000E3190000}"/>
    <cellStyle name="Normal 44" xfId="6630" xr:uid="{00000000-0005-0000-0000-0000E4190000}"/>
    <cellStyle name="Normal 45" xfId="6631" xr:uid="{00000000-0005-0000-0000-0000E5190000}"/>
    <cellStyle name="Normal 46" xfId="6632" xr:uid="{00000000-0005-0000-0000-0000E6190000}"/>
    <cellStyle name="Normal 47" xfId="6633" xr:uid="{00000000-0005-0000-0000-0000E7190000}"/>
    <cellStyle name="Normal 48" xfId="6634" xr:uid="{00000000-0005-0000-0000-0000E8190000}"/>
    <cellStyle name="Normal 49" xfId="6635" xr:uid="{00000000-0005-0000-0000-0000E9190000}"/>
    <cellStyle name="Normal 5" xfId="6636" xr:uid="{00000000-0005-0000-0000-0000EA190000}"/>
    <cellStyle name="Normal 5 10" xfId="6637" xr:uid="{00000000-0005-0000-0000-0000EB190000}"/>
    <cellStyle name="Normal 5 10 2" xfId="6638" xr:uid="{00000000-0005-0000-0000-0000EC190000}"/>
    <cellStyle name="Normal 5 10 2 2" xfId="6639" xr:uid="{00000000-0005-0000-0000-0000ED190000}"/>
    <cellStyle name="Normal 5 10 3" xfId="6640" xr:uid="{00000000-0005-0000-0000-0000EE190000}"/>
    <cellStyle name="Normal 5 100" xfId="6641" xr:uid="{00000000-0005-0000-0000-0000EF190000}"/>
    <cellStyle name="Normal 5 100 2" xfId="6642" xr:uid="{00000000-0005-0000-0000-0000F0190000}"/>
    <cellStyle name="Normal 5 101" xfId="6643" xr:uid="{00000000-0005-0000-0000-0000F1190000}"/>
    <cellStyle name="Normal 5 102" xfId="6644" xr:uid="{00000000-0005-0000-0000-0000F2190000}"/>
    <cellStyle name="Normal 5 103" xfId="6645" xr:uid="{00000000-0005-0000-0000-0000F3190000}"/>
    <cellStyle name="Normal 5 104" xfId="6646" xr:uid="{00000000-0005-0000-0000-0000F4190000}"/>
    <cellStyle name="Normal 5 105" xfId="6647" xr:uid="{00000000-0005-0000-0000-0000F5190000}"/>
    <cellStyle name="Normal 5 106" xfId="6648" xr:uid="{00000000-0005-0000-0000-0000F6190000}"/>
    <cellStyle name="Normal 5 107" xfId="6649" xr:uid="{00000000-0005-0000-0000-0000F7190000}"/>
    <cellStyle name="Normal 5 107 2" xfId="6650" xr:uid="{00000000-0005-0000-0000-0000F8190000}"/>
    <cellStyle name="Normal 5 108" xfId="6651" xr:uid="{00000000-0005-0000-0000-0000F9190000}"/>
    <cellStyle name="Normal 5 108 2" xfId="6652" xr:uid="{00000000-0005-0000-0000-0000FA190000}"/>
    <cellStyle name="Normal 5 109" xfId="6653" xr:uid="{00000000-0005-0000-0000-0000FB190000}"/>
    <cellStyle name="Normal 5 109 2" xfId="6654" xr:uid="{00000000-0005-0000-0000-0000FC190000}"/>
    <cellStyle name="Normal 5 11" xfId="6655" xr:uid="{00000000-0005-0000-0000-0000FD190000}"/>
    <cellStyle name="Normal 5 11 2" xfId="6656" xr:uid="{00000000-0005-0000-0000-0000FE190000}"/>
    <cellStyle name="Normal 5 11 2 2" xfId="6657" xr:uid="{00000000-0005-0000-0000-0000FF190000}"/>
    <cellStyle name="Normal 5 11 3" xfId="6658" xr:uid="{00000000-0005-0000-0000-0000001A0000}"/>
    <cellStyle name="Normal 5 110" xfId="6659" xr:uid="{00000000-0005-0000-0000-0000011A0000}"/>
    <cellStyle name="Normal 5 110 2" xfId="6660" xr:uid="{00000000-0005-0000-0000-0000021A0000}"/>
    <cellStyle name="Normal 5 111" xfId="6661" xr:uid="{00000000-0005-0000-0000-0000031A0000}"/>
    <cellStyle name="Normal 5 111 2" xfId="6662" xr:uid="{00000000-0005-0000-0000-0000041A0000}"/>
    <cellStyle name="Normal 5 112" xfId="6663" xr:uid="{00000000-0005-0000-0000-0000051A0000}"/>
    <cellStyle name="Normal 5 112 2" xfId="6664" xr:uid="{00000000-0005-0000-0000-0000061A0000}"/>
    <cellStyle name="Normal 5 113" xfId="6665" xr:uid="{00000000-0005-0000-0000-0000071A0000}"/>
    <cellStyle name="Normal 5 113 2" xfId="6666" xr:uid="{00000000-0005-0000-0000-0000081A0000}"/>
    <cellStyle name="Normal 5 114" xfId="6667" xr:uid="{00000000-0005-0000-0000-0000091A0000}"/>
    <cellStyle name="Normal 5 114 2" xfId="6668" xr:uid="{00000000-0005-0000-0000-00000A1A0000}"/>
    <cellStyle name="Normal 5 115" xfId="6669" xr:uid="{00000000-0005-0000-0000-00000B1A0000}"/>
    <cellStyle name="Normal 5 115 2" xfId="6670" xr:uid="{00000000-0005-0000-0000-00000C1A0000}"/>
    <cellStyle name="Normal 5 116" xfId="6671" xr:uid="{00000000-0005-0000-0000-00000D1A0000}"/>
    <cellStyle name="Normal 5 116 2" xfId="6672" xr:uid="{00000000-0005-0000-0000-00000E1A0000}"/>
    <cellStyle name="Normal 5 117" xfId="6673" xr:uid="{00000000-0005-0000-0000-00000F1A0000}"/>
    <cellStyle name="Normal 5 117 2" xfId="6674" xr:uid="{00000000-0005-0000-0000-0000101A0000}"/>
    <cellStyle name="Normal 5 118" xfId="6675" xr:uid="{00000000-0005-0000-0000-0000111A0000}"/>
    <cellStyle name="Normal 5 118 2" xfId="6676" xr:uid="{00000000-0005-0000-0000-0000121A0000}"/>
    <cellStyle name="Normal 5 119" xfId="6677" xr:uid="{00000000-0005-0000-0000-0000131A0000}"/>
    <cellStyle name="Normal 5 12" xfId="6678" xr:uid="{00000000-0005-0000-0000-0000141A0000}"/>
    <cellStyle name="Normal 5 12 2" xfId="6679" xr:uid="{00000000-0005-0000-0000-0000151A0000}"/>
    <cellStyle name="Normal 5 12 2 2" xfId="6680" xr:uid="{00000000-0005-0000-0000-0000161A0000}"/>
    <cellStyle name="Normal 5 12 3" xfId="6681" xr:uid="{00000000-0005-0000-0000-0000171A0000}"/>
    <cellStyle name="Normal 5 120" xfId="6682" xr:uid="{00000000-0005-0000-0000-0000181A0000}"/>
    <cellStyle name="Normal 5 121" xfId="6683" xr:uid="{00000000-0005-0000-0000-0000191A0000}"/>
    <cellStyle name="Normal 5 122" xfId="6684" xr:uid="{00000000-0005-0000-0000-00001A1A0000}"/>
    <cellStyle name="Normal 5 123" xfId="6685" xr:uid="{00000000-0005-0000-0000-00001B1A0000}"/>
    <cellStyle name="Normal 5 123 2" xfId="6686" xr:uid="{00000000-0005-0000-0000-00001C1A0000}"/>
    <cellStyle name="Normal 5 124" xfId="6687" xr:uid="{00000000-0005-0000-0000-00001D1A0000}"/>
    <cellStyle name="Normal 5 124 2" xfId="6688" xr:uid="{00000000-0005-0000-0000-00001E1A0000}"/>
    <cellStyle name="Normal 5 125" xfId="6689" xr:uid="{00000000-0005-0000-0000-00001F1A0000}"/>
    <cellStyle name="Normal 5 125 2" xfId="6690" xr:uid="{00000000-0005-0000-0000-0000201A0000}"/>
    <cellStyle name="Normal 5 126" xfId="6691" xr:uid="{00000000-0005-0000-0000-0000211A0000}"/>
    <cellStyle name="Normal 5 126 2" xfId="6692" xr:uid="{00000000-0005-0000-0000-0000221A0000}"/>
    <cellStyle name="Normal 5 127" xfId="6693" xr:uid="{00000000-0005-0000-0000-0000231A0000}"/>
    <cellStyle name="Normal 5 127 2" xfId="6694" xr:uid="{00000000-0005-0000-0000-0000241A0000}"/>
    <cellStyle name="Normal 5 128" xfId="6695" xr:uid="{00000000-0005-0000-0000-0000251A0000}"/>
    <cellStyle name="Normal 5 128 2" xfId="6696" xr:uid="{00000000-0005-0000-0000-0000261A0000}"/>
    <cellStyle name="Normal 5 129" xfId="6697" xr:uid="{00000000-0005-0000-0000-0000271A0000}"/>
    <cellStyle name="Normal 5 129 2" xfId="6698" xr:uid="{00000000-0005-0000-0000-0000281A0000}"/>
    <cellStyle name="Normal 5 13" xfId="6699" xr:uid="{00000000-0005-0000-0000-0000291A0000}"/>
    <cellStyle name="Normal 5 13 2" xfId="6700" xr:uid="{00000000-0005-0000-0000-00002A1A0000}"/>
    <cellStyle name="Normal 5 13 2 2" xfId="6701" xr:uid="{00000000-0005-0000-0000-00002B1A0000}"/>
    <cellStyle name="Normal 5 13 3" xfId="6702" xr:uid="{00000000-0005-0000-0000-00002C1A0000}"/>
    <cellStyle name="Normal 5 130" xfId="6703" xr:uid="{00000000-0005-0000-0000-00002D1A0000}"/>
    <cellStyle name="Normal 5 130 2" xfId="6704" xr:uid="{00000000-0005-0000-0000-00002E1A0000}"/>
    <cellStyle name="Normal 5 131" xfId="6705" xr:uid="{00000000-0005-0000-0000-00002F1A0000}"/>
    <cellStyle name="Normal 5 131 2" xfId="6706" xr:uid="{00000000-0005-0000-0000-0000301A0000}"/>
    <cellStyle name="Normal 5 132" xfId="6707" xr:uid="{00000000-0005-0000-0000-0000311A0000}"/>
    <cellStyle name="Normal 5 132 2" xfId="6708" xr:uid="{00000000-0005-0000-0000-0000321A0000}"/>
    <cellStyle name="Normal 5 133" xfId="6709" xr:uid="{00000000-0005-0000-0000-0000331A0000}"/>
    <cellStyle name="Normal 5 133 2" xfId="6710" xr:uid="{00000000-0005-0000-0000-0000341A0000}"/>
    <cellStyle name="Normal 5 134" xfId="6711" xr:uid="{00000000-0005-0000-0000-0000351A0000}"/>
    <cellStyle name="Normal 5 134 2" xfId="6712" xr:uid="{00000000-0005-0000-0000-0000361A0000}"/>
    <cellStyle name="Normal 5 135" xfId="6713" xr:uid="{00000000-0005-0000-0000-0000371A0000}"/>
    <cellStyle name="Normal 5 135 2" xfId="6714" xr:uid="{00000000-0005-0000-0000-0000381A0000}"/>
    <cellStyle name="Normal 5 136" xfId="6715" xr:uid="{00000000-0005-0000-0000-0000391A0000}"/>
    <cellStyle name="Normal 5 136 2" xfId="6716" xr:uid="{00000000-0005-0000-0000-00003A1A0000}"/>
    <cellStyle name="Normal 5 137" xfId="6717" xr:uid="{00000000-0005-0000-0000-00003B1A0000}"/>
    <cellStyle name="Normal 5 137 2" xfId="6718" xr:uid="{00000000-0005-0000-0000-00003C1A0000}"/>
    <cellStyle name="Normal 5 138" xfId="6719" xr:uid="{00000000-0005-0000-0000-00003D1A0000}"/>
    <cellStyle name="Normal 5 138 2" xfId="6720" xr:uid="{00000000-0005-0000-0000-00003E1A0000}"/>
    <cellStyle name="Normal 5 139" xfId="6721" xr:uid="{00000000-0005-0000-0000-00003F1A0000}"/>
    <cellStyle name="Normal 5 139 2" xfId="6722" xr:uid="{00000000-0005-0000-0000-0000401A0000}"/>
    <cellStyle name="Normal 5 14" xfId="6723" xr:uid="{00000000-0005-0000-0000-0000411A0000}"/>
    <cellStyle name="Normal 5 14 2" xfId="6724" xr:uid="{00000000-0005-0000-0000-0000421A0000}"/>
    <cellStyle name="Normal 5 14 2 2" xfId="6725" xr:uid="{00000000-0005-0000-0000-0000431A0000}"/>
    <cellStyle name="Normal 5 14 3" xfId="6726" xr:uid="{00000000-0005-0000-0000-0000441A0000}"/>
    <cellStyle name="Normal 5 140" xfId="6727" xr:uid="{00000000-0005-0000-0000-0000451A0000}"/>
    <cellStyle name="Normal 5 140 2" xfId="6728" xr:uid="{00000000-0005-0000-0000-0000461A0000}"/>
    <cellStyle name="Normal 5 141" xfId="6729" xr:uid="{00000000-0005-0000-0000-0000471A0000}"/>
    <cellStyle name="Normal 5 141 2" xfId="6730" xr:uid="{00000000-0005-0000-0000-0000481A0000}"/>
    <cellStyle name="Normal 5 142" xfId="6731" xr:uid="{00000000-0005-0000-0000-0000491A0000}"/>
    <cellStyle name="Normal 5 142 2" xfId="6732" xr:uid="{00000000-0005-0000-0000-00004A1A0000}"/>
    <cellStyle name="Normal 5 143" xfId="6733" xr:uid="{00000000-0005-0000-0000-00004B1A0000}"/>
    <cellStyle name="Normal 5 143 2" xfId="6734" xr:uid="{00000000-0005-0000-0000-00004C1A0000}"/>
    <cellStyle name="Normal 5 144" xfId="6735" xr:uid="{00000000-0005-0000-0000-00004D1A0000}"/>
    <cellStyle name="Normal 5 144 2" xfId="6736" xr:uid="{00000000-0005-0000-0000-00004E1A0000}"/>
    <cellStyle name="Normal 5 145" xfId="6737" xr:uid="{00000000-0005-0000-0000-00004F1A0000}"/>
    <cellStyle name="Normal 5 146" xfId="6738" xr:uid="{00000000-0005-0000-0000-0000501A0000}"/>
    <cellStyle name="Normal 5 147" xfId="6739" xr:uid="{00000000-0005-0000-0000-0000511A0000}"/>
    <cellStyle name="Normal 5 147 2" xfId="6740" xr:uid="{00000000-0005-0000-0000-0000521A0000}"/>
    <cellStyle name="Normal 5 148" xfId="6741" xr:uid="{00000000-0005-0000-0000-0000531A0000}"/>
    <cellStyle name="Normal 5 148 2" xfId="6742" xr:uid="{00000000-0005-0000-0000-0000541A0000}"/>
    <cellStyle name="Normal 5 149" xfId="6743" xr:uid="{00000000-0005-0000-0000-0000551A0000}"/>
    <cellStyle name="Normal 5 149 2" xfId="6744" xr:uid="{00000000-0005-0000-0000-0000561A0000}"/>
    <cellStyle name="Normal 5 15" xfId="6745" xr:uid="{00000000-0005-0000-0000-0000571A0000}"/>
    <cellStyle name="Normal 5 15 2" xfId="6746" xr:uid="{00000000-0005-0000-0000-0000581A0000}"/>
    <cellStyle name="Normal 5 15 2 2" xfId="6747" xr:uid="{00000000-0005-0000-0000-0000591A0000}"/>
    <cellStyle name="Normal 5 15 3" xfId="6748" xr:uid="{00000000-0005-0000-0000-00005A1A0000}"/>
    <cellStyle name="Normal 5 150" xfId="6749" xr:uid="{00000000-0005-0000-0000-00005B1A0000}"/>
    <cellStyle name="Normal 5 150 2" xfId="6750" xr:uid="{00000000-0005-0000-0000-00005C1A0000}"/>
    <cellStyle name="Normal 5 151" xfId="6751" xr:uid="{00000000-0005-0000-0000-00005D1A0000}"/>
    <cellStyle name="Normal 5 151 2" xfId="6752" xr:uid="{00000000-0005-0000-0000-00005E1A0000}"/>
    <cellStyle name="Normal 5 152" xfId="6753" xr:uid="{00000000-0005-0000-0000-00005F1A0000}"/>
    <cellStyle name="Normal 5 152 2" xfId="6754" xr:uid="{00000000-0005-0000-0000-0000601A0000}"/>
    <cellStyle name="Normal 5 153" xfId="6755" xr:uid="{00000000-0005-0000-0000-0000611A0000}"/>
    <cellStyle name="Normal 5 154" xfId="6756" xr:uid="{00000000-0005-0000-0000-0000621A0000}"/>
    <cellStyle name="Normal 5 155" xfId="6757" xr:uid="{00000000-0005-0000-0000-0000631A0000}"/>
    <cellStyle name="Normal 5 156" xfId="6758" xr:uid="{00000000-0005-0000-0000-0000641A0000}"/>
    <cellStyle name="Normal 5 157" xfId="6759" xr:uid="{00000000-0005-0000-0000-0000651A0000}"/>
    <cellStyle name="Normal 5 158" xfId="6760" xr:uid="{00000000-0005-0000-0000-0000661A0000}"/>
    <cellStyle name="Normal 5 159" xfId="6761" xr:uid="{00000000-0005-0000-0000-0000671A0000}"/>
    <cellStyle name="Normal 5 16" xfId="6762" xr:uid="{00000000-0005-0000-0000-0000681A0000}"/>
    <cellStyle name="Normal 5 16 2" xfId="6763" xr:uid="{00000000-0005-0000-0000-0000691A0000}"/>
    <cellStyle name="Normal 5 16 2 2" xfId="6764" xr:uid="{00000000-0005-0000-0000-00006A1A0000}"/>
    <cellStyle name="Normal 5 16 3" xfId="6765" xr:uid="{00000000-0005-0000-0000-00006B1A0000}"/>
    <cellStyle name="Normal 5 160" xfId="9478" xr:uid="{F02CE646-B67A-49A4-943C-55A385D5F765}"/>
    <cellStyle name="Normal 5 17" xfId="6766" xr:uid="{00000000-0005-0000-0000-00006C1A0000}"/>
    <cellStyle name="Normal 5 17 2" xfId="6767" xr:uid="{00000000-0005-0000-0000-00006D1A0000}"/>
    <cellStyle name="Normal 5 17 2 2" xfId="6768" xr:uid="{00000000-0005-0000-0000-00006E1A0000}"/>
    <cellStyle name="Normal 5 17 3" xfId="6769" xr:uid="{00000000-0005-0000-0000-00006F1A0000}"/>
    <cellStyle name="Normal 5 18" xfId="6770" xr:uid="{00000000-0005-0000-0000-0000701A0000}"/>
    <cellStyle name="Normal 5 18 2" xfId="6771" xr:uid="{00000000-0005-0000-0000-0000711A0000}"/>
    <cellStyle name="Normal 5 18 2 2" xfId="6772" xr:uid="{00000000-0005-0000-0000-0000721A0000}"/>
    <cellStyle name="Normal 5 18 3" xfId="6773" xr:uid="{00000000-0005-0000-0000-0000731A0000}"/>
    <cellStyle name="Normal 5 19" xfId="6774" xr:uid="{00000000-0005-0000-0000-0000741A0000}"/>
    <cellStyle name="Normal 5 19 2" xfId="6775" xr:uid="{00000000-0005-0000-0000-0000751A0000}"/>
    <cellStyle name="Normal 5 19 2 2" xfId="6776" xr:uid="{00000000-0005-0000-0000-0000761A0000}"/>
    <cellStyle name="Normal 5 19 3" xfId="6777" xr:uid="{00000000-0005-0000-0000-0000771A0000}"/>
    <cellStyle name="Normal 5 2" xfId="6778" xr:uid="{00000000-0005-0000-0000-0000781A0000}"/>
    <cellStyle name="Normal 5 2 2" xfId="6779" xr:uid="{00000000-0005-0000-0000-0000791A0000}"/>
    <cellStyle name="Normal 5 2 2 2" xfId="6780" xr:uid="{00000000-0005-0000-0000-00007A1A0000}"/>
    <cellStyle name="Normal 5 2 2 2 2" xfId="9537" xr:uid="{9DA8BBB7-876A-457C-8FEE-AFE9DB67BD87}"/>
    <cellStyle name="Normal 5 2 2 3" xfId="6781" xr:uid="{00000000-0005-0000-0000-00007B1A0000}"/>
    <cellStyle name="Normal 5 2 2 3 2" xfId="9588" xr:uid="{A740E13E-E050-4FF1-8F59-1D10D4E4C4D4}"/>
    <cellStyle name="Normal 5 2 2 4" xfId="9480" xr:uid="{EEE1C275-CDF7-4E15-89B2-3539745352C9}"/>
    <cellStyle name="Normal 5 2 3" xfId="6782" xr:uid="{00000000-0005-0000-0000-00007C1A0000}"/>
    <cellStyle name="Normal 5 2 3 2" xfId="6783" xr:uid="{00000000-0005-0000-0000-00007D1A0000}"/>
    <cellStyle name="Normal 5 2 3 3" xfId="9536" xr:uid="{B7C0CDE2-38C4-4637-9031-188570A70877}"/>
    <cellStyle name="Normal 5 2 4" xfId="6784" xr:uid="{00000000-0005-0000-0000-00007E1A0000}"/>
    <cellStyle name="Normal 5 2 4 2" xfId="9587" xr:uid="{8B611EDE-6757-4C50-B442-461060223FB9}"/>
    <cellStyle name="Normal 5 2 5" xfId="6785" xr:uid="{00000000-0005-0000-0000-00007F1A0000}"/>
    <cellStyle name="Normal 5 2 6" xfId="6786" xr:uid="{00000000-0005-0000-0000-0000801A0000}"/>
    <cellStyle name="Normal 5 2 7" xfId="6787" xr:uid="{00000000-0005-0000-0000-0000811A0000}"/>
    <cellStyle name="Normal 5 2 8" xfId="9479" xr:uid="{A480194F-6931-4360-B888-CBE5C12D6612}"/>
    <cellStyle name="Normal 5 20" xfId="6788" xr:uid="{00000000-0005-0000-0000-0000821A0000}"/>
    <cellStyle name="Normal 5 20 2" xfId="6789" xr:uid="{00000000-0005-0000-0000-0000831A0000}"/>
    <cellStyle name="Normal 5 20 2 2" xfId="6790" xr:uid="{00000000-0005-0000-0000-0000841A0000}"/>
    <cellStyle name="Normal 5 20 3" xfId="6791" xr:uid="{00000000-0005-0000-0000-0000851A0000}"/>
    <cellStyle name="Normal 5 21" xfId="6792" xr:uid="{00000000-0005-0000-0000-0000861A0000}"/>
    <cellStyle name="Normal 5 21 2" xfId="6793" xr:uid="{00000000-0005-0000-0000-0000871A0000}"/>
    <cellStyle name="Normal 5 21 2 2" xfId="6794" xr:uid="{00000000-0005-0000-0000-0000881A0000}"/>
    <cellStyle name="Normal 5 21 3" xfId="6795" xr:uid="{00000000-0005-0000-0000-0000891A0000}"/>
    <cellStyle name="Normal 5 22" xfId="6796" xr:uid="{00000000-0005-0000-0000-00008A1A0000}"/>
    <cellStyle name="Normal 5 22 2" xfId="6797" xr:uid="{00000000-0005-0000-0000-00008B1A0000}"/>
    <cellStyle name="Normal 5 22 2 2" xfId="6798" xr:uid="{00000000-0005-0000-0000-00008C1A0000}"/>
    <cellStyle name="Normal 5 22 3" xfId="6799" xr:uid="{00000000-0005-0000-0000-00008D1A0000}"/>
    <cellStyle name="Normal 5 23" xfId="6800" xr:uid="{00000000-0005-0000-0000-00008E1A0000}"/>
    <cellStyle name="Normal 5 23 2" xfId="6801" xr:uid="{00000000-0005-0000-0000-00008F1A0000}"/>
    <cellStyle name="Normal 5 23 2 2" xfId="6802" xr:uid="{00000000-0005-0000-0000-0000901A0000}"/>
    <cellStyle name="Normal 5 23 3" xfId="6803" xr:uid="{00000000-0005-0000-0000-0000911A0000}"/>
    <cellStyle name="Normal 5 24" xfId="6804" xr:uid="{00000000-0005-0000-0000-0000921A0000}"/>
    <cellStyle name="Normal 5 24 2" xfId="6805" xr:uid="{00000000-0005-0000-0000-0000931A0000}"/>
    <cellStyle name="Normal 5 24 2 2" xfId="6806" xr:uid="{00000000-0005-0000-0000-0000941A0000}"/>
    <cellStyle name="Normal 5 24 3" xfId="6807" xr:uid="{00000000-0005-0000-0000-0000951A0000}"/>
    <cellStyle name="Normal 5 25" xfId="6808" xr:uid="{00000000-0005-0000-0000-0000961A0000}"/>
    <cellStyle name="Normal 5 25 2" xfId="6809" xr:uid="{00000000-0005-0000-0000-0000971A0000}"/>
    <cellStyle name="Normal 5 25 2 2" xfId="6810" xr:uid="{00000000-0005-0000-0000-0000981A0000}"/>
    <cellStyle name="Normal 5 25 3" xfId="6811" xr:uid="{00000000-0005-0000-0000-0000991A0000}"/>
    <cellStyle name="Normal 5 26" xfId="6812" xr:uid="{00000000-0005-0000-0000-00009A1A0000}"/>
    <cellStyle name="Normal 5 26 2" xfId="6813" xr:uid="{00000000-0005-0000-0000-00009B1A0000}"/>
    <cellStyle name="Normal 5 26 2 2" xfId="6814" xr:uid="{00000000-0005-0000-0000-00009C1A0000}"/>
    <cellStyle name="Normal 5 26 3" xfId="6815" xr:uid="{00000000-0005-0000-0000-00009D1A0000}"/>
    <cellStyle name="Normal 5 27" xfId="6816" xr:uid="{00000000-0005-0000-0000-00009E1A0000}"/>
    <cellStyle name="Normal 5 27 2" xfId="6817" xr:uid="{00000000-0005-0000-0000-00009F1A0000}"/>
    <cellStyle name="Normal 5 27 2 2" xfId="6818" xr:uid="{00000000-0005-0000-0000-0000A01A0000}"/>
    <cellStyle name="Normal 5 27 3" xfId="6819" xr:uid="{00000000-0005-0000-0000-0000A11A0000}"/>
    <cellStyle name="Normal 5 28" xfId="6820" xr:uid="{00000000-0005-0000-0000-0000A21A0000}"/>
    <cellStyle name="Normal 5 28 2" xfId="6821" xr:uid="{00000000-0005-0000-0000-0000A31A0000}"/>
    <cellStyle name="Normal 5 28 2 2" xfId="6822" xr:uid="{00000000-0005-0000-0000-0000A41A0000}"/>
    <cellStyle name="Normal 5 28 3" xfId="6823" xr:uid="{00000000-0005-0000-0000-0000A51A0000}"/>
    <cellStyle name="Normal 5 29" xfId="6824" xr:uid="{00000000-0005-0000-0000-0000A61A0000}"/>
    <cellStyle name="Normal 5 29 2" xfId="6825" xr:uid="{00000000-0005-0000-0000-0000A71A0000}"/>
    <cellStyle name="Normal 5 29 2 2" xfId="6826" xr:uid="{00000000-0005-0000-0000-0000A81A0000}"/>
    <cellStyle name="Normal 5 29 3" xfId="6827" xr:uid="{00000000-0005-0000-0000-0000A91A0000}"/>
    <cellStyle name="Normal 5 3" xfId="6828" xr:uid="{00000000-0005-0000-0000-0000AA1A0000}"/>
    <cellStyle name="Normal 5 3 10" xfId="6829" xr:uid="{00000000-0005-0000-0000-0000AB1A0000}"/>
    <cellStyle name="Normal 5 3 11" xfId="6830" xr:uid="{00000000-0005-0000-0000-0000AC1A0000}"/>
    <cellStyle name="Normal 5 3 12" xfId="9481" xr:uid="{CFF84180-2768-4CCD-8A69-1D9754B4AC1C}"/>
    <cellStyle name="Normal 5 3 2" xfId="6831" xr:uid="{00000000-0005-0000-0000-0000AD1A0000}"/>
    <cellStyle name="Normal 5 3 2 2" xfId="6832" xr:uid="{00000000-0005-0000-0000-0000AE1A0000}"/>
    <cellStyle name="Normal 5 3 2 2 2" xfId="6833" xr:uid="{00000000-0005-0000-0000-0000AF1A0000}"/>
    <cellStyle name="Normal 5 3 2 2 2 2" xfId="6834" xr:uid="{00000000-0005-0000-0000-0000B01A0000}"/>
    <cellStyle name="Normal 5 3 2 2 3" xfId="6835" xr:uid="{00000000-0005-0000-0000-0000B11A0000}"/>
    <cellStyle name="Normal 5 3 2 3" xfId="6836" xr:uid="{00000000-0005-0000-0000-0000B21A0000}"/>
    <cellStyle name="Normal 5 3 2 3 2" xfId="6837" xr:uid="{00000000-0005-0000-0000-0000B31A0000}"/>
    <cellStyle name="Normal 5 3 2 3 2 2" xfId="6838" xr:uid="{00000000-0005-0000-0000-0000B41A0000}"/>
    <cellStyle name="Normal 5 3 2 3 3" xfId="6839" xr:uid="{00000000-0005-0000-0000-0000B51A0000}"/>
    <cellStyle name="Normal 5 3 2 4" xfId="6840" xr:uid="{00000000-0005-0000-0000-0000B61A0000}"/>
    <cellStyle name="Normal 5 3 2 4 2" xfId="6841" xr:uid="{00000000-0005-0000-0000-0000B71A0000}"/>
    <cellStyle name="Normal 5 3 2 4 2 2" xfId="6842" xr:uid="{00000000-0005-0000-0000-0000B81A0000}"/>
    <cellStyle name="Normal 5 3 2 4 3" xfId="6843" xr:uid="{00000000-0005-0000-0000-0000B91A0000}"/>
    <cellStyle name="Normal 5 3 2 5" xfId="6844" xr:uid="{00000000-0005-0000-0000-0000BA1A0000}"/>
    <cellStyle name="Normal 5 3 2 5 2" xfId="6845" xr:uid="{00000000-0005-0000-0000-0000BB1A0000}"/>
    <cellStyle name="Normal 5 3 2 5 2 2" xfId="6846" xr:uid="{00000000-0005-0000-0000-0000BC1A0000}"/>
    <cellStyle name="Normal 5 3 2 5 3" xfId="6847" xr:uid="{00000000-0005-0000-0000-0000BD1A0000}"/>
    <cellStyle name="Normal 5 3 2 6" xfId="6848" xr:uid="{00000000-0005-0000-0000-0000BE1A0000}"/>
    <cellStyle name="Normal 5 3 2 6 2" xfId="6849" xr:uid="{00000000-0005-0000-0000-0000BF1A0000}"/>
    <cellStyle name="Normal 5 3 2 7" xfId="6850" xr:uid="{00000000-0005-0000-0000-0000C01A0000}"/>
    <cellStyle name="Normal 5 3 2 8" xfId="9538" xr:uid="{EA89CB2F-2C60-4567-9170-70CC7F92971A}"/>
    <cellStyle name="Normal 5 3 3" xfId="6851" xr:uid="{00000000-0005-0000-0000-0000C11A0000}"/>
    <cellStyle name="Normal 5 3 3 2" xfId="6852" xr:uid="{00000000-0005-0000-0000-0000C21A0000}"/>
    <cellStyle name="Normal 5 3 3 2 2" xfId="6853" xr:uid="{00000000-0005-0000-0000-0000C31A0000}"/>
    <cellStyle name="Normal 5 3 3 3" xfId="6854" xr:uid="{00000000-0005-0000-0000-0000C41A0000}"/>
    <cellStyle name="Normal 5 3 3 4" xfId="9589" xr:uid="{0ABDF3BF-7E05-4A47-9059-522E44DC3782}"/>
    <cellStyle name="Normal 5 3 4" xfId="6855" xr:uid="{00000000-0005-0000-0000-0000C51A0000}"/>
    <cellStyle name="Normal 5 3 4 2" xfId="6856" xr:uid="{00000000-0005-0000-0000-0000C61A0000}"/>
    <cellStyle name="Normal 5 3 4 2 2" xfId="6857" xr:uid="{00000000-0005-0000-0000-0000C71A0000}"/>
    <cellStyle name="Normal 5 3 4 3" xfId="6858" xr:uid="{00000000-0005-0000-0000-0000C81A0000}"/>
    <cellStyle name="Normal 5 3 5" xfId="6859" xr:uid="{00000000-0005-0000-0000-0000C91A0000}"/>
    <cellStyle name="Normal 5 3 5 2" xfId="6860" xr:uid="{00000000-0005-0000-0000-0000CA1A0000}"/>
    <cellStyle name="Normal 5 3 5 2 2" xfId="6861" xr:uid="{00000000-0005-0000-0000-0000CB1A0000}"/>
    <cellStyle name="Normal 5 3 5 3" xfId="6862" xr:uid="{00000000-0005-0000-0000-0000CC1A0000}"/>
    <cellStyle name="Normal 5 3 6" xfId="6863" xr:uid="{00000000-0005-0000-0000-0000CD1A0000}"/>
    <cellStyle name="Normal 5 3 6 2" xfId="6864" xr:uid="{00000000-0005-0000-0000-0000CE1A0000}"/>
    <cellStyle name="Normal 5 3 6 3" xfId="6865" xr:uid="{00000000-0005-0000-0000-0000CF1A0000}"/>
    <cellStyle name="Normal 5 3 7" xfId="6866" xr:uid="{00000000-0005-0000-0000-0000D01A0000}"/>
    <cellStyle name="Normal 5 3 8" xfId="6867" xr:uid="{00000000-0005-0000-0000-0000D11A0000}"/>
    <cellStyle name="Normal 5 3 9" xfId="6868" xr:uid="{00000000-0005-0000-0000-0000D21A0000}"/>
    <cellStyle name="Normal 5 30" xfId="6869" xr:uid="{00000000-0005-0000-0000-0000D31A0000}"/>
    <cellStyle name="Normal 5 30 2" xfId="6870" xr:uid="{00000000-0005-0000-0000-0000D41A0000}"/>
    <cellStyle name="Normal 5 30 2 2" xfId="6871" xr:uid="{00000000-0005-0000-0000-0000D51A0000}"/>
    <cellStyle name="Normal 5 30 3" xfId="6872" xr:uid="{00000000-0005-0000-0000-0000D61A0000}"/>
    <cellStyle name="Normal 5 31" xfId="6873" xr:uid="{00000000-0005-0000-0000-0000D71A0000}"/>
    <cellStyle name="Normal 5 31 2" xfId="6874" xr:uid="{00000000-0005-0000-0000-0000D81A0000}"/>
    <cellStyle name="Normal 5 31 2 2" xfId="6875" xr:uid="{00000000-0005-0000-0000-0000D91A0000}"/>
    <cellStyle name="Normal 5 31 3" xfId="6876" xr:uid="{00000000-0005-0000-0000-0000DA1A0000}"/>
    <cellStyle name="Normal 5 32" xfId="6877" xr:uid="{00000000-0005-0000-0000-0000DB1A0000}"/>
    <cellStyle name="Normal 5 32 2" xfId="6878" xr:uid="{00000000-0005-0000-0000-0000DC1A0000}"/>
    <cellStyle name="Normal 5 32 2 2" xfId="6879" xr:uid="{00000000-0005-0000-0000-0000DD1A0000}"/>
    <cellStyle name="Normal 5 32 3" xfId="6880" xr:uid="{00000000-0005-0000-0000-0000DE1A0000}"/>
    <cellStyle name="Normal 5 33" xfId="6881" xr:uid="{00000000-0005-0000-0000-0000DF1A0000}"/>
    <cellStyle name="Normal 5 33 2" xfId="6882" xr:uid="{00000000-0005-0000-0000-0000E01A0000}"/>
    <cellStyle name="Normal 5 33 2 2" xfId="6883" xr:uid="{00000000-0005-0000-0000-0000E11A0000}"/>
    <cellStyle name="Normal 5 33 3" xfId="6884" xr:uid="{00000000-0005-0000-0000-0000E21A0000}"/>
    <cellStyle name="Normal 5 34" xfId="6885" xr:uid="{00000000-0005-0000-0000-0000E31A0000}"/>
    <cellStyle name="Normal 5 34 2" xfId="6886" xr:uid="{00000000-0005-0000-0000-0000E41A0000}"/>
    <cellStyle name="Normal 5 34 2 2" xfId="6887" xr:uid="{00000000-0005-0000-0000-0000E51A0000}"/>
    <cellStyle name="Normal 5 34 3" xfId="6888" xr:uid="{00000000-0005-0000-0000-0000E61A0000}"/>
    <cellStyle name="Normal 5 35" xfId="6889" xr:uid="{00000000-0005-0000-0000-0000E71A0000}"/>
    <cellStyle name="Normal 5 35 2" xfId="6890" xr:uid="{00000000-0005-0000-0000-0000E81A0000}"/>
    <cellStyle name="Normal 5 35 2 2" xfId="6891" xr:uid="{00000000-0005-0000-0000-0000E91A0000}"/>
    <cellStyle name="Normal 5 35 3" xfId="6892" xr:uid="{00000000-0005-0000-0000-0000EA1A0000}"/>
    <cellStyle name="Normal 5 36" xfId="6893" xr:uid="{00000000-0005-0000-0000-0000EB1A0000}"/>
    <cellStyle name="Normal 5 36 2" xfId="6894" xr:uid="{00000000-0005-0000-0000-0000EC1A0000}"/>
    <cellStyle name="Normal 5 36 2 2" xfId="6895" xr:uid="{00000000-0005-0000-0000-0000ED1A0000}"/>
    <cellStyle name="Normal 5 36 3" xfId="6896" xr:uid="{00000000-0005-0000-0000-0000EE1A0000}"/>
    <cellStyle name="Normal 5 37" xfId="6897" xr:uid="{00000000-0005-0000-0000-0000EF1A0000}"/>
    <cellStyle name="Normal 5 37 2" xfId="6898" xr:uid="{00000000-0005-0000-0000-0000F01A0000}"/>
    <cellStyle name="Normal 5 37 2 2" xfId="6899" xr:uid="{00000000-0005-0000-0000-0000F11A0000}"/>
    <cellStyle name="Normal 5 37 3" xfId="6900" xr:uid="{00000000-0005-0000-0000-0000F21A0000}"/>
    <cellStyle name="Normal 5 38" xfId="6901" xr:uid="{00000000-0005-0000-0000-0000F31A0000}"/>
    <cellStyle name="Normal 5 38 2" xfId="6902" xr:uid="{00000000-0005-0000-0000-0000F41A0000}"/>
    <cellStyle name="Normal 5 38 2 2" xfId="6903" xr:uid="{00000000-0005-0000-0000-0000F51A0000}"/>
    <cellStyle name="Normal 5 38 3" xfId="6904" xr:uid="{00000000-0005-0000-0000-0000F61A0000}"/>
    <cellStyle name="Normal 5 39" xfId="6905" xr:uid="{00000000-0005-0000-0000-0000F71A0000}"/>
    <cellStyle name="Normal 5 39 2" xfId="6906" xr:uid="{00000000-0005-0000-0000-0000F81A0000}"/>
    <cellStyle name="Normal 5 39 2 2" xfId="6907" xr:uid="{00000000-0005-0000-0000-0000F91A0000}"/>
    <cellStyle name="Normal 5 39 3" xfId="6908" xr:uid="{00000000-0005-0000-0000-0000FA1A0000}"/>
    <cellStyle name="Normal 5 4" xfId="6909" xr:uid="{00000000-0005-0000-0000-0000FB1A0000}"/>
    <cellStyle name="Normal 5 4 2" xfId="6910" xr:uid="{00000000-0005-0000-0000-0000FC1A0000}"/>
    <cellStyle name="Normal 5 4 2 2" xfId="6911" xr:uid="{00000000-0005-0000-0000-0000FD1A0000}"/>
    <cellStyle name="Normal 5 4 2 3" xfId="6912" xr:uid="{00000000-0005-0000-0000-0000FE1A0000}"/>
    <cellStyle name="Normal 5 4 3" xfId="6913" xr:uid="{00000000-0005-0000-0000-0000FF1A0000}"/>
    <cellStyle name="Normal 5 4 3 2" xfId="6914" xr:uid="{00000000-0005-0000-0000-0000001B0000}"/>
    <cellStyle name="Normal 5 4 4" xfId="9535" xr:uid="{DE219A6E-5DD2-4F6D-A36E-945D97FF6816}"/>
    <cellStyle name="Normal 5 40" xfId="6915" xr:uid="{00000000-0005-0000-0000-0000011B0000}"/>
    <cellStyle name="Normal 5 40 2" xfId="6916" xr:uid="{00000000-0005-0000-0000-0000021B0000}"/>
    <cellStyle name="Normal 5 40 2 2" xfId="6917" xr:uid="{00000000-0005-0000-0000-0000031B0000}"/>
    <cellStyle name="Normal 5 40 3" xfId="6918" xr:uid="{00000000-0005-0000-0000-0000041B0000}"/>
    <cellStyle name="Normal 5 41" xfId="6919" xr:uid="{00000000-0005-0000-0000-0000051B0000}"/>
    <cellStyle name="Normal 5 41 2" xfId="6920" xr:uid="{00000000-0005-0000-0000-0000061B0000}"/>
    <cellStyle name="Normal 5 41 2 2" xfId="6921" xr:uid="{00000000-0005-0000-0000-0000071B0000}"/>
    <cellStyle name="Normal 5 41 3" xfId="6922" xr:uid="{00000000-0005-0000-0000-0000081B0000}"/>
    <cellStyle name="Normal 5 42" xfId="6923" xr:uid="{00000000-0005-0000-0000-0000091B0000}"/>
    <cellStyle name="Normal 5 42 2" xfId="6924" xr:uid="{00000000-0005-0000-0000-00000A1B0000}"/>
    <cellStyle name="Normal 5 42 2 2" xfId="6925" xr:uid="{00000000-0005-0000-0000-00000B1B0000}"/>
    <cellStyle name="Normal 5 42 3" xfId="6926" xr:uid="{00000000-0005-0000-0000-00000C1B0000}"/>
    <cellStyle name="Normal 5 43" xfId="6927" xr:uid="{00000000-0005-0000-0000-00000D1B0000}"/>
    <cellStyle name="Normal 5 43 2" xfId="6928" xr:uid="{00000000-0005-0000-0000-00000E1B0000}"/>
    <cellStyle name="Normal 5 43 2 2" xfId="6929" xr:uid="{00000000-0005-0000-0000-00000F1B0000}"/>
    <cellStyle name="Normal 5 43 3" xfId="6930" xr:uid="{00000000-0005-0000-0000-0000101B0000}"/>
    <cellStyle name="Normal 5 44" xfId="6931" xr:uid="{00000000-0005-0000-0000-0000111B0000}"/>
    <cellStyle name="Normal 5 44 2" xfId="6932" xr:uid="{00000000-0005-0000-0000-0000121B0000}"/>
    <cellStyle name="Normal 5 44 2 2" xfId="6933" xr:uid="{00000000-0005-0000-0000-0000131B0000}"/>
    <cellStyle name="Normal 5 44 3" xfId="6934" xr:uid="{00000000-0005-0000-0000-0000141B0000}"/>
    <cellStyle name="Normal 5 45" xfId="6935" xr:uid="{00000000-0005-0000-0000-0000151B0000}"/>
    <cellStyle name="Normal 5 45 2" xfId="6936" xr:uid="{00000000-0005-0000-0000-0000161B0000}"/>
    <cellStyle name="Normal 5 45 2 2" xfId="6937" xr:uid="{00000000-0005-0000-0000-0000171B0000}"/>
    <cellStyle name="Normal 5 45 3" xfId="6938" xr:uid="{00000000-0005-0000-0000-0000181B0000}"/>
    <cellStyle name="Normal 5 46" xfId="6939" xr:uid="{00000000-0005-0000-0000-0000191B0000}"/>
    <cellStyle name="Normal 5 46 2" xfId="6940" xr:uid="{00000000-0005-0000-0000-00001A1B0000}"/>
    <cellStyle name="Normal 5 46 2 2" xfId="6941" xr:uid="{00000000-0005-0000-0000-00001B1B0000}"/>
    <cellStyle name="Normal 5 46 3" xfId="6942" xr:uid="{00000000-0005-0000-0000-00001C1B0000}"/>
    <cellStyle name="Normal 5 47" xfId="6943" xr:uid="{00000000-0005-0000-0000-00001D1B0000}"/>
    <cellStyle name="Normal 5 47 2" xfId="6944" xr:uid="{00000000-0005-0000-0000-00001E1B0000}"/>
    <cellStyle name="Normal 5 47 2 2" xfId="6945" xr:uid="{00000000-0005-0000-0000-00001F1B0000}"/>
    <cellStyle name="Normal 5 47 3" xfId="6946" xr:uid="{00000000-0005-0000-0000-0000201B0000}"/>
    <cellStyle name="Normal 5 48" xfId="6947" xr:uid="{00000000-0005-0000-0000-0000211B0000}"/>
    <cellStyle name="Normal 5 48 2" xfId="6948" xr:uid="{00000000-0005-0000-0000-0000221B0000}"/>
    <cellStyle name="Normal 5 48 2 2" xfId="6949" xr:uid="{00000000-0005-0000-0000-0000231B0000}"/>
    <cellStyle name="Normal 5 48 3" xfId="6950" xr:uid="{00000000-0005-0000-0000-0000241B0000}"/>
    <cellStyle name="Normal 5 49" xfId="6951" xr:uid="{00000000-0005-0000-0000-0000251B0000}"/>
    <cellStyle name="Normal 5 49 2" xfId="6952" xr:uid="{00000000-0005-0000-0000-0000261B0000}"/>
    <cellStyle name="Normal 5 49 2 2" xfId="6953" xr:uid="{00000000-0005-0000-0000-0000271B0000}"/>
    <cellStyle name="Normal 5 49 3" xfId="6954" xr:uid="{00000000-0005-0000-0000-0000281B0000}"/>
    <cellStyle name="Normal 5 5" xfId="6955" xr:uid="{00000000-0005-0000-0000-0000291B0000}"/>
    <cellStyle name="Normal 5 5 2" xfId="6956" xr:uid="{00000000-0005-0000-0000-00002A1B0000}"/>
    <cellStyle name="Normal 5 5 2 2" xfId="6957" xr:uid="{00000000-0005-0000-0000-00002B1B0000}"/>
    <cellStyle name="Normal 5 5 2 3" xfId="6958" xr:uid="{00000000-0005-0000-0000-00002C1B0000}"/>
    <cellStyle name="Normal 5 5 3" xfId="6959" xr:uid="{00000000-0005-0000-0000-00002D1B0000}"/>
    <cellStyle name="Normal 5 5 3 2" xfId="6960" xr:uid="{00000000-0005-0000-0000-00002E1B0000}"/>
    <cellStyle name="Normal 5 5 4" xfId="9586" xr:uid="{B84087D6-A6CC-488D-B7C0-385636A2CBCB}"/>
    <cellStyle name="Normal 5 50" xfId="6961" xr:uid="{00000000-0005-0000-0000-00002F1B0000}"/>
    <cellStyle name="Normal 5 50 2" xfId="6962" xr:uid="{00000000-0005-0000-0000-0000301B0000}"/>
    <cellStyle name="Normal 5 50 2 2" xfId="6963" xr:uid="{00000000-0005-0000-0000-0000311B0000}"/>
    <cellStyle name="Normal 5 50 3" xfId="6964" xr:uid="{00000000-0005-0000-0000-0000321B0000}"/>
    <cellStyle name="Normal 5 51" xfId="6965" xr:uid="{00000000-0005-0000-0000-0000331B0000}"/>
    <cellStyle name="Normal 5 51 2" xfId="6966" xr:uid="{00000000-0005-0000-0000-0000341B0000}"/>
    <cellStyle name="Normal 5 51 2 2" xfId="6967" xr:uid="{00000000-0005-0000-0000-0000351B0000}"/>
    <cellStyle name="Normal 5 51 3" xfId="6968" xr:uid="{00000000-0005-0000-0000-0000361B0000}"/>
    <cellStyle name="Normal 5 52" xfId="6969" xr:uid="{00000000-0005-0000-0000-0000371B0000}"/>
    <cellStyle name="Normal 5 52 2" xfId="6970" xr:uid="{00000000-0005-0000-0000-0000381B0000}"/>
    <cellStyle name="Normal 5 52 2 2" xfId="6971" xr:uid="{00000000-0005-0000-0000-0000391B0000}"/>
    <cellStyle name="Normal 5 52 3" xfId="6972" xr:uid="{00000000-0005-0000-0000-00003A1B0000}"/>
    <cellStyle name="Normal 5 53" xfId="6973" xr:uid="{00000000-0005-0000-0000-00003B1B0000}"/>
    <cellStyle name="Normal 5 53 2" xfId="6974" xr:uid="{00000000-0005-0000-0000-00003C1B0000}"/>
    <cellStyle name="Normal 5 53 2 2" xfId="6975" xr:uid="{00000000-0005-0000-0000-00003D1B0000}"/>
    <cellStyle name="Normal 5 53 3" xfId="6976" xr:uid="{00000000-0005-0000-0000-00003E1B0000}"/>
    <cellStyle name="Normal 5 54" xfId="6977" xr:uid="{00000000-0005-0000-0000-00003F1B0000}"/>
    <cellStyle name="Normal 5 54 2" xfId="6978" xr:uid="{00000000-0005-0000-0000-0000401B0000}"/>
    <cellStyle name="Normal 5 54 2 2" xfId="6979" xr:uid="{00000000-0005-0000-0000-0000411B0000}"/>
    <cellStyle name="Normal 5 54 3" xfId="6980" xr:uid="{00000000-0005-0000-0000-0000421B0000}"/>
    <cellStyle name="Normal 5 55" xfId="6981" xr:uid="{00000000-0005-0000-0000-0000431B0000}"/>
    <cellStyle name="Normal 5 55 2" xfId="6982" xr:uid="{00000000-0005-0000-0000-0000441B0000}"/>
    <cellStyle name="Normal 5 55 2 2" xfId="6983" xr:uid="{00000000-0005-0000-0000-0000451B0000}"/>
    <cellStyle name="Normal 5 55 3" xfId="6984" xr:uid="{00000000-0005-0000-0000-0000461B0000}"/>
    <cellStyle name="Normal 5 56" xfId="6985" xr:uid="{00000000-0005-0000-0000-0000471B0000}"/>
    <cellStyle name="Normal 5 56 2" xfId="6986" xr:uid="{00000000-0005-0000-0000-0000481B0000}"/>
    <cellStyle name="Normal 5 56 2 2" xfId="6987" xr:uid="{00000000-0005-0000-0000-0000491B0000}"/>
    <cellStyle name="Normal 5 56 3" xfId="6988" xr:uid="{00000000-0005-0000-0000-00004A1B0000}"/>
    <cellStyle name="Normal 5 57" xfId="6989" xr:uid="{00000000-0005-0000-0000-00004B1B0000}"/>
    <cellStyle name="Normal 5 57 2" xfId="6990" xr:uid="{00000000-0005-0000-0000-00004C1B0000}"/>
    <cellStyle name="Normal 5 57 2 2" xfId="6991" xr:uid="{00000000-0005-0000-0000-00004D1B0000}"/>
    <cellStyle name="Normal 5 57 3" xfId="6992" xr:uid="{00000000-0005-0000-0000-00004E1B0000}"/>
    <cellStyle name="Normal 5 58" xfId="6993" xr:uid="{00000000-0005-0000-0000-00004F1B0000}"/>
    <cellStyle name="Normal 5 58 2" xfId="6994" xr:uid="{00000000-0005-0000-0000-0000501B0000}"/>
    <cellStyle name="Normal 5 58 2 2" xfId="6995" xr:uid="{00000000-0005-0000-0000-0000511B0000}"/>
    <cellStyle name="Normal 5 58 3" xfId="6996" xr:uid="{00000000-0005-0000-0000-0000521B0000}"/>
    <cellStyle name="Normal 5 59" xfId="6997" xr:uid="{00000000-0005-0000-0000-0000531B0000}"/>
    <cellStyle name="Normal 5 59 2" xfId="6998" xr:uid="{00000000-0005-0000-0000-0000541B0000}"/>
    <cellStyle name="Normal 5 59 2 2" xfId="6999" xr:uid="{00000000-0005-0000-0000-0000551B0000}"/>
    <cellStyle name="Normal 5 59 3" xfId="7000" xr:uid="{00000000-0005-0000-0000-0000561B0000}"/>
    <cellStyle name="Normal 5 6" xfId="7001" xr:uid="{00000000-0005-0000-0000-0000571B0000}"/>
    <cellStyle name="Normal 5 6 2" xfId="7002" xr:uid="{00000000-0005-0000-0000-0000581B0000}"/>
    <cellStyle name="Normal 5 6 2 2" xfId="7003" xr:uid="{00000000-0005-0000-0000-0000591B0000}"/>
    <cellStyle name="Normal 5 6 2 3" xfId="7004" xr:uid="{00000000-0005-0000-0000-00005A1B0000}"/>
    <cellStyle name="Normal 5 6 3" xfId="7005" xr:uid="{00000000-0005-0000-0000-00005B1B0000}"/>
    <cellStyle name="Normal 5 6 3 2" xfId="7006" xr:uid="{00000000-0005-0000-0000-00005C1B0000}"/>
    <cellStyle name="Normal 5 60" xfId="7007" xr:uid="{00000000-0005-0000-0000-00005D1B0000}"/>
    <cellStyle name="Normal 5 60 2" xfId="7008" xr:uid="{00000000-0005-0000-0000-00005E1B0000}"/>
    <cellStyle name="Normal 5 60 2 2" xfId="7009" xr:uid="{00000000-0005-0000-0000-00005F1B0000}"/>
    <cellStyle name="Normal 5 60 3" xfId="7010" xr:uid="{00000000-0005-0000-0000-0000601B0000}"/>
    <cellStyle name="Normal 5 61" xfId="7011" xr:uid="{00000000-0005-0000-0000-0000611B0000}"/>
    <cellStyle name="Normal 5 61 2" xfId="7012" xr:uid="{00000000-0005-0000-0000-0000621B0000}"/>
    <cellStyle name="Normal 5 61 2 2" xfId="7013" xr:uid="{00000000-0005-0000-0000-0000631B0000}"/>
    <cellStyle name="Normal 5 61 3" xfId="7014" xr:uid="{00000000-0005-0000-0000-0000641B0000}"/>
    <cellStyle name="Normal 5 62" xfId="7015" xr:uid="{00000000-0005-0000-0000-0000651B0000}"/>
    <cellStyle name="Normal 5 62 2" xfId="7016" xr:uid="{00000000-0005-0000-0000-0000661B0000}"/>
    <cellStyle name="Normal 5 63" xfId="7017" xr:uid="{00000000-0005-0000-0000-0000671B0000}"/>
    <cellStyle name="Normal 5 63 2" xfId="7018" xr:uid="{00000000-0005-0000-0000-0000681B0000}"/>
    <cellStyle name="Normal 5 64" xfId="7019" xr:uid="{00000000-0005-0000-0000-0000691B0000}"/>
    <cellStyle name="Normal 5 64 2" xfId="7020" xr:uid="{00000000-0005-0000-0000-00006A1B0000}"/>
    <cellStyle name="Normal 5 65" xfId="7021" xr:uid="{00000000-0005-0000-0000-00006B1B0000}"/>
    <cellStyle name="Normal 5 65 2" xfId="7022" xr:uid="{00000000-0005-0000-0000-00006C1B0000}"/>
    <cellStyle name="Normal 5 66" xfId="7023" xr:uid="{00000000-0005-0000-0000-00006D1B0000}"/>
    <cellStyle name="Normal 5 66 2" xfId="7024" xr:uid="{00000000-0005-0000-0000-00006E1B0000}"/>
    <cellStyle name="Normal 5 67" xfId="7025" xr:uid="{00000000-0005-0000-0000-00006F1B0000}"/>
    <cellStyle name="Normal 5 67 2" xfId="7026" xr:uid="{00000000-0005-0000-0000-0000701B0000}"/>
    <cellStyle name="Normal 5 68" xfId="7027" xr:uid="{00000000-0005-0000-0000-0000711B0000}"/>
    <cellStyle name="Normal 5 68 2" xfId="7028" xr:uid="{00000000-0005-0000-0000-0000721B0000}"/>
    <cellStyle name="Normal 5 69" xfId="7029" xr:uid="{00000000-0005-0000-0000-0000731B0000}"/>
    <cellStyle name="Normal 5 69 2" xfId="7030" xr:uid="{00000000-0005-0000-0000-0000741B0000}"/>
    <cellStyle name="Normal 5 7" xfId="7031" xr:uid="{00000000-0005-0000-0000-0000751B0000}"/>
    <cellStyle name="Normal 5 7 2" xfId="7032" xr:uid="{00000000-0005-0000-0000-0000761B0000}"/>
    <cellStyle name="Normal 5 7 2 2" xfId="7033" xr:uid="{00000000-0005-0000-0000-0000771B0000}"/>
    <cellStyle name="Normal 5 7 2 3" xfId="7034" xr:uid="{00000000-0005-0000-0000-0000781B0000}"/>
    <cellStyle name="Normal 5 7 3" xfId="7035" xr:uid="{00000000-0005-0000-0000-0000791B0000}"/>
    <cellStyle name="Normal 5 7 3 2" xfId="7036" xr:uid="{00000000-0005-0000-0000-00007A1B0000}"/>
    <cellStyle name="Normal 5 70" xfId="7037" xr:uid="{00000000-0005-0000-0000-00007B1B0000}"/>
    <cellStyle name="Normal 5 70 2" xfId="7038" xr:uid="{00000000-0005-0000-0000-00007C1B0000}"/>
    <cellStyle name="Normal 5 71" xfId="7039" xr:uid="{00000000-0005-0000-0000-00007D1B0000}"/>
    <cellStyle name="Normal 5 71 2" xfId="7040" xr:uid="{00000000-0005-0000-0000-00007E1B0000}"/>
    <cellStyle name="Normal 5 72" xfId="7041" xr:uid="{00000000-0005-0000-0000-00007F1B0000}"/>
    <cellStyle name="Normal 5 72 2" xfId="7042" xr:uid="{00000000-0005-0000-0000-0000801B0000}"/>
    <cellStyle name="Normal 5 73" xfId="7043" xr:uid="{00000000-0005-0000-0000-0000811B0000}"/>
    <cellStyle name="Normal 5 73 2" xfId="7044" xr:uid="{00000000-0005-0000-0000-0000821B0000}"/>
    <cellStyle name="Normal 5 74" xfId="7045" xr:uid="{00000000-0005-0000-0000-0000831B0000}"/>
    <cellStyle name="Normal 5 74 2" xfId="7046" xr:uid="{00000000-0005-0000-0000-0000841B0000}"/>
    <cellStyle name="Normal 5 75" xfId="7047" xr:uid="{00000000-0005-0000-0000-0000851B0000}"/>
    <cellStyle name="Normal 5 75 2" xfId="7048" xr:uid="{00000000-0005-0000-0000-0000861B0000}"/>
    <cellStyle name="Normal 5 76" xfId="7049" xr:uid="{00000000-0005-0000-0000-0000871B0000}"/>
    <cellStyle name="Normal 5 76 2" xfId="7050" xr:uid="{00000000-0005-0000-0000-0000881B0000}"/>
    <cellStyle name="Normal 5 77" xfId="7051" xr:uid="{00000000-0005-0000-0000-0000891B0000}"/>
    <cellStyle name="Normal 5 77 2" xfId="7052" xr:uid="{00000000-0005-0000-0000-00008A1B0000}"/>
    <cellStyle name="Normal 5 78" xfId="7053" xr:uid="{00000000-0005-0000-0000-00008B1B0000}"/>
    <cellStyle name="Normal 5 78 2" xfId="7054" xr:uid="{00000000-0005-0000-0000-00008C1B0000}"/>
    <cellStyle name="Normal 5 79" xfId="7055" xr:uid="{00000000-0005-0000-0000-00008D1B0000}"/>
    <cellStyle name="Normal 5 79 2" xfId="7056" xr:uid="{00000000-0005-0000-0000-00008E1B0000}"/>
    <cellStyle name="Normal 5 8" xfId="7057" xr:uid="{00000000-0005-0000-0000-00008F1B0000}"/>
    <cellStyle name="Normal 5 8 2" xfId="7058" xr:uid="{00000000-0005-0000-0000-0000901B0000}"/>
    <cellStyle name="Normal 5 8 2 2" xfId="7059" xr:uid="{00000000-0005-0000-0000-0000911B0000}"/>
    <cellStyle name="Normal 5 8 3" xfId="7060" xr:uid="{00000000-0005-0000-0000-0000921B0000}"/>
    <cellStyle name="Normal 5 80" xfId="7061" xr:uid="{00000000-0005-0000-0000-0000931B0000}"/>
    <cellStyle name="Normal 5 80 2" xfId="7062" xr:uid="{00000000-0005-0000-0000-0000941B0000}"/>
    <cellStyle name="Normal 5 81" xfId="7063" xr:uid="{00000000-0005-0000-0000-0000951B0000}"/>
    <cellStyle name="Normal 5 81 2" xfId="7064" xr:uid="{00000000-0005-0000-0000-0000961B0000}"/>
    <cellStyle name="Normal 5 82" xfId="7065" xr:uid="{00000000-0005-0000-0000-0000971B0000}"/>
    <cellStyle name="Normal 5 82 2" xfId="7066" xr:uid="{00000000-0005-0000-0000-0000981B0000}"/>
    <cellStyle name="Normal 5 83" xfId="7067" xr:uid="{00000000-0005-0000-0000-0000991B0000}"/>
    <cellStyle name="Normal 5 83 2" xfId="7068" xr:uid="{00000000-0005-0000-0000-00009A1B0000}"/>
    <cellStyle name="Normal 5 84" xfId="7069" xr:uid="{00000000-0005-0000-0000-00009B1B0000}"/>
    <cellStyle name="Normal 5 84 2" xfId="7070" xr:uid="{00000000-0005-0000-0000-00009C1B0000}"/>
    <cellStyle name="Normal 5 85" xfId="7071" xr:uid="{00000000-0005-0000-0000-00009D1B0000}"/>
    <cellStyle name="Normal 5 85 2" xfId="7072" xr:uid="{00000000-0005-0000-0000-00009E1B0000}"/>
    <cellStyle name="Normal 5 86" xfId="7073" xr:uid="{00000000-0005-0000-0000-00009F1B0000}"/>
    <cellStyle name="Normal 5 86 2" xfId="7074" xr:uid="{00000000-0005-0000-0000-0000A01B0000}"/>
    <cellStyle name="Normal 5 87" xfId="7075" xr:uid="{00000000-0005-0000-0000-0000A11B0000}"/>
    <cellStyle name="Normal 5 87 2" xfId="7076" xr:uid="{00000000-0005-0000-0000-0000A21B0000}"/>
    <cellStyle name="Normal 5 88" xfId="7077" xr:uid="{00000000-0005-0000-0000-0000A31B0000}"/>
    <cellStyle name="Normal 5 88 2" xfId="7078" xr:uid="{00000000-0005-0000-0000-0000A41B0000}"/>
    <cellStyle name="Normal 5 89" xfId="7079" xr:uid="{00000000-0005-0000-0000-0000A51B0000}"/>
    <cellStyle name="Normal 5 89 2" xfId="7080" xr:uid="{00000000-0005-0000-0000-0000A61B0000}"/>
    <cellStyle name="Normal 5 9" xfId="7081" xr:uid="{00000000-0005-0000-0000-0000A71B0000}"/>
    <cellStyle name="Normal 5 9 2" xfId="7082" xr:uid="{00000000-0005-0000-0000-0000A81B0000}"/>
    <cellStyle name="Normal 5 9 2 2" xfId="7083" xr:uid="{00000000-0005-0000-0000-0000A91B0000}"/>
    <cellStyle name="Normal 5 9 3" xfId="7084" xr:uid="{00000000-0005-0000-0000-0000AA1B0000}"/>
    <cellStyle name="Normal 5 90" xfId="7085" xr:uid="{00000000-0005-0000-0000-0000AB1B0000}"/>
    <cellStyle name="Normal 5 90 2" xfId="7086" xr:uid="{00000000-0005-0000-0000-0000AC1B0000}"/>
    <cellStyle name="Normal 5 91" xfId="7087" xr:uid="{00000000-0005-0000-0000-0000AD1B0000}"/>
    <cellStyle name="Normal 5 91 2" xfId="7088" xr:uid="{00000000-0005-0000-0000-0000AE1B0000}"/>
    <cellStyle name="Normal 5 92" xfId="7089" xr:uid="{00000000-0005-0000-0000-0000AF1B0000}"/>
    <cellStyle name="Normal 5 92 2" xfId="7090" xr:uid="{00000000-0005-0000-0000-0000B01B0000}"/>
    <cellStyle name="Normal 5 93" xfId="7091" xr:uid="{00000000-0005-0000-0000-0000B11B0000}"/>
    <cellStyle name="Normal 5 93 2" xfId="7092" xr:uid="{00000000-0005-0000-0000-0000B21B0000}"/>
    <cellStyle name="Normal 5 94" xfId="7093" xr:uid="{00000000-0005-0000-0000-0000B31B0000}"/>
    <cellStyle name="Normal 5 95" xfId="7094" xr:uid="{00000000-0005-0000-0000-0000B41B0000}"/>
    <cellStyle name="Normal 5 95 2" xfId="7095" xr:uid="{00000000-0005-0000-0000-0000B51B0000}"/>
    <cellStyle name="Normal 5 96" xfId="7096" xr:uid="{00000000-0005-0000-0000-0000B61B0000}"/>
    <cellStyle name="Normal 5 96 2" xfId="7097" xr:uid="{00000000-0005-0000-0000-0000B71B0000}"/>
    <cellStyle name="Normal 5 97" xfId="7098" xr:uid="{00000000-0005-0000-0000-0000B81B0000}"/>
    <cellStyle name="Normal 5 97 2" xfId="7099" xr:uid="{00000000-0005-0000-0000-0000B91B0000}"/>
    <cellStyle name="Normal 5 98" xfId="7100" xr:uid="{00000000-0005-0000-0000-0000BA1B0000}"/>
    <cellStyle name="Normal 5 98 2" xfId="7101" xr:uid="{00000000-0005-0000-0000-0000BB1B0000}"/>
    <cellStyle name="Normal 5 99" xfId="7102" xr:uid="{00000000-0005-0000-0000-0000BC1B0000}"/>
    <cellStyle name="Normal 50" xfId="7103" xr:uid="{00000000-0005-0000-0000-0000BD1B0000}"/>
    <cellStyle name="Normal 51" xfId="7104" xr:uid="{00000000-0005-0000-0000-0000BE1B0000}"/>
    <cellStyle name="Normal 52" xfId="7105" xr:uid="{00000000-0005-0000-0000-0000BF1B0000}"/>
    <cellStyle name="Normal 53" xfId="7106" xr:uid="{00000000-0005-0000-0000-0000C01B0000}"/>
    <cellStyle name="Normal 54" xfId="7107" xr:uid="{00000000-0005-0000-0000-0000C11B0000}"/>
    <cellStyle name="Normal 55" xfId="7108" xr:uid="{00000000-0005-0000-0000-0000C21B0000}"/>
    <cellStyle name="Normal 56" xfId="7109" xr:uid="{00000000-0005-0000-0000-0000C31B0000}"/>
    <cellStyle name="Normal 57" xfId="7110" xr:uid="{00000000-0005-0000-0000-0000C41B0000}"/>
    <cellStyle name="Normal 58" xfId="7111" xr:uid="{00000000-0005-0000-0000-0000C51B0000}"/>
    <cellStyle name="Normal 59" xfId="7112" xr:uid="{00000000-0005-0000-0000-0000C61B0000}"/>
    <cellStyle name="Normal 6" xfId="7113" xr:uid="{00000000-0005-0000-0000-0000C71B0000}"/>
    <cellStyle name="Normal 6 10" xfId="7114" xr:uid="{00000000-0005-0000-0000-0000C81B0000}"/>
    <cellStyle name="Normal 6 11" xfId="7115" xr:uid="{00000000-0005-0000-0000-0000C91B0000}"/>
    <cellStyle name="Normal 6 11 2" xfId="7116" xr:uid="{00000000-0005-0000-0000-0000CA1B0000}"/>
    <cellStyle name="Normal 6 12" xfId="7117" xr:uid="{00000000-0005-0000-0000-0000CB1B0000}"/>
    <cellStyle name="Normal 6 12 2" xfId="7118" xr:uid="{00000000-0005-0000-0000-0000CC1B0000}"/>
    <cellStyle name="Normal 6 13" xfId="7119" xr:uid="{00000000-0005-0000-0000-0000CD1B0000}"/>
    <cellStyle name="Normal 6 14" xfId="7120" xr:uid="{00000000-0005-0000-0000-0000CE1B0000}"/>
    <cellStyle name="Normal 6 14 2" xfId="9420" xr:uid="{20AD29E0-5DF7-4D9C-A7BF-0A0600970B72}"/>
    <cellStyle name="Normal 6 15" xfId="7121" xr:uid="{00000000-0005-0000-0000-0000CF1B0000}"/>
    <cellStyle name="Normal 6 16" xfId="9482" xr:uid="{620BEDF5-7BE6-414D-8AB5-DCF1C9F13F26}"/>
    <cellStyle name="Normal 6 2" xfId="7122" xr:uid="{00000000-0005-0000-0000-0000D01B0000}"/>
    <cellStyle name="Normal 6 2 10" xfId="7123" xr:uid="{00000000-0005-0000-0000-0000D11B0000}"/>
    <cellStyle name="Normal 6 2 11" xfId="7124" xr:uid="{00000000-0005-0000-0000-0000D21B0000}"/>
    <cellStyle name="Normal 6 2 12" xfId="9483" xr:uid="{D3ADE8FA-2B42-4DD6-912A-D32E5A7D12A3}"/>
    <cellStyle name="Normal 6 2 2" xfId="7125" xr:uid="{00000000-0005-0000-0000-0000D31B0000}"/>
    <cellStyle name="Normal 6 2 2 10" xfId="9540" xr:uid="{DDBE87DD-8A81-4B6C-A504-AC40AD31AF65}"/>
    <cellStyle name="Normal 6 2 2 2" xfId="7126" xr:uid="{00000000-0005-0000-0000-0000D41B0000}"/>
    <cellStyle name="Normal 6 2 2 2 2" xfId="7127" xr:uid="{00000000-0005-0000-0000-0000D51B0000}"/>
    <cellStyle name="Normal 6 2 2 2 2 2" xfId="7128" xr:uid="{00000000-0005-0000-0000-0000D61B0000}"/>
    <cellStyle name="Normal 6 2 2 2 3" xfId="7129" xr:uid="{00000000-0005-0000-0000-0000D71B0000}"/>
    <cellStyle name="Normal 6 2 2 3" xfId="7130" xr:uid="{00000000-0005-0000-0000-0000D81B0000}"/>
    <cellStyle name="Normal 6 2 2 3 2" xfId="7131" xr:uid="{00000000-0005-0000-0000-0000D91B0000}"/>
    <cellStyle name="Normal 6 2 2 4" xfId="7132" xr:uid="{00000000-0005-0000-0000-0000DA1B0000}"/>
    <cellStyle name="Normal 6 2 2 4 2" xfId="7133" xr:uid="{00000000-0005-0000-0000-0000DB1B0000}"/>
    <cellStyle name="Normal 6 2 2 5" xfId="7134" xr:uid="{00000000-0005-0000-0000-0000DC1B0000}"/>
    <cellStyle name="Normal 6 2 2 5 2" xfId="7135" xr:uid="{00000000-0005-0000-0000-0000DD1B0000}"/>
    <cellStyle name="Normal 6 2 2 6" xfId="7136" xr:uid="{00000000-0005-0000-0000-0000DE1B0000}"/>
    <cellStyle name="Normal 6 2 2 6 2" xfId="7137" xr:uid="{00000000-0005-0000-0000-0000DF1B0000}"/>
    <cellStyle name="Normal 6 2 2 7" xfId="7138" xr:uid="{00000000-0005-0000-0000-0000E01B0000}"/>
    <cellStyle name="Normal 6 2 2 7 2" xfId="7139" xr:uid="{00000000-0005-0000-0000-0000E11B0000}"/>
    <cellStyle name="Normal 6 2 2 8" xfId="7140" xr:uid="{00000000-0005-0000-0000-0000E21B0000}"/>
    <cellStyle name="Normal 6 2 2 8 2" xfId="7141" xr:uid="{00000000-0005-0000-0000-0000E31B0000}"/>
    <cellStyle name="Normal 6 2 2 9" xfId="7142" xr:uid="{00000000-0005-0000-0000-0000E41B0000}"/>
    <cellStyle name="Normal 6 2 2 9 2" xfId="7143" xr:uid="{00000000-0005-0000-0000-0000E51B0000}"/>
    <cellStyle name="Normal 6 2 3" xfId="7144" xr:uid="{00000000-0005-0000-0000-0000E61B0000}"/>
    <cellStyle name="Normal 6 2 3 2" xfId="9591" xr:uid="{F8CDE529-EE0D-4635-BC8A-41BA61F7FD89}"/>
    <cellStyle name="Normal 6 2 4" xfId="7145" xr:uid="{00000000-0005-0000-0000-0000E71B0000}"/>
    <cellStyle name="Normal 6 2 4 2" xfId="7146" xr:uid="{00000000-0005-0000-0000-0000E81B0000}"/>
    <cellStyle name="Normal 6 2 5" xfId="7147" xr:uid="{00000000-0005-0000-0000-0000E91B0000}"/>
    <cellStyle name="Normal 6 2 6" xfId="7148" xr:uid="{00000000-0005-0000-0000-0000EA1B0000}"/>
    <cellStyle name="Normal 6 2 7" xfId="7149" xr:uid="{00000000-0005-0000-0000-0000EB1B0000}"/>
    <cellStyle name="Normal 6 2 8" xfId="7150" xr:uid="{00000000-0005-0000-0000-0000EC1B0000}"/>
    <cellStyle name="Normal 6 2 9" xfId="7151" xr:uid="{00000000-0005-0000-0000-0000ED1B0000}"/>
    <cellStyle name="Normal 6 3" xfId="7152" xr:uid="{00000000-0005-0000-0000-0000EE1B0000}"/>
    <cellStyle name="Normal 6 3 2" xfId="7153" xr:uid="{00000000-0005-0000-0000-0000EF1B0000}"/>
    <cellStyle name="Normal 6 3 2 2" xfId="7154" xr:uid="{00000000-0005-0000-0000-0000F01B0000}"/>
    <cellStyle name="Normal 6 3 2 3" xfId="7155" xr:uid="{00000000-0005-0000-0000-0000F11B0000}"/>
    <cellStyle name="Normal 6 3 3" xfId="7156" xr:uid="{00000000-0005-0000-0000-0000F21B0000}"/>
    <cellStyle name="Normal 6 3 4" xfId="7157" xr:uid="{00000000-0005-0000-0000-0000F31B0000}"/>
    <cellStyle name="Normal 6 3 5" xfId="9539" xr:uid="{6D834F47-5A0C-4EF3-915E-47C8F015333B}"/>
    <cellStyle name="Normal 6 4" xfId="7158" xr:uid="{00000000-0005-0000-0000-0000F41B0000}"/>
    <cellStyle name="Normal 6 4 2" xfId="7159" xr:uid="{00000000-0005-0000-0000-0000F51B0000}"/>
    <cellStyle name="Normal 6 4 3" xfId="7160" xr:uid="{00000000-0005-0000-0000-0000F61B0000}"/>
    <cellStyle name="Normal 6 4 4" xfId="9590" xr:uid="{21A7EACA-0999-4DF9-AAF6-471D438126B6}"/>
    <cellStyle name="Normal 6 5" xfId="7161" xr:uid="{00000000-0005-0000-0000-0000F71B0000}"/>
    <cellStyle name="Normal 6 5 2" xfId="7162" xr:uid="{00000000-0005-0000-0000-0000F81B0000}"/>
    <cellStyle name="Normal 6 5 3" xfId="7163" xr:uid="{00000000-0005-0000-0000-0000F91B0000}"/>
    <cellStyle name="Normal 6 6" xfId="7164" xr:uid="{00000000-0005-0000-0000-0000FA1B0000}"/>
    <cellStyle name="Normal 6 7" xfId="7165" xr:uid="{00000000-0005-0000-0000-0000FB1B0000}"/>
    <cellStyle name="Normal 6 8" xfId="7166" xr:uid="{00000000-0005-0000-0000-0000FC1B0000}"/>
    <cellStyle name="Normal 6 9" xfId="7167" xr:uid="{00000000-0005-0000-0000-0000FD1B0000}"/>
    <cellStyle name="Normal 60" xfId="7168" xr:uid="{00000000-0005-0000-0000-0000FE1B0000}"/>
    <cellStyle name="Normal 61" xfId="7169" xr:uid="{00000000-0005-0000-0000-0000FF1B0000}"/>
    <cellStyle name="Normal 62" xfId="7170" xr:uid="{00000000-0005-0000-0000-0000001C0000}"/>
    <cellStyle name="Normal 63" xfId="7171" xr:uid="{00000000-0005-0000-0000-0000011C0000}"/>
    <cellStyle name="Normal 64" xfId="7172" xr:uid="{00000000-0005-0000-0000-0000021C0000}"/>
    <cellStyle name="Normal 65" xfId="7173" xr:uid="{00000000-0005-0000-0000-0000031C0000}"/>
    <cellStyle name="Normal 66" xfId="7174" xr:uid="{00000000-0005-0000-0000-0000041C0000}"/>
    <cellStyle name="Normal 66 2" xfId="7175" xr:uid="{00000000-0005-0000-0000-0000051C0000}"/>
    <cellStyle name="Normal 67" xfId="7176" xr:uid="{00000000-0005-0000-0000-0000061C0000}"/>
    <cellStyle name="Normal 67 2" xfId="7177" xr:uid="{00000000-0005-0000-0000-0000071C0000}"/>
    <cellStyle name="Normal 68" xfId="7178" xr:uid="{00000000-0005-0000-0000-0000081C0000}"/>
    <cellStyle name="Normal 68 2" xfId="7179" xr:uid="{00000000-0005-0000-0000-0000091C0000}"/>
    <cellStyle name="Normal 69" xfId="7180" xr:uid="{00000000-0005-0000-0000-00000A1C0000}"/>
    <cellStyle name="Normal 7" xfId="7181" xr:uid="{00000000-0005-0000-0000-00000B1C0000}"/>
    <cellStyle name="Normal 7 10" xfId="7182" xr:uid="{00000000-0005-0000-0000-00000C1C0000}"/>
    <cellStyle name="Normal 7 11" xfId="7183" xr:uid="{00000000-0005-0000-0000-00000D1C0000}"/>
    <cellStyle name="Normal 7 12" xfId="7184" xr:uid="{00000000-0005-0000-0000-00000E1C0000}"/>
    <cellStyle name="Normal 7 13" xfId="7185" xr:uid="{00000000-0005-0000-0000-00000F1C0000}"/>
    <cellStyle name="Normal 7 14" xfId="7186" xr:uid="{00000000-0005-0000-0000-0000101C0000}"/>
    <cellStyle name="Normal 7 15" xfId="7187" xr:uid="{00000000-0005-0000-0000-0000111C0000}"/>
    <cellStyle name="Normal 7 16" xfId="7188" xr:uid="{00000000-0005-0000-0000-0000121C0000}"/>
    <cellStyle name="Normal 7 17" xfId="7189" xr:uid="{00000000-0005-0000-0000-0000131C0000}"/>
    <cellStyle name="Normal 7 18" xfId="7190" xr:uid="{00000000-0005-0000-0000-0000141C0000}"/>
    <cellStyle name="Normal 7 19" xfId="7191" xr:uid="{00000000-0005-0000-0000-0000151C0000}"/>
    <cellStyle name="Normal 7 2" xfId="7192" xr:uid="{00000000-0005-0000-0000-0000161C0000}"/>
    <cellStyle name="Normal 7 2 2" xfId="7193" xr:uid="{00000000-0005-0000-0000-0000171C0000}"/>
    <cellStyle name="Normal 7 2 2 2" xfId="7194" xr:uid="{00000000-0005-0000-0000-0000181C0000}"/>
    <cellStyle name="Normal 7 2 2 2 2" xfId="7195" xr:uid="{00000000-0005-0000-0000-0000191C0000}"/>
    <cellStyle name="Normal 7 2 2 3" xfId="7196" xr:uid="{00000000-0005-0000-0000-00001A1C0000}"/>
    <cellStyle name="Normal 7 2 2 4" xfId="7197" xr:uid="{00000000-0005-0000-0000-00001B1C0000}"/>
    <cellStyle name="Normal 7 2 2 5" xfId="7198" xr:uid="{00000000-0005-0000-0000-00001C1C0000}"/>
    <cellStyle name="Normal 7 2 3" xfId="7199" xr:uid="{00000000-0005-0000-0000-00001D1C0000}"/>
    <cellStyle name="Normal 7 2 4" xfId="7200" xr:uid="{00000000-0005-0000-0000-00001E1C0000}"/>
    <cellStyle name="Normal 7 2 5" xfId="7201" xr:uid="{00000000-0005-0000-0000-00001F1C0000}"/>
    <cellStyle name="Normal 7 2 6" xfId="7202" xr:uid="{00000000-0005-0000-0000-0000201C0000}"/>
    <cellStyle name="Normal 7 2 7" xfId="7203" xr:uid="{00000000-0005-0000-0000-0000211C0000}"/>
    <cellStyle name="Normal 7 2 8" xfId="7204" xr:uid="{00000000-0005-0000-0000-0000221C0000}"/>
    <cellStyle name="Normal 7 2 9" xfId="7205" xr:uid="{00000000-0005-0000-0000-0000231C0000}"/>
    <cellStyle name="Normal 7 20" xfId="7206" xr:uid="{00000000-0005-0000-0000-0000241C0000}"/>
    <cellStyle name="Normal 7 21" xfId="7207" xr:uid="{00000000-0005-0000-0000-0000251C0000}"/>
    <cellStyle name="Normal 7 22" xfId="7208" xr:uid="{00000000-0005-0000-0000-0000261C0000}"/>
    <cellStyle name="Normal 7 23" xfId="7209" xr:uid="{00000000-0005-0000-0000-0000271C0000}"/>
    <cellStyle name="Normal 7 24" xfId="7210" xr:uid="{00000000-0005-0000-0000-0000281C0000}"/>
    <cellStyle name="Normal 7 25" xfId="7211" xr:uid="{00000000-0005-0000-0000-0000291C0000}"/>
    <cellStyle name="Normal 7 26" xfId="7212" xr:uid="{00000000-0005-0000-0000-00002A1C0000}"/>
    <cellStyle name="Normal 7 27" xfId="7213" xr:uid="{00000000-0005-0000-0000-00002B1C0000}"/>
    <cellStyle name="Normal 7 28" xfId="7214" xr:uid="{00000000-0005-0000-0000-00002C1C0000}"/>
    <cellStyle name="Normal 7 29" xfId="7215" xr:uid="{00000000-0005-0000-0000-00002D1C0000}"/>
    <cellStyle name="Normal 7 3" xfId="7216" xr:uid="{00000000-0005-0000-0000-00002E1C0000}"/>
    <cellStyle name="Normal 7 3 2" xfId="7217" xr:uid="{00000000-0005-0000-0000-00002F1C0000}"/>
    <cellStyle name="Normal 7 3 3" xfId="7218" xr:uid="{00000000-0005-0000-0000-0000301C0000}"/>
    <cellStyle name="Normal 7 3 4" xfId="7219" xr:uid="{00000000-0005-0000-0000-0000311C0000}"/>
    <cellStyle name="Normal 7 30" xfId="7220" xr:uid="{00000000-0005-0000-0000-0000321C0000}"/>
    <cellStyle name="Normal 7 31" xfId="7221" xr:uid="{00000000-0005-0000-0000-0000331C0000}"/>
    <cellStyle name="Normal 7 32" xfId="7222" xr:uid="{00000000-0005-0000-0000-0000341C0000}"/>
    <cellStyle name="Normal 7 33" xfId="7223" xr:uid="{00000000-0005-0000-0000-0000351C0000}"/>
    <cellStyle name="Normal 7 34" xfId="7224" xr:uid="{00000000-0005-0000-0000-0000361C0000}"/>
    <cellStyle name="Normal 7 35" xfId="7225" xr:uid="{00000000-0005-0000-0000-0000371C0000}"/>
    <cellStyle name="Normal 7 36" xfId="7226" xr:uid="{00000000-0005-0000-0000-0000381C0000}"/>
    <cellStyle name="Normal 7 37" xfId="7227" xr:uid="{00000000-0005-0000-0000-0000391C0000}"/>
    <cellStyle name="Normal 7 38" xfId="7228" xr:uid="{00000000-0005-0000-0000-00003A1C0000}"/>
    <cellStyle name="Normal 7 39" xfId="7229" xr:uid="{00000000-0005-0000-0000-00003B1C0000}"/>
    <cellStyle name="Normal 7 4" xfId="7230" xr:uid="{00000000-0005-0000-0000-00003C1C0000}"/>
    <cellStyle name="Normal 7 4 2" xfId="7231" xr:uid="{00000000-0005-0000-0000-00003D1C0000}"/>
    <cellStyle name="Normal 7 4 2 2" xfId="7232" xr:uid="{00000000-0005-0000-0000-00003E1C0000}"/>
    <cellStyle name="Normal 7 4 3" xfId="7233" xr:uid="{00000000-0005-0000-0000-00003F1C0000}"/>
    <cellStyle name="Normal 7 40" xfId="7234" xr:uid="{00000000-0005-0000-0000-0000401C0000}"/>
    <cellStyle name="Normal 7 41" xfId="7235" xr:uid="{00000000-0005-0000-0000-0000411C0000}"/>
    <cellStyle name="Normal 7 42" xfId="7236" xr:uid="{00000000-0005-0000-0000-0000421C0000}"/>
    <cellStyle name="Normal 7 43" xfId="7237" xr:uid="{00000000-0005-0000-0000-0000431C0000}"/>
    <cellStyle name="Normal 7 44" xfId="7238" xr:uid="{00000000-0005-0000-0000-0000441C0000}"/>
    <cellStyle name="Normal 7 45" xfId="7239" xr:uid="{00000000-0005-0000-0000-0000451C0000}"/>
    <cellStyle name="Normal 7 46" xfId="7240" xr:uid="{00000000-0005-0000-0000-0000461C0000}"/>
    <cellStyle name="Normal 7 47" xfId="7241" xr:uid="{00000000-0005-0000-0000-0000471C0000}"/>
    <cellStyle name="Normal 7 48" xfId="7242" xr:uid="{00000000-0005-0000-0000-0000481C0000}"/>
    <cellStyle name="Normal 7 49" xfId="7243" xr:uid="{00000000-0005-0000-0000-0000491C0000}"/>
    <cellStyle name="Normal 7 5" xfId="7244" xr:uid="{00000000-0005-0000-0000-00004A1C0000}"/>
    <cellStyle name="Normal 7 5 2" xfId="7245" xr:uid="{00000000-0005-0000-0000-00004B1C0000}"/>
    <cellStyle name="Normal 7 5 2 2" xfId="7246" xr:uid="{00000000-0005-0000-0000-00004C1C0000}"/>
    <cellStyle name="Normal 7 5 3" xfId="7247" xr:uid="{00000000-0005-0000-0000-00004D1C0000}"/>
    <cellStyle name="Normal 7 50" xfId="7248" xr:uid="{00000000-0005-0000-0000-00004E1C0000}"/>
    <cellStyle name="Normal 7 51" xfId="7249" xr:uid="{00000000-0005-0000-0000-00004F1C0000}"/>
    <cellStyle name="Normal 7 52" xfId="7250" xr:uid="{00000000-0005-0000-0000-0000501C0000}"/>
    <cellStyle name="Normal 7 53" xfId="7251" xr:uid="{00000000-0005-0000-0000-0000511C0000}"/>
    <cellStyle name="Normal 7 54" xfId="7252" xr:uid="{00000000-0005-0000-0000-0000521C0000}"/>
    <cellStyle name="Normal 7 55" xfId="7253" xr:uid="{00000000-0005-0000-0000-0000531C0000}"/>
    <cellStyle name="Normal 7 56" xfId="7254" xr:uid="{00000000-0005-0000-0000-0000541C0000}"/>
    <cellStyle name="Normal 7 57" xfId="7255" xr:uid="{00000000-0005-0000-0000-0000551C0000}"/>
    <cellStyle name="Normal 7 58" xfId="7256" xr:uid="{00000000-0005-0000-0000-0000561C0000}"/>
    <cellStyle name="Normal 7 59" xfId="7257" xr:uid="{00000000-0005-0000-0000-0000571C0000}"/>
    <cellStyle name="Normal 7 6" xfId="7258" xr:uid="{00000000-0005-0000-0000-0000581C0000}"/>
    <cellStyle name="Normal 7 6 2" xfId="7259" xr:uid="{00000000-0005-0000-0000-0000591C0000}"/>
    <cellStyle name="Normal 7 6 2 2" xfId="7260" xr:uid="{00000000-0005-0000-0000-00005A1C0000}"/>
    <cellStyle name="Normal 7 6 3" xfId="7261" xr:uid="{00000000-0005-0000-0000-00005B1C0000}"/>
    <cellStyle name="Normal 7 60" xfId="7262" xr:uid="{00000000-0005-0000-0000-00005C1C0000}"/>
    <cellStyle name="Normal 7 61" xfId="7263" xr:uid="{00000000-0005-0000-0000-00005D1C0000}"/>
    <cellStyle name="Normal 7 62" xfId="7264" xr:uid="{00000000-0005-0000-0000-00005E1C0000}"/>
    <cellStyle name="Normal 7 63" xfId="7265" xr:uid="{00000000-0005-0000-0000-00005F1C0000}"/>
    <cellStyle name="Normal 7 64" xfId="7266" xr:uid="{00000000-0005-0000-0000-0000601C0000}"/>
    <cellStyle name="Normal 7 65" xfId="7267" xr:uid="{00000000-0005-0000-0000-0000611C0000}"/>
    <cellStyle name="Normal 7 66" xfId="7268" xr:uid="{00000000-0005-0000-0000-0000621C0000}"/>
    <cellStyle name="Normal 7 67" xfId="7269" xr:uid="{00000000-0005-0000-0000-0000631C0000}"/>
    <cellStyle name="Normal 7 68" xfId="7270" xr:uid="{00000000-0005-0000-0000-0000641C0000}"/>
    <cellStyle name="Normal 7 69" xfId="7271" xr:uid="{00000000-0005-0000-0000-0000651C0000}"/>
    <cellStyle name="Normal 7 7" xfId="7272" xr:uid="{00000000-0005-0000-0000-0000661C0000}"/>
    <cellStyle name="Normal 7 7 2" xfId="7273" xr:uid="{00000000-0005-0000-0000-0000671C0000}"/>
    <cellStyle name="Normal 7 7 2 2" xfId="7274" xr:uid="{00000000-0005-0000-0000-0000681C0000}"/>
    <cellStyle name="Normal 7 7 3" xfId="7275" xr:uid="{00000000-0005-0000-0000-0000691C0000}"/>
    <cellStyle name="Normal 7 70" xfId="7276" xr:uid="{00000000-0005-0000-0000-00006A1C0000}"/>
    <cellStyle name="Normal 7 71" xfId="7277" xr:uid="{00000000-0005-0000-0000-00006B1C0000}"/>
    <cellStyle name="Normal 7 72" xfId="7278" xr:uid="{00000000-0005-0000-0000-00006C1C0000}"/>
    <cellStyle name="Normal 7 73" xfId="7279" xr:uid="{00000000-0005-0000-0000-00006D1C0000}"/>
    <cellStyle name="Normal 7 74" xfId="7280" xr:uid="{00000000-0005-0000-0000-00006E1C0000}"/>
    <cellStyle name="Normal 7 75" xfId="7281" xr:uid="{00000000-0005-0000-0000-00006F1C0000}"/>
    <cellStyle name="Normal 7 76" xfId="7282" xr:uid="{00000000-0005-0000-0000-0000701C0000}"/>
    <cellStyle name="Normal 7 77" xfId="7283" xr:uid="{00000000-0005-0000-0000-0000711C0000}"/>
    <cellStyle name="Normal 7 78" xfId="7284" xr:uid="{00000000-0005-0000-0000-0000721C0000}"/>
    <cellStyle name="Normal 7 79" xfId="7285" xr:uid="{00000000-0005-0000-0000-0000731C0000}"/>
    <cellStyle name="Normal 7 8" xfId="7286" xr:uid="{00000000-0005-0000-0000-0000741C0000}"/>
    <cellStyle name="Normal 7 8 2" xfId="7287" xr:uid="{00000000-0005-0000-0000-0000751C0000}"/>
    <cellStyle name="Normal 7 8 2 2" xfId="7288" xr:uid="{00000000-0005-0000-0000-0000761C0000}"/>
    <cellStyle name="Normal 7 8 3" xfId="7289" xr:uid="{00000000-0005-0000-0000-0000771C0000}"/>
    <cellStyle name="Normal 7 80" xfId="7290" xr:uid="{00000000-0005-0000-0000-0000781C0000}"/>
    <cellStyle name="Normal 7 81" xfId="7291" xr:uid="{00000000-0005-0000-0000-0000791C0000}"/>
    <cellStyle name="Normal 7 82" xfId="7292" xr:uid="{00000000-0005-0000-0000-00007A1C0000}"/>
    <cellStyle name="Normal 7 83" xfId="7293" xr:uid="{00000000-0005-0000-0000-00007B1C0000}"/>
    <cellStyle name="Normal 7 84" xfId="7294" xr:uid="{00000000-0005-0000-0000-00007C1C0000}"/>
    <cellStyle name="Normal 7 85" xfId="7295" xr:uid="{00000000-0005-0000-0000-00007D1C0000}"/>
    <cellStyle name="Normal 7 86" xfId="7296" xr:uid="{00000000-0005-0000-0000-00007E1C0000}"/>
    <cellStyle name="Normal 7 87" xfId="7297" xr:uid="{00000000-0005-0000-0000-00007F1C0000}"/>
    <cellStyle name="Normal 7 88" xfId="7298" xr:uid="{00000000-0005-0000-0000-0000801C0000}"/>
    <cellStyle name="Normal 7 89" xfId="7299" xr:uid="{00000000-0005-0000-0000-0000811C0000}"/>
    <cellStyle name="Normal 7 9" xfId="7300" xr:uid="{00000000-0005-0000-0000-0000821C0000}"/>
    <cellStyle name="Normal 7 9 2" xfId="7301" xr:uid="{00000000-0005-0000-0000-0000831C0000}"/>
    <cellStyle name="Normal 7 9 3" xfId="7302" xr:uid="{00000000-0005-0000-0000-0000841C0000}"/>
    <cellStyle name="Normal 7 9 4" xfId="7303" xr:uid="{00000000-0005-0000-0000-0000851C0000}"/>
    <cellStyle name="Normal 7 90" xfId="7304" xr:uid="{00000000-0005-0000-0000-0000861C0000}"/>
    <cellStyle name="Normal 7 91" xfId="7305" xr:uid="{00000000-0005-0000-0000-0000871C0000}"/>
    <cellStyle name="Normal 7 92" xfId="7306" xr:uid="{00000000-0005-0000-0000-0000881C0000}"/>
    <cellStyle name="Normal 7 93" xfId="7307" xr:uid="{00000000-0005-0000-0000-0000891C0000}"/>
    <cellStyle name="Normal 70" xfId="7308" xr:uid="{00000000-0005-0000-0000-00008A1C0000}"/>
    <cellStyle name="Normal 71" xfId="7309" xr:uid="{00000000-0005-0000-0000-00008B1C0000}"/>
    <cellStyle name="Normal 72" xfId="7310" xr:uid="{00000000-0005-0000-0000-00008C1C0000}"/>
    <cellStyle name="Normal 73" xfId="7311" xr:uid="{00000000-0005-0000-0000-00008D1C0000}"/>
    <cellStyle name="Normal 74" xfId="7312" xr:uid="{00000000-0005-0000-0000-00008E1C0000}"/>
    <cellStyle name="Normal 75" xfId="7313" xr:uid="{00000000-0005-0000-0000-00008F1C0000}"/>
    <cellStyle name="Normal 76" xfId="7314" xr:uid="{00000000-0005-0000-0000-0000901C0000}"/>
    <cellStyle name="Normal 77" xfId="7315" xr:uid="{00000000-0005-0000-0000-0000911C0000}"/>
    <cellStyle name="Normal 78" xfId="7316" xr:uid="{00000000-0005-0000-0000-0000921C0000}"/>
    <cellStyle name="Normal 79" xfId="7317" xr:uid="{00000000-0005-0000-0000-0000931C0000}"/>
    <cellStyle name="Normal 8" xfId="7318" xr:uid="{00000000-0005-0000-0000-0000941C0000}"/>
    <cellStyle name="Normal 8 10" xfId="7319" xr:uid="{00000000-0005-0000-0000-0000951C0000}"/>
    <cellStyle name="Normal 8 11" xfId="7320" xr:uid="{00000000-0005-0000-0000-0000961C0000}"/>
    <cellStyle name="Normal 8 12" xfId="7321" xr:uid="{00000000-0005-0000-0000-0000971C0000}"/>
    <cellStyle name="Normal 8 13" xfId="7322" xr:uid="{00000000-0005-0000-0000-0000981C0000}"/>
    <cellStyle name="Normal 8 14" xfId="7323" xr:uid="{00000000-0005-0000-0000-0000991C0000}"/>
    <cellStyle name="Normal 8 15" xfId="7324" xr:uid="{00000000-0005-0000-0000-00009A1C0000}"/>
    <cellStyle name="Normal 8 16" xfId="7325" xr:uid="{00000000-0005-0000-0000-00009B1C0000}"/>
    <cellStyle name="Normal 8 17" xfId="7326" xr:uid="{00000000-0005-0000-0000-00009C1C0000}"/>
    <cellStyle name="Normal 8 18" xfId="7327" xr:uid="{00000000-0005-0000-0000-00009D1C0000}"/>
    <cellStyle name="Normal 8 19" xfId="7328" xr:uid="{00000000-0005-0000-0000-00009E1C0000}"/>
    <cellStyle name="Normal 8 2" xfId="7329" xr:uid="{00000000-0005-0000-0000-00009F1C0000}"/>
    <cellStyle name="Normal 8 2 2" xfId="7330" xr:uid="{00000000-0005-0000-0000-0000A01C0000}"/>
    <cellStyle name="Normal 8 2 2 2" xfId="7331" xr:uid="{00000000-0005-0000-0000-0000A11C0000}"/>
    <cellStyle name="Normal 8 2 2 2 2" xfId="7332" xr:uid="{00000000-0005-0000-0000-0000A21C0000}"/>
    <cellStyle name="Normal 8 2 2 2 2 2" xfId="7333" xr:uid="{00000000-0005-0000-0000-0000A31C0000}"/>
    <cellStyle name="Normal 8 2 2 2 3" xfId="7334" xr:uid="{00000000-0005-0000-0000-0000A41C0000}"/>
    <cellStyle name="Normal 8 2 2 3" xfId="7335" xr:uid="{00000000-0005-0000-0000-0000A51C0000}"/>
    <cellStyle name="Normal 8 2 2 3 2" xfId="7336" xr:uid="{00000000-0005-0000-0000-0000A61C0000}"/>
    <cellStyle name="Normal 8 2 2 3 2 2" xfId="7337" xr:uid="{00000000-0005-0000-0000-0000A71C0000}"/>
    <cellStyle name="Normal 8 2 2 3 3" xfId="7338" xr:uid="{00000000-0005-0000-0000-0000A81C0000}"/>
    <cellStyle name="Normal 8 2 2 4" xfId="7339" xr:uid="{00000000-0005-0000-0000-0000A91C0000}"/>
    <cellStyle name="Normal 8 2 2 4 2" xfId="7340" xr:uid="{00000000-0005-0000-0000-0000AA1C0000}"/>
    <cellStyle name="Normal 8 2 2 4 2 2" xfId="7341" xr:uid="{00000000-0005-0000-0000-0000AB1C0000}"/>
    <cellStyle name="Normal 8 2 2 4 3" xfId="7342" xr:uid="{00000000-0005-0000-0000-0000AC1C0000}"/>
    <cellStyle name="Normal 8 2 2 5" xfId="7343" xr:uid="{00000000-0005-0000-0000-0000AD1C0000}"/>
    <cellStyle name="Normal 8 2 2 5 2" xfId="7344" xr:uid="{00000000-0005-0000-0000-0000AE1C0000}"/>
    <cellStyle name="Normal 8 2 2 5 2 2" xfId="7345" xr:uid="{00000000-0005-0000-0000-0000AF1C0000}"/>
    <cellStyle name="Normal 8 2 2 5 3" xfId="7346" xr:uid="{00000000-0005-0000-0000-0000B01C0000}"/>
    <cellStyle name="Normal 8 2 2 6" xfId="7347" xr:uid="{00000000-0005-0000-0000-0000B11C0000}"/>
    <cellStyle name="Normal 8 2 2 6 2" xfId="7348" xr:uid="{00000000-0005-0000-0000-0000B21C0000}"/>
    <cellStyle name="Normal 8 2 2 7" xfId="7349" xr:uid="{00000000-0005-0000-0000-0000B31C0000}"/>
    <cellStyle name="Normal 8 2 3" xfId="7350" xr:uid="{00000000-0005-0000-0000-0000B41C0000}"/>
    <cellStyle name="Normal 8 2 3 2" xfId="7351" xr:uid="{00000000-0005-0000-0000-0000B51C0000}"/>
    <cellStyle name="Normal 8 2 3 2 2" xfId="7352" xr:uid="{00000000-0005-0000-0000-0000B61C0000}"/>
    <cellStyle name="Normal 8 2 3 3" xfId="7353" xr:uid="{00000000-0005-0000-0000-0000B71C0000}"/>
    <cellStyle name="Normal 8 2 4" xfId="7354" xr:uid="{00000000-0005-0000-0000-0000B81C0000}"/>
    <cellStyle name="Normal 8 2 4 2" xfId="7355" xr:uid="{00000000-0005-0000-0000-0000B91C0000}"/>
    <cellStyle name="Normal 8 2 4 2 2" xfId="7356" xr:uid="{00000000-0005-0000-0000-0000BA1C0000}"/>
    <cellStyle name="Normal 8 2 4 3" xfId="7357" xr:uid="{00000000-0005-0000-0000-0000BB1C0000}"/>
    <cellStyle name="Normal 8 2 5" xfId="7358" xr:uid="{00000000-0005-0000-0000-0000BC1C0000}"/>
    <cellStyle name="Normal 8 2 5 2" xfId="7359" xr:uid="{00000000-0005-0000-0000-0000BD1C0000}"/>
    <cellStyle name="Normal 8 2 5 2 2" xfId="7360" xr:uid="{00000000-0005-0000-0000-0000BE1C0000}"/>
    <cellStyle name="Normal 8 2 5 3" xfId="7361" xr:uid="{00000000-0005-0000-0000-0000BF1C0000}"/>
    <cellStyle name="Normal 8 2 6" xfId="7362" xr:uid="{00000000-0005-0000-0000-0000C01C0000}"/>
    <cellStyle name="Normal 8 2 6 2" xfId="7363" xr:uid="{00000000-0005-0000-0000-0000C11C0000}"/>
    <cellStyle name="Normal 8 2 7" xfId="7364" xr:uid="{00000000-0005-0000-0000-0000C21C0000}"/>
    <cellStyle name="Normal 8 20" xfId="7365" xr:uid="{00000000-0005-0000-0000-0000C31C0000}"/>
    <cellStyle name="Normal 8 21" xfId="7366" xr:uid="{00000000-0005-0000-0000-0000C41C0000}"/>
    <cellStyle name="Normal 8 22" xfId="7367" xr:uid="{00000000-0005-0000-0000-0000C51C0000}"/>
    <cellStyle name="Normal 8 23" xfId="7368" xr:uid="{00000000-0005-0000-0000-0000C61C0000}"/>
    <cellStyle name="Normal 8 24" xfId="7369" xr:uid="{00000000-0005-0000-0000-0000C71C0000}"/>
    <cellStyle name="Normal 8 25" xfId="7370" xr:uid="{00000000-0005-0000-0000-0000C81C0000}"/>
    <cellStyle name="Normal 8 26" xfId="7371" xr:uid="{00000000-0005-0000-0000-0000C91C0000}"/>
    <cellStyle name="Normal 8 27" xfId="7372" xr:uid="{00000000-0005-0000-0000-0000CA1C0000}"/>
    <cellStyle name="Normal 8 28" xfId="7373" xr:uid="{00000000-0005-0000-0000-0000CB1C0000}"/>
    <cellStyle name="Normal 8 29" xfId="7374" xr:uid="{00000000-0005-0000-0000-0000CC1C0000}"/>
    <cellStyle name="Normal 8 3" xfId="7375" xr:uid="{00000000-0005-0000-0000-0000CD1C0000}"/>
    <cellStyle name="Normal 8 3 2" xfId="7376" xr:uid="{00000000-0005-0000-0000-0000CE1C0000}"/>
    <cellStyle name="Normal 8 3 2 2" xfId="7377" xr:uid="{00000000-0005-0000-0000-0000CF1C0000}"/>
    <cellStyle name="Normal 8 3 3" xfId="7378" xr:uid="{00000000-0005-0000-0000-0000D01C0000}"/>
    <cellStyle name="Normal 8 30" xfId="7379" xr:uid="{00000000-0005-0000-0000-0000D11C0000}"/>
    <cellStyle name="Normal 8 31" xfId="7380" xr:uid="{00000000-0005-0000-0000-0000D21C0000}"/>
    <cellStyle name="Normal 8 32" xfId="7381" xr:uid="{00000000-0005-0000-0000-0000D31C0000}"/>
    <cellStyle name="Normal 8 33" xfId="7382" xr:uid="{00000000-0005-0000-0000-0000D41C0000}"/>
    <cellStyle name="Normal 8 34" xfId="7383" xr:uid="{00000000-0005-0000-0000-0000D51C0000}"/>
    <cellStyle name="Normal 8 35" xfId="7384" xr:uid="{00000000-0005-0000-0000-0000D61C0000}"/>
    <cellStyle name="Normal 8 36" xfId="7385" xr:uid="{00000000-0005-0000-0000-0000D71C0000}"/>
    <cellStyle name="Normal 8 37" xfId="7386" xr:uid="{00000000-0005-0000-0000-0000D81C0000}"/>
    <cellStyle name="Normal 8 38" xfId="7387" xr:uid="{00000000-0005-0000-0000-0000D91C0000}"/>
    <cellStyle name="Normal 8 39" xfId="7388" xr:uid="{00000000-0005-0000-0000-0000DA1C0000}"/>
    <cellStyle name="Normal 8 39 2" xfId="7389" xr:uid="{00000000-0005-0000-0000-0000DB1C0000}"/>
    <cellStyle name="Normal 8 4" xfId="7390" xr:uid="{00000000-0005-0000-0000-0000DC1C0000}"/>
    <cellStyle name="Normal 8 4 2" xfId="7391" xr:uid="{00000000-0005-0000-0000-0000DD1C0000}"/>
    <cellStyle name="Normal 8 4 2 2" xfId="7392" xr:uid="{00000000-0005-0000-0000-0000DE1C0000}"/>
    <cellStyle name="Normal 8 4 3" xfId="7393" xr:uid="{00000000-0005-0000-0000-0000DF1C0000}"/>
    <cellStyle name="Normal 8 40" xfId="7394" xr:uid="{00000000-0005-0000-0000-0000E01C0000}"/>
    <cellStyle name="Normal 8 40 2" xfId="7395" xr:uid="{00000000-0005-0000-0000-0000E11C0000}"/>
    <cellStyle name="Normal 8 41" xfId="7396" xr:uid="{00000000-0005-0000-0000-0000E21C0000}"/>
    <cellStyle name="Normal 8 42" xfId="7397" xr:uid="{00000000-0005-0000-0000-0000E31C0000}"/>
    <cellStyle name="Normal 8 43" xfId="7398" xr:uid="{00000000-0005-0000-0000-0000E41C0000}"/>
    <cellStyle name="Normal 8 44" xfId="7399" xr:uid="{00000000-0005-0000-0000-0000E51C0000}"/>
    <cellStyle name="Normal 8 45" xfId="7400" xr:uid="{00000000-0005-0000-0000-0000E61C0000}"/>
    <cellStyle name="Normal 8 46" xfId="7401" xr:uid="{00000000-0005-0000-0000-0000E71C0000}"/>
    <cellStyle name="Normal 8 47" xfId="7402" xr:uid="{00000000-0005-0000-0000-0000E81C0000}"/>
    <cellStyle name="Normal 8 48" xfId="7403" xr:uid="{00000000-0005-0000-0000-0000E91C0000}"/>
    <cellStyle name="Normal 8 49" xfId="7404" xr:uid="{00000000-0005-0000-0000-0000EA1C0000}"/>
    <cellStyle name="Normal 8 5" xfId="7405" xr:uid="{00000000-0005-0000-0000-0000EB1C0000}"/>
    <cellStyle name="Normal 8 5 2" xfId="7406" xr:uid="{00000000-0005-0000-0000-0000EC1C0000}"/>
    <cellStyle name="Normal 8 5 2 2" xfId="7407" xr:uid="{00000000-0005-0000-0000-0000ED1C0000}"/>
    <cellStyle name="Normal 8 5 3" xfId="7408" xr:uid="{00000000-0005-0000-0000-0000EE1C0000}"/>
    <cellStyle name="Normal 8 50" xfId="7409" xr:uid="{00000000-0005-0000-0000-0000EF1C0000}"/>
    <cellStyle name="Normal 8 51" xfId="7410" xr:uid="{00000000-0005-0000-0000-0000F01C0000}"/>
    <cellStyle name="Normal 8 52" xfId="7411" xr:uid="{00000000-0005-0000-0000-0000F11C0000}"/>
    <cellStyle name="Normal 8 53" xfId="7412" xr:uid="{00000000-0005-0000-0000-0000F21C0000}"/>
    <cellStyle name="Normal 8 54" xfId="7413" xr:uid="{00000000-0005-0000-0000-0000F31C0000}"/>
    <cellStyle name="Normal 8 55" xfId="7414" xr:uid="{00000000-0005-0000-0000-0000F41C0000}"/>
    <cellStyle name="Normal 8 56" xfId="7415" xr:uid="{00000000-0005-0000-0000-0000F51C0000}"/>
    <cellStyle name="Normal 8 57" xfId="7416" xr:uid="{00000000-0005-0000-0000-0000F61C0000}"/>
    <cellStyle name="Normal 8 58" xfId="7417" xr:uid="{00000000-0005-0000-0000-0000F71C0000}"/>
    <cellStyle name="Normal 8 59" xfId="7418" xr:uid="{00000000-0005-0000-0000-0000F81C0000}"/>
    <cellStyle name="Normal 8 6" xfId="7419" xr:uid="{00000000-0005-0000-0000-0000F91C0000}"/>
    <cellStyle name="Normal 8 6 2" xfId="7420" xr:uid="{00000000-0005-0000-0000-0000FA1C0000}"/>
    <cellStyle name="Normal 8 6 2 2" xfId="7421" xr:uid="{00000000-0005-0000-0000-0000FB1C0000}"/>
    <cellStyle name="Normal 8 6 3" xfId="7422" xr:uid="{00000000-0005-0000-0000-0000FC1C0000}"/>
    <cellStyle name="Normal 8 60" xfId="7423" xr:uid="{00000000-0005-0000-0000-0000FD1C0000}"/>
    <cellStyle name="Normal 8 61" xfId="7424" xr:uid="{00000000-0005-0000-0000-0000FE1C0000}"/>
    <cellStyle name="Normal 8 62" xfId="7425" xr:uid="{00000000-0005-0000-0000-0000FF1C0000}"/>
    <cellStyle name="Normal 8 63" xfId="7426" xr:uid="{00000000-0005-0000-0000-0000001D0000}"/>
    <cellStyle name="Normal 8 64" xfId="7427" xr:uid="{00000000-0005-0000-0000-0000011D0000}"/>
    <cellStyle name="Normal 8 65" xfId="7428" xr:uid="{00000000-0005-0000-0000-0000021D0000}"/>
    <cellStyle name="Normal 8 66" xfId="7429" xr:uid="{00000000-0005-0000-0000-0000031D0000}"/>
    <cellStyle name="Normal 8 67" xfId="7430" xr:uid="{00000000-0005-0000-0000-0000041D0000}"/>
    <cellStyle name="Normal 8 68" xfId="7431" xr:uid="{00000000-0005-0000-0000-0000051D0000}"/>
    <cellStyle name="Normal 8 69" xfId="7432" xr:uid="{00000000-0005-0000-0000-0000061D0000}"/>
    <cellStyle name="Normal 8 7" xfId="7433" xr:uid="{00000000-0005-0000-0000-0000071D0000}"/>
    <cellStyle name="Normal 8 7 2" xfId="7434" xr:uid="{00000000-0005-0000-0000-0000081D0000}"/>
    <cellStyle name="Normal 8 70" xfId="7435" xr:uid="{00000000-0005-0000-0000-0000091D0000}"/>
    <cellStyle name="Normal 8 71" xfId="7436" xr:uid="{00000000-0005-0000-0000-00000A1D0000}"/>
    <cellStyle name="Normal 8 72" xfId="7437" xr:uid="{00000000-0005-0000-0000-00000B1D0000}"/>
    <cellStyle name="Normal 8 73" xfId="7438" xr:uid="{00000000-0005-0000-0000-00000C1D0000}"/>
    <cellStyle name="Normal 8 74" xfId="7439" xr:uid="{00000000-0005-0000-0000-00000D1D0000}"/>
    <cellStyle name="Normal 8 75" xfId="7440" xr:uid="{00000000-0005-0000-0000-00000E1D0000}"/>
    <cellStyle name="Normal 8 76" xfId="7441" xr:uid="{00000000-0005-0000-0000-00000F1D0000}"/>
    <cellStyle name="Normal 8 77" xfId="7442" xr:uid="{00000000-0005-0000-0000-0000101D0000}"/>
    <cellStyle name="Normal 8 78" xfId="7443" xr:uid="{00000000-0005-0000-0000-0000111D0000}"/>
    <cellStyle name="Normal 8 79" xfId="7444" xr:uid="{00000000-0005-0000-0000-0000121D0000}"/>
    <cellStyle name="Normal 8 8" xfId="7445" xr:uid="{00000000-0005-0000-0000-0000131D0000}"/>
    <cellStyle name="Normal 8 80" xfId="7446" xr:uid="{00000000-0005-0000-0000-0000141D0000}"/>
    <cellStyle name="Normal 8 81" xfId="7447" xr:uid="{00000000-0005-0000-0000-0000151D0000}"/>
    <cellStyle name="Normal 8 82" xfId="7448" xr:uid="{00000000-0005-0000-0000-0000161D0000}"/>
    <cellStyle name="Normal 8 83" xfId="7449" xr:uid="{00000000-0005-0000-0000-0000171D0000}"/>
    <cellStyle name="Normal 8 84" xfId="7450" xr:uid="{00000000-0005-0000-0000-0000181D0000}"/>
    <cellStyle name="Normal 8 85" xfId="7451" xr:uid="{00000000-0005-0000-0000-0000191D0000}"/>
    <cellStyle name="Normal 8 86" xfId="7452" xr:uid="{00000000-0005-0000-0000-00001A1D0000}"/>
    <cellStyle name="Normal 8 87" xfId="7453" xr:uid="{00000000-0005-0000-0000-00001B1D0000}"/>
    <cellStyle name="Normal 8 88" xfId="7454" xr:uid="{00000000-0005-0000-0000-00001C1D0000}"/>
    <cellStyle name="Normal 8 89" xfId="7455" xr:uid="{00000000-0005-0000-0000-00001D1D0000}"/>
    <cellStyle name="Normal 8 9" xfId="7456" xr:uid="{00000000-0005-0000-0000-00001E1D0000}"/>
    <cellStyle name="Normal 8 90" xfId="7457" xr:uid="{00000000-0005-0000-0000-00001F1D0000}"/>
    <cellStyle name="Normal 8 91" xfId="7458" xr:uid="{00000000-0005-0000-0000-0000201D0000}"/>
    <cellStyle name="Normal 8 92" xfId="7459" xr:uid="{00000000-0005-0000-0000-0000211D0000}"/>
    <cellStyle name="Normal 8 92 2" xfId="7460" xr:uid="{00000000-0005-0000-0000-0000221D0000}"/>
    <cellStyle name="Normal 8 93" xfId="7461" xr:uid="{00000000-0005-0000-0000-0000231D0000}"/>
    <cellStyle name="Normal 8 94" xfId="7462" xr:uid="{00000000-0005-0000-0000-0000241D0000}"/>
    <cellStyle name="Normal 80" xfId="7463" xr:uid="{00000000-0005-0000-0000-0000251D0000}"/>
    <cellStyle name="Normal 81" xfId="7464" xr:uid="{00000000-0005-0000-0000-0000261D0000}"/>
    <cellStyle name="Normal 82" xfId="7465" xr:uid="{00000000-0005-0000-0000-0000271D0000}"/>
    <cellStyle name="Normal 83" xfId="7466" xr:uid="{00000000-0005-0000-0000-0000281D0000}"/>
    <cellStyle name="Normal 84" xfId="7467" xr:uid="{00000000-0005-0000-0000-0000291D0000}"/>
    <cellStyle name="Normal 85" xfId="7468" xr:uid="{00000000-0005-0000-0000-00002A1D0000}"/>
    <cellStyle name="Normal 86" xfId="7469" xr:uid="{00000000-0005-0000-0000-00002B1D0000}"/>
    <cellStyle name="Normal 87" xfId="7470" xr:uid="{00000000-0005-0000-0000-00002C1D0000}"/>
    <cellStyle name="Normal 88" xfId="7471" xr:uid="{00000000-0005-0000-0000-00002D1D0000}"/>
    <cellStyle name="Normal 89" xfId="7472" xr:uid="{00000000-0005-0000-0000-00002E1D0000}"/>
    <cellStyle name="Normal 89 2" xfId="7473" xr:uid="{00000000-0005-0000-0000-00002F1D0000}"/>
    <cellStyle name="Normal 9" xfId="7474" xr:uid="{00000000-0005-0000-0000-0000301D0000}"/>
    <cellStyle name="Normal 9 10" xfId="7475" xr:uid="{00000000-0005-0000-0000-0000311D0000}"/>
    <cellStyle name="Normal 9 11" xfId="7476" xr:uid="{00000000-0005-0000-0000-0000321D0000}"/>
    <cellStyle name="Normal 9 12" xfId="7477" xr:uid="{00000000-0005-0000-0000-0000331D0000}"/>
    <cellStyle name="Normal 9 13" xfId="7478" xr:uid="{00000000-0005-0000-0000-0000341D0000}"/>
    <cellStyle name="Normal 9 14" xfId="7479" xr:uid="{00000000-0005-0000-0000-0000351D0000}"/>
    <cellStyle name="Normal 9 15" xfId="7480" xr:uid="{00000000-0005-0000-0000-0000361D0000}"/>
    <cellStyle name="Normal 9 16" xfId="7481" xr:uid="{00000000-0005-0000-0000-0000371D0000}"/>
    <cellStyle name="Normal 9 17" xfId="7482" xr:uid="{00000000-0005-0000-0000-0000381D0000}"/>
    <cellStyle name="Normal 9 18" xfId="7483" xr:uid="{00000000-0005-0000-0000-0000391D0000}"/>
    <cellStyle name="Normal 9 19" xfId="7484" xr:uid="{00000000-0005-0000-0000-00003A1D0000}"/>
    <cellStyle name="Normal 9 2" xfId="7485" xr:uid="{00000000-0005-0000-0000-00003B1D0000}"/>
    <cellStyle name="Normal 9 2 2" xfId="7486" xr:uid="{00000000-0005-0000-0000-00003C1D0000}"/>
    <cellStyle name="Normal 9 20" xfId="7487" xr:uid="{00000000-0005-0000-0000-00003D1D0000}"/>
    <cellStyle name="Normal 9 21" xfId="7488" xr:uid="{00000000-0005-0000-0000-00003E1D0000}"/>
    <cellStyle name="Normal 9 22" xfId="7489" xr:uid="{00000000-0005-0000-0000-00003F1D0000}"/>
    <cellStyle name="Normal 9 23" xfId="7490" xr:uid="{00000000-0005-0000-0000-0000401D0000}"/>
    <cellStyle name="Normal 9 24" xfId="7491" xr:uid="{00000000-0005-0000-0000-0000411D0000}"/>
    <cellStyle name="Normal 9 25" xfId="7492" xr:uid="{00000000-0005-0000-0000-0000421D0000}"/>
    <cellStyle name="Normal 9 26" xfId="7493" xr:uid="{00000000-0005-0000-0000-0000431D0000}"/>
    <cellStyle name="Normal 9 27" xfId="7494" xr:uid="{00000000-0005-0000-0000-0000441D0000}"/>
    <cellStyle name="Normal 9 28" xfId="7495" xr:uid="{00000000-0005-0000-0000-0000451D0000}"/>
    <cellStyle name="Normal 9 29" xfId="7496" xr:uid="{00000000-0005-0000-0000-0000461D0000}"/>
    <cellStyle name="Normal 9 3" xfId="7497" xr:uid="{00000000-0005-0000-0000-0000471D0000}"/>
    <cellStyle name="Normal 9 30" xfId="7498" xr:uid="{00000000-0005-0000-0000-0000481D0000}"/>
    <cellStyle name="Normal 9 31" xfId="7499" xr:uid="{00000000-0005-0000-0000-0000491D0000}"/>
    <cellStyle name="Normal 9 32" xfId="7500" xr:uid="{00000000-0005-0000-0000-00004A1D0000}"/>
    <cellStyle name="Normal 9 33" xfId="7501" xr:uid="{00000000-0005-0000-0000-00004B1D0000}"/>
    <cellStyle name="Normal 9 34" xfId="7502" xr:uid="{00000000-0005-0000-0000-00004C1D0000}"/>
    <cellStyle name="Normal 9 35" xfId="7503" xr:uid="{00000000-0005-0000-0000-00004D1D0000}"/>
    <cellStyle name="Normal 9 36" xfId="7504" xr:uid="{00000000-0005-0000-0000-00004E1D0000}"/>
    <cellStyle name="Normal 9 37" xfId="7505" xr:uid="{00000000-0005-0000-0000-00004F1D0000}"/>
    <cellStyle name="Normal 9 38" xfId="7506" xr:uid="{00000000-0005-0000-0000-0000501D0000}"/>
    <cellStyle name="Normal 9 39" xfId="7507" xr:uid="{00000000-0005-0000-0000-0000511D0000}"/>
    <cellStyle name="Normal 9 4" xfId="7508" xr:uid="{00000000-0005-0000-0000-0000521D0000}"/>
    <cellStyle name="Normal 9 40" xfId="7509" xr:uid="{00000000-0005-0000-0000-0000531D0000}"/>
    <cellStyle name="Normal 9 41" xfId="7510" xr:uid="{00000000-0005-0000-0000-0000541D0000}"/>
    <cellStyle name="Normal 9 42" xfId="7511" xr:uid="{00000000-0005-0000-0000-0000551D0000}"/>
    <cellStyle name="Normal 9 43" xfId="7512" xr:uid="{00000000-0005-0000-0000-0000561D0000}"/>
    <cellStyle name="Normal 9 44" xfId="7513" xr:uid="{00000000-0005-0000-0000-0000571D0000}"/>
    <cellStyle name="Normal 9 45" xfId="7514" xr:uid="{00000000-0005-0000-0000-0000581D0000}"/>
    <cellStyle name="Normal 9 46" xfId="7515" xr:uid="{00000000-0005-0000-0000-0000591D0000}"/>
    <cellStyle name="Normal 9 47" xfId="7516" xr:uid="{00000000-0005-0000-0000-00005A1D0000}"/>
    <cellStyle name="Normal 9 48" xfId="7517" xr:uid="{00000000-0005-0000-0000-00005B1D0000}"/>
    <cellStyle name="Normal 9 49" xfId="7518" xr:uid="{00000000-0005-0000-0000-00005C1D0000}"/>
    <cellStyle name="Normal 9 5" xfId="7519" xr:uid="{00000000-0005-0000-0000-00005D1D0000}"/>
    <cellStyle name="Normal 9 50" xfId="7520" xr:uid="{00000000-0005-0000-0000-00005E1D0000}"/>
    <cellStyle name="Normal 9 51" xfId="7521" xr:uid="{00000000-0005-0000-0000-00005F1D0000}"/>
    <cellStyle name="Normal 9 52" xfId="7522" xr:uid="{00000000-0005-0000-0000-0000601D0000}"/>
    <cellStyle name="Normal 9 53" xfId="7523" xr:uid="{00000000-0005-0000-0000-0000611D0000}"/>
    <cellStyle name="Normal 9 54" xfId="7524" xr:uid="{00000000-0005-0000-0000-0000621D0000}"/>
    <cellStyle name="Normal 9 55" xfId="7525" xr:uid="{00000000-0005-0000-0000-0000631D0000}"/>
    <cellStyle name="Normal 9 56" xfId="7526" xr:uid="{00000000-0005-0000-0000-0000641D0000}"/>
    <cellStyle name="Normal 9 57" xfId="7527" xr:uid="{00000000-0005-0000-0000-0000651D0000}"/>
    <cellStyle name="Normal 9 58" xfId="7528" xr:uid="{00000000-0005-0000-0000-0000661D0000}"/>
    <cellStyle name="Normal 9 59" xfId="7529" xr:uid="{00000000-0005-0000-0000-0000671D0000}"/>
    <cellStyle name="Normal 9 6" xfId="7530" xr:uid="{00000000-0005-0000-0000-0000681D0000}"/>
    <cellStyle name="Normal 9 60" xfId="7531" xr:uid="{00000000-0005-0000-0000-0000691D0000}"/>
    <cellStyle name="Normal 9 61" xfId="7532" xr:uid="{00000000-0005-0000-0000-00006A1D0000}"/>
    <cellStyle name="Normal 9 62" xfId="7533" xr:uid="{00000000-0005-0000-0000-00006B1D0000}"/>
    <cellStyle name="Normal 9 63" xfId="7534" xr:uid="{00000000-0005-0000-0000-00006C1D0000}"/>
    <cellStyle name="Normal 9 64" xfId="7535" xr:uid="{00000000-0005-0000-0000-00006D1D0000}"/>
    <cellStyle name="Normal 9 65" xfId="7536" xr:uid="{00000000-0005-0000-0000-00006E1D0000}"/>
    <cellStyle name="Normal 9 66" xfId="7537" xr:uid="{00000000-0005-0000-0000-00006F1D0000}"/>
    <cellStyle name="Normal 9 67" xfId="7538" xr:uid="{00000000-0005-0000-0000-0000701D0000}"/>
    <cellStyle name="Normal 9 68" xfId="7539" xr:uid="{00000000-0005-0000-0000-0000711D0000}"/>
    <cellStyle name="Normal 9 69" xfId="7540" xr:uid="{00000000-0005-0000-0000-0000721D0000}"/>
    <cellStyle name="Normal 9 7" xfId="7541" xr:uid="{00000000-0005-0000-0000-0000731D0000}"/>
    <cellStyle name="Normal 9 70" xfId="7542" xr:uid="{00000000-0005-0000-0000-0000741D0000}"/>
    <cellStyle name="Normal 9 71" xfId="7543" xr:uid="{00000000-0005-0000-0000-0000751D0000}"/>
    <cellStyle name="Normal 9 72" xfId="7544" xr:uid="{00000000-0005-0000-0000-0000761D0000}"/>
    <cellStyle name="Normal 9 73" xfId="7545" xr:uid="{00000000-0005-0000-0000-0000771D0000}"/>
    <cellStyle name="Normal 9 74" xfId="7546" xr:uid="{00000000-0005-0000-0000-0000781D0000}"/>
    <cellStyle name="Normal 9 75" xfId="7547" xr:uid="{00000000-0005-0000-0000-0000791D0000}"/>
    <cellStyle name="Normal 9 76" xfId="7548" xr:uid="{00000000-0005-0000-0000-00007A1D0000}"/>
    <cellStyle name="Normal 9 77" xfId="7549" xr:uid="{00000000-0005-0000-0000-00007B1D0000}"/>
    <cellStyle name="Normal 9 78" xfId="7550" xr:uid="{00000000-0005-0000-0000-00007C1D0000}"/>
    <cellStyle name="Normal 9 79" xfId="7551" xr:uid="{00000000-0005-0000-0000-00007D1D0000}"/>
    <cellStyle name="Normal 9 8" xfId="7552" xr:uid="{00000000-0005-0000-0000-00007E1D0000}"/>
    <cellStyle name="Normal 9 80" xfId="7553" xr:uid="{00000000-0005-0000-0000-00007F1D0000}"/>
    <cellStyle name="Normal 9 81" xfId="7554" xr:uid="{00000000-0005-0000-0000-0000801D0000}"/>
    <cellStyle name="Normal 9 82" xfId="7555" xr:uid="{00000000-0005-0000-0000-0000811D0000}"/>
    <cellStyle name="Normal 9 83" xfId="7556" xr:uid="{00000000-0005-0000-0000-0000821D0000}"/>
    <cellStyle name="Normal 9 84" xfId="7557" xr:uid="{00000000-0005-0000-0000-0000831D0000}"/>
    <cellStyle name="Normal 9 85" xfId="7558" xr:uid="{00000000-0005-0000-0000-0000841D0000}"/>
    <cellStyle name="Normal 9 86" xfId="7559" xr:uid="{00000000-0005-0000-0000-0000851D0000}"/>
    <cellStyle name="Normal 9 87" xfId="7560" xr:uid="{00000000-0005-0000-0000-0000861D0000}"/>
    <cellStyle name="Normal 9 88" xfId="7561" xr:uid="{00000000-0005-0000-0000-0000871D0000}"/>
    <cellStyle name="Normal 9 89" xfId="7562" xr:uid="{00000000-0005-0000-0000-0000881D0000}"/>
    <cellStyle name="Normal 9 9" xfId="7563" xr:uid="{00000000-0005-0000-0000-0000891D0000}"/>
    <cellStyle name="Normal 9 90" xfId="7564" xr:uid="{00000000-0005-0000-0000-00008A1D0000}"/>
    <cellStyle name="Normal 9 91" xfId="7565" xr:uid="{00000000-0005-0000-0000-00008B1D0000}"/>
    <cellStyle name="Normal 90" xfId="7566" xr:uid="{00000000-0005-0000-0000-00008C1D0000}"/>
    <cellStyle name="Normal 90 2" xfId="7567" xr:uid="{00000000-0005-0000-0000-00008D1D0000}"/>
    <cellStyle name="Normal 90 3" xfId="7568" xr:uid="{00000000-0005-0000-0000-00008E1D0000}"/>
    <cellStyle name="Normal 91" xfId="7569" xr:uid="{00000000-0005-0000-0000-00008F1D0000}"/>
    <cellStyle name="Normal 91 2" xfId="7570" xr:uid="{00000000-0005-0000-0000-0000901D0000}"/>
    <cellStyle name="Normal 92" xfId="7571" xr:uid="{00000000-0005-0000-0000-0000911D0000}"/>
    <cellStyle name="Normal 93" xfId="7572" xr:uid="{00000000-0005-0000-0000-0000921D0000}"/>
    <cellStyle name="Normal 94" xfId="7573" xr:uid="{00000000-0005-0000-0000-0000931D0000}"/>
    <cellStyle name="Normal 95" xfId="7574" xr:uid="{00000000-0005-0000-0000-0000941D0000}"/>
    <cellStyle name="Normal 95 2" xfId="7575" xr:uid="{00000000-0005-0000-0000-0000951D0000}"/>
    <cellStyle name="Normal 96" xfId="7576" xr:uid="{00000000-0005-0000-0000-0000961D0000}"/>
    <cellStyle name="Normal 97" xfId="7577" xr:uid="{00000000-0005-0000-0000-0000971D0000}"/>
    <cellStyle name="Normal 98" xfId="7578" xr:uid="{00000000-0005-0000-0000-0000981D0000}"/>
    <cellStyle name="Normal 99" xfId="7579" xr:uid="{00000000-0005-0000-0000-0000991D0000}"/>
    <cellStyle name="Normal FICA" xfId="7580" xr:uid="{00000000-0005-0000-0000-00009A1D0000}"/>
    <cellStyle name="Normal FUI" xfId="7581" xr:uid="{00000000-0005-0000-0000-00009B1D0000}"/>
    <cellStyle name="Normal Other Benefits" xfId="7582" xr:uid="{00000000-0005-0000-0000-00009C1D0000}"/>
    <cellStyle name="Note 2" xfId="7583" xr:uid="{00000000-0005-0000-0000-00009D1D0000}"/>
    <cellStyle name="Note 2 2" xfId="7584" xr:uid="{00000000-0005-0000-0000-00009E1D0000}"/>
    <cellStyle name="Note 2 2 2" xfId="7585" xr:uid="{00000000-0005-0000-0000-00009F1D0000}"/>
    <cellStyle name="Note 2 2 3" xfId="7586" xr:uid="{00000000-0005-0000-0000-0000A01D0000}"/>
    <cellStyle name="Note 2 3" xfId="7587" xr:uid="{00000000-0005-0000-0000-0000A11D0000}"/>
    <cellStyle name="Note 2 3 2" xfId="7588" xr:uid="{00000000-0005-0000-0000-0000A21D0000}"/>
    <cellStyle name="Note 2 4" xfId="7589" xr:uid="{00000000-0005-0000-0000-0000A31D0000}"/>
    <cellStyle name="Note 2 4 2" xfId="7590" xr:uid="{00000000-0005-0000-0000-0000A41D0000}"/>
    <cellStyle name="Note 2 5" xfId="7591" xr:uid="{00000000-0005-0000-0000-0000A51D0000}"/>
    <cellStyle name="Note 2 5 2" xfId="7592" xr:uid="{00000000-0005-0000-0000-0000A61D0000}"/>
    <cellStyle name="Note 3" xfId="7593" xr:uid="{00000000-0005-0000-0000-0000A71D0000}"/>
    <cellStyle name="Note 3 2" xfId="7594" xr:uid="{00000000-0005-0000-0000-0000A81D0000}"/>
    <cellStyle name="Note 3 3" xfId="7595" xr:uid="{00000000-0005-0000-0000-0000A91D0000}"/>
    <cellStyle name="Note 4" xfId="7596" xr:uid="{00000000-0005-0000-0000-0000AA1D0000}"/>
    <cellStyle name="Note 4 2" xfId="7597" xr:uid="{00000000-0005-0000-0000-0000AB1D0000}"/>
    <cellStyle name="Note 5" xfId="7598" xr:uid="{00000000-0005-0000-0000-0000AC1D0000}"/>
    <cellStyle name="Output 2" xfId="7599" xr:uid="{00000000-0005-0000-0000-0000AD1D0000}"/>
    <cellStyle name="Output 3" xfId="7600" xr:uid="{00000000-0005-0000-0000-0000AE1D0000}"/>
    <cellStyle name="Output 4" xfId="7601" xr:uid="{00000000-0005-0000-0000-0000AF1D0000}"/>
    <cellStyle name="Output 5" xfId="7602" xr:uid="{00000000-0005-0000-0000-0000B01D0000}"/>
    <cellStyle name="Output 6" xfId="7603" xr:uid="{00000000-0005-0000-0000-0000B11D0000}"/>
    <cellStyle name="Output 7" xfId="7604" xr:uid="{00000000-0005-0000-0000-0000B21D0000}"/>
    <cellStyle name="Output Amounts" xfId="7605" xr:uid="{00000000-0005-0000-0000-0000B31D0000}"/>
    <cellStyle name="Output Column Headings" xfId="7606" xr:uid="{00000000-0005-0000-0000-0000B41D0000}"/>
    <cellStyle name="Output Line Items" xfId="7607" xr:uid="{00000000-0005-0000-0000-0000B51D0000}"/>
    <cellStyle name="Output Report Heading" xfId="7608" xr:uid="{00000000-0005-0000-0000-0000B61D0000}"/>
    <cellStyle name="Output Report Title" xfId="7609" xr:uid="{00000000-0005-0000-0000-0000B71D0000}"/>
    <cellStyle name="Percent" xfId="1" builtinId="5"/>
    <cellStyle name="Percent 10" xfId="7610" xr:uid="{00000000-0005-0000-0000-0000B91D0000}"/>
    <cellStyle name="Percent 10 2" xfId="7611" xr:uid="{00000000-0005-0000-0000-0000BA1D0000}"/>
    <cellStyle name="Percent 11" xfId="7612" xr:uid="{00000000-0005-0000-0000-0000BB1D0000}"/>
    <cellStyle name="Percent 11 2" xfId="7613" xr:uid="{00000000-0005-0000-0000-0000BC1D0000}"/>
    <cellStyle name="Percent 12" xfId="7614" xr:uid="{00000000-0005-0000-0000-0000BD1D0000}"/>
    <cellStyle name="Percent 12 2" xfId="7615" xr:uid="{00000000-0005-0000-0000-0000BE1D0000}"/>
    <cellStyle name="Percent 13" xfId="7616" xr:uid="{00000000-0005-0000-0000-0000BF1D0000}"/>
    <cellStyle name="Percent 13 2" xfId="7617" xr:uid="{00000000-0005-0000-0000-0000C01D0000}"/>
    <cellStyle name="Percent 14" xfId="7618" xr:uid="{00000000-0005-0000-0000-0000C11D0000}"/>
    <cellStyle name="Percent 14 2" xfId="7619" xr:uid="{00000000-0005-0000-0000-0000C21D0000}"/>
    <cellStyle name="Percent 15" xfId="7620" xr:uid="{00000000-0005-0000-0000-0000C31D0000}"/>
    <cellStyle name="Percent 15 2" xfId="7621" xr:uid="{00000000-0005-0000-0000-0000C41D0000}"/>
    <cellStyle name="Percent 16" xfId="7622" xr:uid="{00000000-0005-0000-0000-0000C51D0000}"/>
    <cellStyle name="Percent 16 2" xfId="7623" xr:uid="{00000000-0005-0000-0000-0000C61D0000}"/>
    <cellStyle name="Percent 17" xfId="7624" xr:uid="{00000000-0005-0000-0000-0000C71D0000}"/>
    <cellStyle name="Percent 17 2" xfId="7625" xr:uid="{00000000-0005-0000-0000-0000C81D0000}"/>
    <cellStyle name="Percent 18" xfId="7626" xr:uid="{00000000-0005-0000-0000-0000C91D0000}"/>
    <cellStyle name="Percent 18 2" xfId="7627" xr:uid="{00000000-0005-0000-0000-0000CA1D0000}"/>
    <cellStyle name="Percent 19" xfId="7628" xr:uid="{00000000-0005-0000-0000-0000CB1D0000}"/>
    <cellStyle name="Percent 19 2" xfId="7629" xr:uid="{00000000-0005-0000-0000-0000CC1D0000}"/>
    <cellStyle name="Percent 2" xfId="2" xr:uid="{00000000-0005-0000-0000-0000CD1D0000}"/>
    <cellStyle name="Percent 2 10" xfId="7630" xr:uid="{00000000-0005-0000-0000-0000CE1D0000}"/>
    <cellStyle name="Percent 2 10 2" xfId="7631" xr:uid="{00000000-0005-0000-0000-0000CF1D0000}"/>
    <cellStyle name="Percent 2 10 2 2" xfId="7632" xr:uid="{00000000-0005-0000-0000-0000D01D0000}"/>
    <cellStyle name="Percent 2 10 2 3" xfId="7633" xr:uid="{00000000-0005-0000-0000-0000D11D0000}"/>
    <cellStyle name="Percent 2 10 3" xfId="7634" xr:uid="{00000000-0005-0000-0000-0000D21D0000}"/>
    <cellStyle name="Percent 2 100" xfId="7635" xr:uid="{00000000-0005-0000-0000-0000D31D0000}"/>
    <cellStyle name="Percent 2 101" xfId="7636" xr:uid="{00000000-0005-0000-0000-0000D41D0000}"/>
    <cellStyle name="Percent 2 102" xfId="7637" xr:uid="{00000000-0005-0000-0000-0000D51D0000}"/>
    <cellStyle name="Percent 2 103" xfId="7638" xr:uid="{00000000-0005-0000-0000-0000D61D0000}"/>
    <cellStyle name="Percent 2 104" xfId="7639" xr:uid="{00000000-0005-0000-0000-0000D71D0000}"/>
    <cellStyle name="Percent 2 105" xfId="7640" xr:uid="{00000000-0005-0000-0000-0000D81D0000}"/>
    <cellStyle name="Percent 2 106" xfId="7641" xr:uid="{00000000-0005-0000-0000-0000D91D0000}"/>
    <cellStyle name="Percent 2 107" xfId="7642" xr:uid="{00000000-0005-0000-0000-0000DA1D0000}"/>
    <cellStyle name="Percent 2 108" xfId="7643" xr:uid="{00000000-0005-0000-0000-0000DB1D0000}"/>
    <cellStyle name="Percent 2 109" xfId="7644" xr:uid="{00000000-0005-0000-0000-0000DC1D0000}"/>
    <cellStyle name="Percent 2 11" xfId="7645" xr:uid="{00000000-0005-0000-0000-0000DD1D0000}"/>
    <cellStyle name="Percent 2 11 2" xfId="7646" xr:uid="{00000000-0005-0000-0000-0000DE1D0000}"/>
    <cellStyle name="Percent 2 11 2 2" xfId="7647" xr:uid="{00000000-0005-0000-0000-0000DF1D0000}"/>
    <cellStyle name="Percent 2 11 2 3" xfId="7648" xr:uid="{00000000-0005-0000-0000-0000E01D0000}"/>
    <cellStyle name="Percent 2 11 3" xfId="7649" xr:uid="{00000000-0005-0000-0000-0000E11D0000}"/>
    <cellStyle name="Percent 2 110" xfId="7650" xr:uid="{00000000-0005-0000-0000-0000E21D0000}"/>
    <cellStyle name="Percent 2 111" xfId="7651" xr:uid="{00000000-0005-0000-0000-0000E31D0000}"/>
    <cellStyle name="Percent 2 112" xfId="7652" xr:uid="{00000000-0005-0000-0000-0000E41D0000}"/>
    <cellStyle name="Percent 2 113" xfId="7653" xr:uid="{00000000-0005-0000-0000-0000E51D0000}"/>
    <cellStyle name="Percent 2 114" xfId="7654" xr:uid="{00000000-0005-0000-0000-0000E61D0000}"/>
    <cellStyle name="Percent 2 115" xfId="7655" xr:uid="{00000000-0005-0000-0000-0000E71D0000}"/>
    <cellStyle name="Percent 2 116" xfId="7656" xr:uid="{00000000-0005-0000-0000-0000E81D0000}"/>
    <cellStyle name="Percent 2 117" xfId="7657" xr:uid="{00000000-0005-0000-0000-0000E91D0000}"/>
    <cellStyle name="Percent 2 118" xfId="7658" xr:uid="{00000000-0005-0000-0000-0000EA1D0000}"/>
    <cellStyle name="Percent 2 119" xfId="7659" xr:uid="{00000000-0005-0000-0000-0000EB1D0000}"/>
    <cellStyle name="Percent 2 12" xfId="7660" xr:uid="{00000000-0005-0000-0000-0000EC1D0000}"/>
    <cellStyle name="Percent 2 12 2" xfId="7661" xr:uid="{00000000-0005-0000-0000-0000ED1D0000}"/>
    <cellStyle name="Percent 2 12 2 2" xfId="7662" xr:uid="{00000000-0005-0000-0000-0000EE1D0000}"/>
    <cellStyle name="Percent 2 12 2 3" xfId="7663" xr:uid="{00000000-0005-0000-0000-0000EF1D0000}"/>
    <cellStyle name="Percent 2 12 3" xfId="7664" xr:uid="{00000000-0005-0000-0000-0000F01D0000}"/>
    <cellStyle name="Percent 2 120" xfId="7665" xr:uid="{00000000-0005-0000-0000-0000F11D0000}"/>
    <cellStyle name="Percent 2 121" xfId="7666" xr:uid="{00000000-0005-0000-0000-0000F21D0000}"/>
    <cellStyle name="Percent 2 122" xfId="7667" xr:uid="{00000000-0005-0000-0000-0000F31D0000}"/>
    <cellStyle name="Percent 2 123" xfId="7668" xr:uid="{00000000-0005-0000-0000-0000F41D0000}"/>
    <cellStyle name="Percent 2 124" xfId="7669" xr:uid="{00000000-0005-0000-0000-0000F51D0000}"/>
    <cellStyle name="Percent 2 125" xfId="7670" xr:uid="{00000000-0005-0000-0000-0000F61D0000}"/>
    <cellStyle name="Percent 2 126" xfId="7671" xr:uid="{00000000-0005-0000-0000-0000F71D0000}"/>
    <cellStyle name="Percent 2 127" xfId="7672" xr:uid="{00000000-0005-0000-0000-0000F81D0000}"/>
    <cellStyle name="Percent 2 128" xfId="7673" xr:uid="{00000000-0005-0000-0000-0000F91D0000}"/>
    <cellStyle name="Percent 2 129" xfId="7674" xr:uid="{00000000-0005-0000-0000-0000FA1D0000}"/>
    <cellStyle name="Percent 2 13" xfId="7675" xr:uid="{00000000-0005-0000-0000-0000FB1D0000}"/>
    <cellStyle name="Percent 2 13 2" xfId="7676" xr:uid="{00000000-0005-0000-0000-0000FC1D0000}"/>
    <cellStyle name="Percent 2 13 2 2" xfId="7677" xr:uid="{00000000-0005-0000-0000-0000FD1D0000}"/>
    <cellStyle name="Percent 2 13 2 3" xfId="7678" xr:uid="{00000000-0005-0000-0000-0000FE1D0000}"/>
    <cellStyle name="Percent 2 13 3" xfId="7679" xr:uid="{00000000-0005-0000-0000-0000FF1D0000}"/>
    <cellStyle name="Percent 2 130" xfId="7680" xr:uid="{00000000-0005-0000-0000-0000001E0000}"/>
    <cellStyle name="Percent 2 131" xfId="7681" xr:uid="{00000000-0005-0000-0000-0000011E0000}"/>
    <cellStyle name="Percent 2 132" xfId="7682" xr:uid="{00000000-0005-0000-0000-0000021E0000}"/>
    <cellStyle name="Percent 2 133" xfId="7683" xr:uid="{00000000-0005-0000-0000-0000031E0000}"/>
    <cellStyle name="Percent 2 134" xfId="7684" xr:uid="{00000000-0005-0000-0000-0000041E0000}"/>
    <cellStyle name="Percent 2 135" xfId="7685" xr:uid="{00000000-0005-0000-0000-0000051E0000}"/>
    <cellStyle name="Percent 2 136" xfId="7686" xr:uid="{00000000-0005-0000-0000-0000061E0000}"/>
    <cellStyle name="Percent 2 137" xfId="7687" xr:uid="{00000000-0005-0000-0000-0000071E0000}"/>
    <cellStyle name="Percent 2 138" xfId="7688" xr:uid="{00000000-0005-0000-0000-0000081E0000}"/>
    <cellStyle name="Percent 2 139" xfId="7689" xr:uid="{00000000-0005-0000-0000-0000091E0000}"/>
    <cellStyle name="Percent 2 14" xfId="7690" xr:uid="{00000000-0005-0000-0000-00000A1E0000}"/>
    <cellStyle name="Percent 2 14 2" xfId="7691" xr:uid="{00000000-0005-0000-0000-00000B1E0000}"/>
    <cellStyle name="Percent 2 14 2 2" xfId="7692" xr:uid="{00000000-0005-0000-0000-00000C1E0000}"/>
    <cellStyle name="Percent 2 14 2 3" xfId="7693" xr:uid="{00000000-0005-0000-0000-00000D1E0000}"/>
    <cellStyle name="Percent 2 14 3" xfId="7694" xr:uid="{00000000-0005-0000-0000-00000E1E0000}"/>
    <cellStyle name="Percent 2 140" xfId="7695" xr:uid="{00000000-0005-0000-0000-00000F1E0000}"/>
    <cellStyle name="Percent 2 141" xfId="7696" xr:uid="{00000000-0005-0000-0000-0000101E0000}"/>
    <cellStyle name="Percent 2 142" xfId="7697" xr:uid="{00000000-0005-0000-0000-0000111E0000}"/>
    <cellStyle name="Percent 2 143" xfId="7698" xr:uid="{00000000-0005-0000-0000-0000121E0000}"/>
    <cellStyle name="Percent 2 144" xfId="7699" xr:uid="{00000000-0005-0000-0000-0000131E0000}"/>
    <cellStyle name="Percent 2 145" xfId="7700" xr:uid="{00000000-0005-0000-0000-0000141E0000}"/>
    <cellStyle name="Percent 2 146" xfId="7701" xr:uid="{00000000-0005-0000-0000-0000151E0000}"/>
    <cellStyle name="Percent 2 147" xfId="7702" xr:uid="{00000000-0005-0000-0000-0000161E0000}"/>
    <cellStyle name="Percent 2 148" xfId="7703" xr:uid="{00000000-0005-0000-0000-0000171E0000}"/>
    <cellStyle name="Percent 2 149" xfId="7704" xr:uid="{00000000-0005-0000-0000-0000181E0000}"/>
    <cellStyle name="Percent 2 15" xfId="7705" xr:uid="{00000000-0005-0000-0000-0000191E0000}"/>
    <cellStyle name="Percent 2 15 2" xfId="7706" xr:uid="{00000000-0005-0000-0000-00001A1E0000}"/>
    <cellStyle name="Percent 2 15 2 2" xfId="7707" xr:uid="{00000000-0005-0000-0000-00001B1E0000}"/>
    <cellStyle name="Percent 2 15 2 3" xfId="7708" xr:uid="{00000000-0005-0000-0000-00001C1E0000}"/>
    <cellStyle name="Percent 2 15 3" xfId="7709" xr:uid="{00000000-0005-0000-0000-00001D1E0000}"/>
    <cellStyle name="Percent 2 150" xfId="7710" xr:uid="{00000000-0005-0000-0000-00001E1E0000}"/>
    <cellStyle name="Percent 2 151" xfId="7711" xr:uid="{00000000-0005-0000-0000-00001F1E0000}"/>
    <cellStyle name="Percent 2 151 2" xfId="7712" xr:uid="{00000000-0005-0000-0000-0000201E0000}"/>
    <cellStyle name="Percent 2 152" xfId="7713" xr:uid="{00000000-0005-0000-0000-0000211E0000}"/>
    <cellStyle name="Percent 2 153" xfId="7714" xr:uid="{00000000-0005-0000-0000-0000221E0000}"/>
    <cellStyle name="Percent 2 154" xfId="7715" xr:uid="{00000000-0005-0000-0000-0000231E0000}"/>
    <cellStyle name="Percent 2 154 2" xfId="9446" xr:uid="{E3BCF354-1DCA-4812-B2AD-3D675192E349}"/>
    <cellStyle name="Percent 2 155" xfId="9386" xr:uid="{00000000-0005-0000-0000-0000241E0000}"/>
    <cellStyle name="Percent 2 155 2" xfId="9414" xr:uid="{A659866D-4546-40E5-A653-1AF5C7B41AA3}"/>
    <cellStyle name="Percent 2 155 2 2 2" xfId="9627" xr:uid="{5CE9AD5B-8921-429D-95E6-E244B37548D3}"/>
    <cellStyle name="Percent 2 16" xfId="13" xr:uid="{00000000-0005-0000-0000-0000251E0000}"/>
    <cellStyle name="Percent 2 16 2" xfId="7716" xr:uid="{00000000-0005-0000-0000-0000261E0000}"/>
    <cellStyle name="Percent 2 16 2 2" xfId="7717" xr:uid="{00000000-0005-0000-0000-0000271E0000}"/>
    <cellStyle name="Percent 2 16 2 3" xfId="7718" xr:uid="{00000000-0005-0000-0000-0000281E0000}"/>
    <cellStyle name="Percent 2 16 3" xfId="7719" xr:uid="{00000000-0005-0000-0000-0000291E0000}"/>
    <cellStyle name="Percent 2 17" xfId="7720" xr:uid="{00000000-0005-0000-0000-00002A1E0000}"/>
    <cellStyle name="Percent 2 17 2" xfId="7721" xr:uid="{00000000-0005-0000-0000-00002B1E0000}"/>
    <cellStyle name="Percent 2 17 2 2" xfId="7722" xr:uid="{00000000-0005-0000-0000-00002C1E0000}"/>
    <cellStyle name="Percent 2 17 2 3" xfId="7723" xr:uid="{00000000-0005-0000-0000-00002D1E0000}"/>
    <cellStyle name="Percent 2 17 3" xfId="7724" xr:uid="{00000000-0005-0000-0000-00002E1E0000}"/>
    <cellStyle name="Percent 2 18" xfId="7725" xr:uid="{00000000-0005-0000-0000-00002F1E0000}"/>
    <cellStyle name="Percent 2 18 2" xfId="7726" xr:uid="{00000000-0005-0000-0000-0000301E0000}"/>
    <cellStyle name="Percent 2 18 2 2" xfId="7727" xr:uid="{00000000-0005-0000-0000-0000311E0000}"/>
    <cellStyle name="Percent 2 18 2 3" xfId="7728" xr:uid="{00000000-0005-0000-0000-0000321E0000}"/>
    <cellStyle name="Percent 2 18 3" xfId="7729" xr:uid="{00000000-0005-0000-0000-0000331E0000}"/>
    <cellStyle name="Percent 2 19" xfId="7730" xr:uid="{00000000-0005-0000-0000-0000341E0000}"/>
    <cellStyle name="Percent 2 19 2" xfId="7731" xr:uid="{00000000-0005-0000-0000-0000351E0000}"/>
    <cellStyle name="Percent 2 19 2 2" xfId="7732" xr:uid="{00000000-0005-0000-0000-0000361E0000}"/>
    <cellStyle name="Percent 2 19 2 3" xfId="7733" xr:uid="{00000000-0005-0000-0000-0000371E0000}"/>
    <cellStyle name="Percent 2 19 3" xfId="7734" xr:uid="{00000000-0005-0000-0000-0000381E0000}"/>
    <cellStyle name="Percent 2 2" xfId="7735" xr:uid="{00000000-0005-0000-0000-0000391E0000}"/>
    <cellStyle name="Percent 2 2 10" xfId="7736" xr:uid="{00000000-0005-0000-0000-00003A1E0000}"/>
    <cellStyle name="Percent 2 2 11" xfId="7737" xr:uid="{00000000-0005-0000-0000-00003B1E0000}"/>
    <cellStyle name="Percent 2 2 12" xfId="7738" xr:uid="{00000000-0005-0000-0000-00003C1E0000}"/>
    <cellStyle name="Percent 2 2 12 2" xfId="7739" xr:uid="{00000000-0005-0000-0000-00003D1E0000}"/>
    <cellStyle name="Percent 2 2 12 2 2" xfId="7740" xr:uid="{00000000-0005-0000-0000-00003E1E0000}"/>
    <cellStyle name="Percent 2 2 12 3" xfId="7741" xr:uid="{00000000-0005-0000-0000-00003F1E0000}"/>
    <cellStyle name="Percent 2 2 12 4" xfId="7742" xr:uid="{00000000-0005-0000-0000-0000401E0000}"/>
    <cellStyle name="Percent 2 2 13" xfId="7743" xr:uid="{00000000-0005-0000-0000-0000411E0000}"/>
    <cellStyle name="Percent 2 2 13 2" xfId="7744" xr:uid="{00000000-0005-0000-0000-0000421E0000}"/>
    <cellStyle name="Percent 2 2 13 2 2" xfId="7745" xr:uid="{00000000-0005-0000-0000-0000431E0000}"/>
    <cellStyle name="Percent 2 2 13 3" xfId="7746" xr:uid="{00000000-0005-0000-0000-0000441E0000}"/>
    <cellStyle name="Percent 2 2 14" xfId="7747" xr:uid="{00000000-0005-0000-0000-0000451E0000}"/>
    <cellStyle name="Percent 2 2 14 2" xfId="7748" xr:uid="{00000000-0005-0000-0000-0000461E0000}"/>
    <cellStyle name="Percent 2 2 14 2 2" xfId="7749" xr:uid="{00000000-0005-0000-0000-0000471E0000}"/>
    <cellStyle name="Percent 2 2 14 3" xfId="7750" xr:uid="{00000000-0005-0000-0000-0000481E0000}"/>
    <cellStyle name="Percent 2 2 15" xfId="7751" xr:uid="{00000000-0005-0000-0000-0000491E0000}"/>
    <cellStyle name="Percent 2 2 15 2" xfId="7752" xr:uid="{00000000-0005-0000-0000-00004A1E0000}"/>
    <cellStyle name="Percent 2 2 15 2 2" xfId="7753" xr:uid="{00000000-0005-0000-0000-00004B1E0000}"/>
    <cellStyle name="Percent 2 2 15 3" xfId="7754" xr:uid="{00000000-0005-0000-0000-00004C1E0000}"/>
    <cellStyle name="Percent 2 2 16" xfId="7755" xr:uid="{00000000-0005-0000-0000-00004D1E0000}"/>
    <cellStyle name="Percent 2 2 16 2" xfId="7756" xr:uid="{00000000-0005-0000-0000-00004E1E0000}"/>
    <cellStyle name="Percent 2 2 16 2 2" xfId="7757" xr:uid="{00000000-0005-0000-0000-00004F1E0000}"/>
    <cellStyle name="Percent 2 2 16 3" xfId="7758" xr:uid="{00000000-0005-0000-0000-0000501E0000}"/>
    <cellStyle name="Percent 2 2 17" xfId="7759" xr:uid="{00000000-0005-0000-0000-0000511E0000}"/>
    <cellStyle name="Percent 2 2 17 2" xfId="7760" xr:uid="{00000000-0005-0000-0000-0000521E0000}"/>
    <cellStyle name="Percent 2 2 17 2 2" xfId="7761" xr:uid="{00000000-0005-0000-0000-0000531E0000}"/>
    <cellStyle name="Percent 2 2 17 3" xfId="7762" xr:uid="{00000000-0005-0000-0000-0000541E0000}"/>
    <cellStyle name="Percent 2 2 18" xfId="7763" xr:uid="{00000000-0005-0000-0000-0000551E0000}"/>
    <cellStyle name="Percent 2 2 18 2" xfId="7764" xr:uid="{00000000-0005-0000-0000-0000561E0000}"/>
    <cellStyle name="Percent 2 2 18 2 2" xfId="7765" xr:uid="{00000000-0005-0000-0000-0000571E0000}"/>
    <cellStyle name="Percent 2 2 18 3" xfId="7766" xr:uid="{00000000-0005-0000-0000-0000581E0000}"/>
    <cellStyle name="Percent 2 2 19" xfId="7767" xr:uid="{00000000-0005-0000-0000-0000591E0000}"/>
    <cellStyle name="Percent 2 2 19 2" xfId="7768" xr:uid="{00000000-0005-0000-0000-00005A1E0000}"/>
    <cellStyle name="Percent 2 2 19 2 2" xfId="7769" xr:uid="{00000000-0005-0000-0000-00005B1E0000}"/>
    <cellStyle name="Percent 2 2 19 3" xfId="7770" xr:uid="{00000000-0005-0000-0000-00005C1E0000}"/>
    <cellStyle name="Percent 2 2 2" xfId="7771" xr:uid="{00000000-0005-0000-0000-00005D1E0000}"/>
    <cellStyle name="Percent 2 2 2 10" xfId="7772" xr:uid="{00000000-0005-0000-0000-00005E1E0000}"/>
    <cellStyle name="Percent 2 2 2 10 2" xfId="7773" xr:uid="{00000000-0005-0000-0000-00005F1E0000}"/>
    <cellStyle name="Percent 2 2 2 10 2 2" xfId="7774" xr:uid="{00000000-0005-0000-0000-0000601E0000}"/>
    <cellStyle name="Percent 2 2 2 10 3" xfId="7775" xr:uid="{00000000-0005-0000-0000-0000611E0000}"/>
    <cellStyle name="Percent 2 2 2 11" xfId="7776" xr:uid="{00000000-0005-0000-0000-0000621E0000}"/>
    <cellStyle name="Percent 2 2 2 12" xfId="7777" xr:uid="{00000000-0005-0000-0000-0000631E0000}"/>
    <cellStyle name="Percent 2 2 2 13" xfId="7778" xr:uid="{00000000-0005-0000-0000-0000641E0000}"/>
    <cellStyle name="Percent 2 2 2 14" xfId="7779" xr:uid="{00000000-0005-0000-0000-0000651E0000}"/>
    <cellStyle name="Percent 2 2 2 15" xfId="7780" xr:uid="{00000000-0005-0000-0000-0000661E0000}"/>
    <cellStyle name="Percent 2 2 2 16" xfId="7781" xr:uid="{00000000-0005-0000-0000-0000671E0000}"/>
    <cellStyle name="Percent 2 2 2 17" xfId="7782" xr:uid="{00000000-0005-0000-0000-0000681E0000}"/>
    <cellStyle name="Percent 2 2 2 18" xfId="7783" xr:uid="{00000000-0005-0000-0000-0000691E0000}"/>
    <cellStyle name="Percent 2 2 2 19" xfId="7784" xr:uid="{00000000-0005-0000-0000-00006A1E0000}"/>
    <cellStyle name="Percent 2 2 2 2" xfId="7785" xr:uid="{00000000-0005-0000-0000-00006B1E0000}"/>
    <cellStyle name="Percent 2 2 2 2 10" xfId="7786" xr:uid="{00000000-0005-0000-0000-00006C1E0000}"/>
    <cellStyle name="Percent 2 2 2 2 11" xfId="7787" xr:uid="{00000000-0005-0000-0000-00006D1E0000}"/>
    <cellStyle name="Percent 2 2 2 2 11 2" xfId="7788" xr:uid="{00000000-0005-0000-0000-00006E1E0000}"/>
    <cellStyle name="Percent 2 2 2 2 11 2 2" xfId="7789" xr:uid="{00000000-0005-0000-0000-00006F1E0000}"/>
    <cellStyle name="Percent 2 2 2 2 11 3" xfId="7790" xr:uid="{00000000-0005-0000-0000-0000701E0000}"/>
    <cellStyle name="Percent 2 2 2 2 12" xfId="7791" xr:uid="{00000000-0005-0000-0000-0000711E0000}"/>
    <cellStyle name="Percent 2 2 2 2 12 2" xfId="7792" xr:uid="{00000000-0005-0000-0000-0000721E0000}"/>
    <cellStyle name="Percent 2 2 2 2 12 2 2" xfId="7793" xr:uid="{00000000-0005-0000-0000-0000731E0000}"/>
    <cellStyle name="Percent 2 2 2 2 12 3" xfId="7794" xr:uid="{00000000-0005-0000-0000-0000741E0000}"/>
    <cellStyle name="Percent 2 2 2 2 13" xfId="7795" xr:uid="{00000000-0005-0000-0000-0000751E0000}"/>
    <cellStyle name="Percent 2 2 2 2 13 2" xfId="7796" xr:uid="{00000000-0005-0000-0000-0000761E0000}"/>
    <cellStyle name="Percent 2 2 2 2 13 2 2" xfId="7797" xr:uid="{00000000-0005-0000-0000-0000771E0000}"/>
    <cellStyle name="Percent 2 2 2 2 13 3" xfId="7798" xr:uid="{00000000-0005-0000-0000-0000781E0000}"/>
    <cellStyle name="Percent 2 2 2 2 14" xfId="7799" xr:uid="{00000000-0005-0000-0000-0000791E0000}"/>
    <cellStyle name="Percent 2 2 2 2 14 2" xfId="7800" xr:uid="{00000000-0005-0000-0000-00007A1E0000}"/>
    <cellStyle name="Percent 2 2 2 2 14 2 2" xfId="7801" xr:uid="{00000000-0005-0000-0000-00007B1E0000}"/>
    <cellStyle name="Percent 2 2 2 2 14 3" xfId="7802" xr:uid="{00000000-0005-0000-0000-00007C1E0000}"/>
    <cellStyle name="Percent 2 2 2 2 15" xfId="7803" xr:uid="{00000000-0005-0000-0000-00007D1E0000}"/>
    <cellStyle name="Percent 2 2 2 2 15 2" xfId="7804" xr:uid="{00000000-0005-0000-0000-00007E1E0000}"/>
    <cellStyle name="Percent 2 2 2 2 15 2 2" xfId="7805" xr:uid="{00000000-0005-0000-0000-00007F1E0000}"/>
    <cellStyle name="Percent 2 2 2 2 15 3" xfId="7806" xr:uid="{00000000-0005-0000-0000-0000801E0000}"/>
    <cellStyle name="Percent 2 2 2 2 16" xfId="7807" xr:uid="{00000000-0005-0000-0000-0000811E0000}"/>
    <cellStyle name="Percent 2 2 2 2 16 2" xfId="7808" xr:uid="{00000000-0005-0000-0000-0000821E0000}"/>
    <cellStyle name="Percent 2 2 2 2 16 2 2" xfId="7809" xr:uid="{00000000-0005-0000-0000-0000831E0000}"/>
    <cellStyle name="Percent 2 2 2 2 16 3" xfId="7810" xr:uid="{00000000-0005-0000-0000-0000841E0000}"/>
    <cellStyle name="Percent 2 2 2 2 17" xfId="7811" xr:uid="{00000000-0005-0000-0000-0000851E0000}"/>
    <cellStyle name="Percent 2 2 2 2 17 2" xfId="7812" xr:uid="{00000000-0005-0000-0000-0000861E0000}"/>
    <cellStyle name="Percent 2 2 2 2 17 2 2" xfId="7813" xr:uid="{00000000-0005-0000-0000-0000871E0000}"/>
    <cellStyle name="Percent 2 2 2 2 17 3" xfId="7814" xr:uid="{00000000-0005-0000-0000-0000881E0000}"/>
    <cellStyle name="Percent 2 2 2 2 18" xfId="7815" xr:uid="{00000000-0005-0000-0000-0000891E0000}"/>
    <cellStyle name="Percent 2 2 2 2 18 2" xfId="7816" xr:uid="{00000000-0005-0000-0000-00008A1E0000}"/>
    <cellStyle name="Percent 2 2 2 2 18 2 2" xfId="7817" xr:uid="{00000000-0005-0000-0000-00008B1E0000}"/>
    <cellStyle name="Percent 2 2 2 2 18 3" xfId="7818" xr:uid="{00000000-0005-0000-0000-00008C1E0000}"/>
    <cellStyle name="Percent 2 2 2 2 19" xfId="7819" xr:uid="{00000000-0005-0000-0000-00008D1E0000}"/>
    <cellStyle name="Percent 2 2 2 2 19 2" xfId="7820" xr:uid="{00000000-0005-0000-0000-00008E1E0000}"/>
    <cellStyle name="Percent 2 2 2 2 19 2 2" xfId="7821" xr:uid="{00000000-0005-0000-0000-00008F1E0000}"/>
    <cellStyle name="Percent 2 2 2 2 19 3" xfId="7822" xr:uid="{00000000-0005-0000-0000-0000901E0000}"/>
    <cellStyle name="Percent 2 2 2 2 2" xfId="7823" xr:uid="{00000000-0005-0000-0000-0000911E0000}"/>
    <cellStyle name="Percent 2 2 2 2 2 10" xfId="7824" xr:uid="{00000000-0005-0000-0000-0000921E0000}"/>
    <cellStyle name="Percent 2 2 2 2 2 11" xfId="7825" xr:uid="{00000000-0005-0000-0000-0000931E0000}"/>
    <cellStyle name="Percent 2 2 2 2 2 12" xfId="7826" xr:uid="{00000000-0005-0000-0000-0000941E0000}"/>
    <cellStyle name="Percent 2 2 2 2 2 13" xfId="7827" xr:uid="{00000000-0005-0000-0000-0000951E0000}"/>
    <cellStyle name="Percent 2 2 2 2 2 14" xfId="7828" xr:uid="{00000000-0005-0000-0000-0000961E0000}"/>
    <cellStyle name="Percent 2 2 2 2 2 15" xfId="7829" xr:uid="{00000000-0005-0000-0000-0000971E0000}"/>
    <cellStyle name="Percent 2 2 2 2 2 16" xfId="7830" xr:uid="{00000000-0005-0000-0000-0000981E0000}"/>
    <cellStyle name="Percent 2 2 2 2 2 17" xfId="7831" xr:uid="{00000000-0005-0000-0000-0000991E0000}"/>
    <cellStyle name="Percent 2 2 2 2 2 18" xfId="7832" xr:uid="{00000000-0005-0000-0000-00009A1E0000}"/>
    <cellStyle name="Percent 2 2 2 2 2 19" xfId="7833" xr:uid="{00000000-0005-0000-0000-00009B1E0000}"/>
    <cellStyle name="Percent 2 2 2 2 2 19 2" xfId="7834" xr:uid="{00000000-0005-0000-0000-00009C1E0000}"/>
    <cellStyle name="Percent 2 2 2 2 2 2" xfId="7835" xr:uid="{00000000-0005-0000-0000-00009D1E0000}"/>
    <cellStyle name="Percent 2 2 2 2 2 20" xfId="7836" xr:uid="{00000000-0005-0000-0000-00009E1E0000}"/>
    <cellStyle name="Percent 2 2 2 2 2 3" xfId="7837" xr:uid="{00000000-0005-0000-0000-00009F1E0000}"/>
    <cellStyle name="Percent 2 2 2 2 2 4" xfId="7838" xr:uid="{00000000-0005-0000-0000-0000A01E0000}"/>
    <cellStyle name="Percent 2 2 2 2 2 5" xfId="7839" xr:uid="{00000000-0005-0000-0000-0000A11E0000}"/>
    <cellStyle name="Percent 2 2 2 2 2 6" xfId="7840" xr:uid="{00000000-0005-0000-0000-0000A21E0000}"/>
    <cellStyle name="Percent 2 2 2 2 2 7" xfId="7841" xr:uid="{00000000-0005-0000-0000-0000A31E0000}"/>
    <cellStyle name="Percent 2 2 2 2 2 8" xfId="7842" xr:uid="{00000000-0005-0000-0000-0000A41E0000}"/>
    <cellStyle name="Percent 2 2 2 2 2 9" xfId="7843" xr:uid="{00000000-0005-0000-0000-0000A51E0000}"/>
    <cellStyle name="Percent 2 2 2 2 20" xfId="7844" xr:uid="{00000000-0005-0000-0000-0000A61E0000}"/>
    <cellStyle name="Percent 2 2 2 2 20 2" xfId="7845" xr:uid="{00000000-0005-0000-0000-0000A71E0000}"/>
    <cellStyle name="Percent 2 2 2 2 20 2 2" xfId="7846" xr:uid="{00000000-0005-0000-0000-0000A81E0000}"/>
    <cellStyle name="Percent 2 2 2 2 20 3" xfId="7847" xr:uid="{00000000-0005-0000-0000-0000A91E0000}"/>
    <cellStyle name="Percent 2 2 2 2 21" xfId="7848" xr:uid="{00000000-0005-0000-0000-0000AA1E0000}"/>
    <cellStyle name="Percent 2 2 2 2 21 2" xfId="7849" xr:uid="{00000000-0005-0000-0000-0000AB1E0000}"/>
    <cellStyle name="Percent 2 2 2 2 21 2 2" xfId="7850" xr:uid="{00000000-0005-0000-0000-0000AC1E0000}"/>
    <cellStyle name="Percent 2 2 2 2 21 3" xfId="7851" xr:uid="{00000000-0005-0000-0000-0000AD1E0000}"/>
    <cellStyle name="Percent 2 2 2 2 22" xfId="7852" xr:uid="{00000000-0005-0000-0000-0000AE1E0000}"/>
    <cellStyle name="Percent 2 2 2 2 22 2" xfId="7853" xr:uid="{00000000-0005-0000-0000-0000AF1E0000}"/>
    <cellStyle name="Percent 2 2 2 2 22 2 2" xfId="7854" xr:uid="{00000000-0005-0000-0000-0000B01E0000}"/>
    <cellStyle name="Percent 2 2 2 2 22 3" xfId="7855" xr:uid="{00000000-0005-0000-0000-0000B11E0000}"/>
    <cellStyle name="Percent 2 2 2 2 23" xfId="7856" xr:uid="{00000000-0005-0000-0000-0000B21E0000}"/>
    <cellStyle name="Percent 2 2 2 2 23 2" xfId="7857" xr:uid="{00000000-0005-0000-0000-0000B31E0000}"/>
    <cellStyle name="Percent 2 2 2 2 23 2 2" xfId="7858" xr:uid="{00000000-0005-0000-0000-0000B41E0000}"/>
    <cellStyle name="Percent 2 2 2 2 23 3" xfId="7859" xr:uid="{00000000-0005-0000-0000-0000B51E0000}"/>
    <cellStyle name="Percent 2 2 2 2 24" xfId="7860" xr:uid="{00000000-0005-0000-0000-0000B61E0000}"/>
    <cellStyle name="Percent 2 2 2 2 24 2" xfId="7861" xr:uid="{00000000-0005-0000-0000-0000B71E0000}"/>
    <cellStyle name="Percent 2 2 2 2 24 2 2" xfId="7862" xr:uid="{00000000-0005-0000-0000-0000B81E0000}"/>
    <cellStyle name="Percent 2 2 2 2 24 3" xfId="7863" xr:uid="{00000000-0005-0000-0000-0000B91E0000}"/>
    <cellStyle name="Percent 2 2 2 2 25" xfId="7864" xr:uid="{00000000-0005-0000-0000-0000BA1E0000}"/>
    <cellStyle name="Percent 2 2 2 2 25 2" xfId="7865" xr:uid="{00000000-0005-0000-0000-0000BB1E0000}"/>
    <cellStyle name="Percent 2 2 2 2 25 2 2" xfId="7866" xr:uid="{00000000-0005-0000-0000-0000BC1E0000}"/>
    <cellStyle name="Percent 2 2 2 2 25 3" xfId="7867" xr:uid="{00000000-0005-0000-0000-0000BD1E0000}"/>
    <cellStyle name="Percent 2 2 2 2 26" xfId="7868" xr:uid="{00000000-0005-0000-0000-0000BE1E0000}"/>
    <cellStyle name="Percent 2 2 2 2 26 2" xfId="7869" xr:uid="{00000000-0005-0000-0000-0000BF1E0000}"/>
    <cellStyle name="Percent 2 2 2 2 26 2 2" xfId="7870" xr:uid="{00000000-0005-0000-0000-0000C01E0000}"/>
    <cellStyle name="Percent 2 2 2 2 26 3" xfId="7871" xr:uid="{00000000-0005-0000-0000-0000C11E0000}"/>
    <cellStyle name="Percent 2 2 2 2 3" xfId="7872" xr:uid="{00000000-0005-0000-0000-0000C21E0000}"/>
    <cellStyle name="Percent 2 2 2 2 4" xfId="7873" xr:uid="{00000000-0005-0000-0000-0000C31E0000}"/>
    <cellStyle name="Percent 2 2 2 2 5" xfId="7874" xr:uid="{00000000-0005-0000-0000-0000C41E0000}"/>
    <cellStyle name="Percent 2 2 2 2 6" xfId="7875" xr:uid="{00000000-0005-0000-0000-0000C51E0000}"/>
    <cellStyle name="Percent 2 2 2 2 7" xfId="7876" xr:uid="{00000000-0005-0000-0000-0000C61E0000}"/>
    <cellStyle name="Percent 2 2 2 2 8" xfId="7877" xr:uid="{00000000-0005-0000-0000-0000C71E0000}"/>
    <cellStyle name="Percent 2 2 2 2 9" xfId="7878" xr:uid="{00000000-0005-0000-0000-0000C81E0000}"/>
    <cellStyle name="Percent 2 2 2 20" xfId="7879" xr:uid="{00000000-0005-0000-0000-0000C91E0000}"/>
    <cellStyle name="Percent 2 2 2 21" xfId="7880" xr:uid="{00000000-0005-0000-0000-0000CA1E0000}"/>
    <cellStyle name="Percent 2 2 2 22" xfId="7881" xr:uid="{00000000-0005-0000-0000-0000CB1E0000}"/>
    <cellStyle name="Percent 2 2 2 23" xfId="7882" xr:uid="{00000000-0005-0000-0000-0000CC1E0000}"/>
    <cellStyle name="Percent 2 2 2 24" xfId="7883" xr:uid="{00000000-0005-0000-0000-0000CD1E0000}"/>
    <cellStyle name="Percent 2 2 2 25" xfId="7884" xr:uid="{00000000-0005-0000-0000-0000CE1E0000}"/>
    <cellStyle name="Percent 2 2 2 26" xfId="7885" xr:uid="{00000000-0005-0000-0000-0000CF1E0000}"/>
    <cellStyle name="Percent 2 2 2 27" xfId="7886" xr:uid="{00000000-0005-0000-0000-0000D01E0000}"/>
    <cellStyle name="Percent 2 2 2 28" xfId="7887" xr:uid="{00000000-0005-0000-0000-0000D11E0000}"/>
    <cellStyle name="Percent 2 2 2 3" xfId="7888" xr:uid="{00000000-0005-0000-0000-0000D21E0000}"/>
    <cellStyle name="Percent 2 2 2 3 2" xfId="7889" xr:uid="{00000000-0005-0000-0000-0000D31E0000}"/>
    <cellStyle name="Percent 2 2 2 3 2 2" xfId="7890" xr:uid="{00000000-0005-0000-0000-0000D41E0000}"/>
    <cellStyle name="Percent 2 2 2 3 3" xfId="7891" xr:uid="{00000000-0005-0000-0000-0000D51E0000}"/>
    <cellStyle name="Percent 2 2 2 4" xfId="7892" xr:uid="{00000000-0005-0000-0000-0000D61E0000}"/>
    <cellStyle name="Percent 2 2 2 4 2" xfId="7893" xr:uid="{00000000-0005-0000-0000-0000D71E0000}"/>
    <cellStyle name="Percent 2 2 2 4 2 2" xfId="7894" xr:uid="{00000000-0005-0000-0000-0000D81E0000}"/>
    <cellStyle name="Percent 2 2 2 4 3" xfId="7895" xr:uid="{00000000-0005-0000-0000-0000D91E0000}"/>
    <cellStyle name="Percent 2 2 2 5" xfId="7896" xr:uid="{00000000-0005-0000-0000-0000DA1E0000}"/>
    <cellStyle name="Percent 2 2 2 5 2" xfId="7897" xr:uid="{00000000-0005-0000-0000-0000DB1E0000}"/>
    <cellStyle name="Percent 2 2 2 5 2 2" xfId="7898" xr:uid="{00000000-0005-0000-0000-0000DC1E0000}"/>
    <cellStyle name="Percent 2 2 2 5 3" xfId="7899" xr:uid="{00000000-0005-0000-0000-0000DD1E0000}"/>
    <cellStyle name="Percent 2 2 2 6" xfId="7900" xr:uid="{00000000-0005-0000-0000-0000DE1E0000}"/>
    <cellStyle name="Percent 2 2 2 6 2" xfId="7901" xr:uid="{00000000-0005-0000-0000-0000DF1E0000}"/>
    <cellStyle name="Percent 2 2 2 6 2 2" xfId="7902" xr:uid="{00000000-0005-0000-0000-0000E01E0000}"/>
    <cellStyle name="Percent 2 2 2 6 3" xfId="7903" xr:uid="{00000000-0005-0000-0000-0000E11E0000}"/>
    <cellStyle name="Percent 2 2 2 7" xfId="7904" xr:uid="{00000000-0005-0000-0000-0000E21E0000}"/>
    <cellStyle name="Percent 2 2 2 7 2" xfId="7905" xr:uid="{00000000-0005-0000-0000-0000E31E0000}"/>
    <cellStyle name="Percent 2 2 2 7 2 2" xfId="7906" xr:uid="{00000000-0005-0000-0000-0000E41E0000}"/>
    <cellStyle name="Percent 2 2 2 7 3" xfId="7907" xr:uid="{00000000-0005-0000-0000-0000E51E0000}"/>
    <cellStyle name="Percent 2 2 2 8" xfId="7908" xr:uid="{00000000-0005-0000-0000-0000E61E0000}"/>
    <cellStyle name="Percent 2 2 2 8 2" xfId="7909" xr:uid="{00000000-0005-0000-0000-0000E71E0000}"/>
    <cellStyle name="Percent 2 2 2 8 2 2" xfId="7910" xr:uid="{00000000-0005-0000-0000-0000E81E0000}"/>
    <cellStyle name="Percent 2 2 2 8 3" xfId="7911" xr:uid="{00000000-0005-0000-0000-0000E91E0000}"/>
    <cellStyle name="Percent 2 2 2 9" xfId="7912" xr:uid="{00000000-0005-0000-0000-0000EA1E0000}"/>
    <cellStyle name="Percent 2 2 2 9 2" xfId="7913" xr:uid="{00000000-0005-0000-0000-0000EB1E0000}"/>
    <cellStyle name="Percent 2 2 2 9 2 2" xfId="7914" xr:uid="{00000000-0005-0000-0000-0000EC1E0000}"/>
    <cellStyle name="Percent 2 2 2 9 3" xfId="7915" xr:uid="{00000000-0005-0000-0000-0000ED1E0000}"/>
    <cellStyle name="Percent 2 2 20" xfId="7916" xr:uid="{00000000-0005-0000-0000-0000EE1E0000}"/>
    <cellStyle name="Percent 2 2 20 2" xfId="7917" xr:uid="{00000000-0005-0000-0000-0000EF1E0000}"/>
    <cellStyle name="Percent 2 2 20 2 2" xfId="7918" xr:uid="{00000000-0005-0000-0000-0000F01E0000}"/>
    <cellStyle name="Percent 2 2 20 3" xfId="7919" xr:uid="{00000000-0005-0000-0000-0000F11E0000}"/>
    <cellStyle name="Percent 2 2 21" xfId="7920" xr:uid="{00000000-0005-0000-0000-0000F21E0000}"/>
    <cellStyle name="Percent 2 2 21 2" xfId="7921" xr:uid="{00000000-0005-0000-0000-0000F31E0000}"/>
    <cellStyle name="Percent 2 2 21 2 2" xfId="7922" xr:uid="{00000000-0005-0000-0000-0000F41E0000}"/>
    <cellStyle name="Percent 2 2 21 3" xfId="7923" xr:uid="{00000000-0005-0000-0000-0000F51E0000}"/>
    <cellStyle name="Percent 2 2 22" xfId="7924" xr:uid="{00000000-0005-0000-0000-0000F61E0000}"/>
    <cellStyle name="Percent 2 2 22 2" xfId="7925" xr:uid="{00000000-0005-0000-0000-0000F71E0000}"/>
    <cellStyle name="Percent 2 2 22 2 2" xfId="7926" xr:uid="{00000000-0005-0000-0000-0000F81E0000}"/>
    <cellStyle name="Percent 2 2 22 3" xfId="7927" xr:uid="{00000000-0005-0000-0000-0000F91E0000}"/>
    <cellStyle name="Percent 2 2 23" xfId="7928" xr:uid="{00000000-0005-0000-0000-0000FA1E0000}"/>
    <cellStyle name="Percent 2 2 23 2" xfId="7929" xr:uid="{00000000-0005-0000-0000-0000FB1E0000}"/>
    <cellStyle name="Percent 2 2 23 2 2" xfId="7930" xr:uid="{00000000-0005-0000-0000-0000FC1E0000}"/>
    <cellStyle name="Percent 2 2 23 3" xfId="7931" xr:uid="{00000000-0005-0000-0000-0000FD1E0000}"/>
    <cellStyle name="Percent 2 2 24" xfId="7932" xr:uid="{00000000-0005-0000-0000-0000FE1E0000}"/>
    <cellStyle name="Percent 2 2 24 2" xfId="7933" xr:uid="{00000000-0005-0000-0000-0000FF1E0000}"/>
    <cellStyle name="Percent 2 2 24 2 2" xfId="7934" xr:uid="{00000000-0005-0000-0000-0000001F0000}"/>
    <cellStyle name="Percent 2 2 24 3" xfId="7935" xr:uid="{00000000-0005-0000-0000-0000011F0000}"/>
    <cellStyle name="Percent 2 2 25" xfId="7936" xr:uid="{00000000-0005-0000-0000-0000021F0000}"/>
    <cellStyle name="Percent 2 2 25 2" xfId="7937" xr:uid="{00000000-0005-0000-0000-0000031F0000}"/>
    <cellStyle name="Percent 2 2 25 2 2" xfId="7938" xr:uid="{00000000-0005-0000-0000-0000041F0000}"/>
    <cellStyle name="Percent 2 2 25 3" xfId="7939" xr:uid="{00000000-0005-0000-0000-0000051F0000}"/>
    <cellStyle name="Percent 2 2 26" xfId="7940" xr:uid="{00000000-0005-0000-0000-0000061F0000}"/>
    <cellStyle name="Percent 2 2 26 2" xfId="7941" xr:uid="{00000000-0005-0000-0000-0000071F0000}"/>
    <cellStyle name="Percent 2 2 26 2 2" xfId="7942" xr:uid="{00000000-0005-0000-0000-0000081F0000}"/>
    <cellStyle name="Percent 2 2 26 3" xfId="7943" xr:uid="{00000000-0005-0000-0000-0000091F0000}"/>
    <cellStyle name="Percent 2 2 27" xfId="7944" xr:uid="{00000000-0005-0000-0000-00000A1F0000}"/>
    <cellStyle name="Percent 2 2 27 2" xfId="7945" xr:uid="{00000000-0005-0000-0000-00000B1F0000}"/>
    <cellStyle name="Percent 2 2 27 2 2" xfId="7946" xr:uid="{00000000-0005-0000-0000-00000C1F0000}"/>
    <cellStyle name="Percent 2 2 27 3" xfId="7947" xr:uid="{00000000-0005-0000-0000-00000D1F0000}"/>
    <cellStyle name="Percent 2 2 28" xfId="7948" xr:uid="{00000000-0005-0000-0000-00000E1F0000}"/>
    <cellStyle name="Percent 2 2 28 2" xfId="7949" xr:uid="{00000000-0005-0000-0000-00000F1F0000}"/>
    <cellStyle name="Percent 2 2 28 3" xfId="7950" xr:uid="{00000000-0005-0000-0000-0000101F0000}"/>
    <cellStyle name="Percent 2 2 29" xfId="7951" xr:uid="{00000000-0005-0000-0000-0000111F0000}"/>
    <cellStyle name="Percent 2 2 3" xfId="7952" xr:uid="{00000000-0005-0000-0000-0000121F0000}"/>
    <cellStyle name="Percent 2 2 3 2" xfId="7953" xr:uid="{00000000-0005-0000-0000-0000131F0000}"/>
    <cellStyle name="Percent 2 2 3 2 2" xfId="7954" xr:uid="{00000000-0005-0000-0000-0000141F0000}"/>
    <cellStyle name="Percent 2 2 3 2 3" xfId="7955" xr:uid="{00000000-0005-0000-0000-0000151F0000}"/>
    <cellStyle name="Percent 2 2 3 3" xfId="7956" xr:uid="{00000000-0005-0000-0000-0000161F0000}"/>
    <cellStyle name="Percent 2 2 4" xfId="7957" xr:uid="{00000000-0005-0000-0000-0000171F0000}"/>
    <cellStyle name="Percent 2 2 4 2" xfId="7958" xr:uid="{00000000-0005-0000-0000-0000181F0000}"/>
    <cellStyle name="Percent 2 2 4 2 2" xfId="7959" xr:uid="{00000000-0005-0000-0000-0000191F0000}"/>
    <cellStyle name="Percent 2 2 4 2 3" xfId="7960" xr:uid="{00000000-0005-0000-0000-00001A1F0000}"/>
    <cellStyle name="Percent 2 2 4 3" xfId="7961" xr:uid="{00000000-0005-0000-0000-00001B1F0000}"/>
    <cellStyle name="Percent 2 2 5" xfId="7962" xr:uid="{00000000-0005-0000-0000-00001C1F0000}"/>
    <cellStyle name="Percent 2 2 5 2" xfId="7963" xr:uid="{00000000-0005-0000-0000-00001D1F0000}"/>
    <cellStyle name="Percent 2 2 5 2 2" xfId="7964" xr:uid="{00000000-0005-0000-0000-00001E1F0000}"/>
    <cellStyle name="Percent 2 2 5 2 3" xfId="7965" xr:uid="{00000000-0005-0000-0000-00001F1F0000}"/>
    <cellStyle name="Percent 2 2 5 3" xfId="7966" xr:uid="{00000000-0005-0000-0000-0000201F0000}"/>
    <cellStyle name="Percent 2 2 6" xfId="7967" xr:uid="{00000000-0005-0000-0000-0000211F0000}"/>
    <cellStyle name="Percent 2 2 6 2" xfId="7968" xr:uid="{00000000-0005-0000-0000-0000221F0000}"/>
    <cellStyle name="Percent 2 2 6 2 2" xfId="7969" xr:uid="{00000000-0005-0000-0000-0000231F0000}"/>
    <cellStyle name="Percent 2 2 6 2 3" xfId="7970" xr:uid="{00000000-0005-0000-0000-0000241F0000}"/>
    <cellStyle name="Percent 2 2 6 3" xfId="7971" xr:uid="{00000000-0005-0000-0000-0000251F0000}"/>
    <cellStyle name="Percent 2 2 7" xfId="7972" xr:uid="{00000000-0005-0000-0000-0000261F0000}"/>
    <cellStyle name="Percent 2 2 7 2" xfId="7973" xr:uid="{00000000-0005-0000-0000-0000271F0000}"/>
    <cellStyle name="Percent 2 2 7 2 2" xfId="7974" xr:uid="{00000000-0005-0000-0000-0000281F0000}"/>
    <cellStyle name="Percent 2 2 7 2 3" xfId="7975" xr:uid="{00000000-0005-0000-0000-0000291F0000}"/>
    <cellStyle name="Percent 2 2 7 3" xfId="7976" xr:uid="{00000000-0005-0000-0000-00002A1F0000}"/>
    <cellStyle name="Percent 2 2 8" xfId="7977" xr:uid="{00000000-0005-0000-0000-00002B1F0000}"/>
    <cellStyle name="Percent 2 2 8 2" xfId="7978" xr:uid="{00000000-0005-0000-0000-00002C1F0000}"/>
    <cellStyle name="Percent 2 2 8 2 2" xfId="7979" xr:uid="{00000000-0005-0000-0000-00002D1F0000}"/>
    <cellStyle name="Percent 2 2 8 2 3" xfId="7980" xr:uid="{00000000-0005-0000-0000-00002E1F0000}"/>
    <cellStyle name="Percent 2 2 8 3" xfId="7981" xr:uid="{00000000-0005-0000-0000-00002F1F0000}"/>
    <cellStyle name="Percent 2 2 9" xfId="7982" xr:uid="{00000000-0005-0000-0000-0000301F0000}"/>
    <cellStyle name="Percent 2 2 9 2" xfId="7983" xr:uid="{00000000-0005-0000-0000-0000311F0000}"/>
    <cellStyle name="Percent 2 20" xfId="7984" xr:uid="{00000000-0005-0000-0000-0000321F0000}"/>
    <cellStyle name="Percent 2 20 2" xfId="7985" xr:uid="{00000000-0005-0000-0000-0000331F0000}"/>
    <cellStyle name="Percent 2 20 2 2" xfId="7986" xr:uid="{00000000-0005-0000-0000-0000341F0000}"/>
    <cellStyle name="Percent 2 20 2 3" xfId="7987" xr:uid="{00000000-0005-0000-0000-0000351F0000}"/>
    <cellStyle name="Percent 2 20 3" xfId="7988" xr:uid="{00000000-0005-0000-0000-0000361F0000}"/>
    <cellStyle name="Percent 2 21" xfId="7989" xr:uid="{00000000-0005-0000-0000-0000371F0000}"/>
    <cellStyle name="Percent 2 21 2" xfId="7990" xr:uid="{00000000-0005-0000-0000-0000381F0000}"/>
    <cellStyle name="Percent 2 21 2 2" xfId="7991" xr:uid="{00000000-0005-0000-0000-0000391F0000}"/>
    <cellStyle name="Percent 2 21 2 3" xfId="7992" xr:uid="{00000000-0005-0000-0000-00003A1F0000}"/>
    <cellStyle name="Percent 2 21 3" xfId="7993" xr:uid="{00000000-0005-0000-0000-00003B1F0000}"/>
    <cellStyle name="Percent 2 22" xfId="7994" xr:uid="{00000000-0005-0000-0000-00003C1F0000}"/>
    <cellStyle name="Percent 2 22 2" xfId="7995" xr:uid="{00000000-0005-0000-0000-00003D1F0000}"/>
    <cellStyle name="Percent 2 22 2 2" xfId="7996" xr:uid="{00000000-0005-0000-0000-00003E1F0000}"/>
    <cellStyle name="Percent 2 22 2 3" xfId="7997" xr:uid="{00000000-0005-0000-0000-00003F1F0000}"/>
    <cellStyle name="Percent 2 22 3" xfId="7998" xr:uid="{00000000-0005-0000-0000-0000401F0000}"/>
    <cellStyle name="Percent 2 23" xfId="7999" xr:uid="{00000000-0005-0000-0000-0000411F0000}"/>
    <cellStyle name="Percent 2 23 2" xfId="8000" xr:uid="{00000000-0005-0000-0000-0000421F0000}"/>
    <cellStyle name="Percent 2 23 2 2" xfId="8001" xr:uid="{00000000-0005-0000-0000-0000431F0000}"/>
    <cellStyle name="Percent 2 23 2 3" xfId="8002" xr:uid="{00000000-0005-0000-0000-0000441F0000}"/>
    <cellStyle name="Percent 2 23 3" xfId="8003" xr:uid="{00000000-0005-0000-0000-0000451F0000}"/>
    <cellStyle name="Percent 2 24" xfId="8004" xr:uid="{00000000-0005-0000-0000-0000461F0000}"/>
    <cellStyle name="Percent 2 24 2" xfId="8005" xr:uid="{00000000-0005-0000-0000-0000471F0000}"/>
    <cellStyle name="Percent 2 24 2 2" xfId="8006" xr:uid="{00000000-0005-0000-0000-0000481F0000}"/>
    <cellStyle name="Percent 2 24 2 3" xfId="8007" xr:uid="{00000000-0005-0000-0000-0000491F0000}"/>
    <cellStyle name="Percent 2 24 3" xfId="8008" xr:uid="{00000000-0005-0000-0000-00004A1F0000}"/>
    <cellStyle name="Percent 2 25" xfId="8009" xr:uid="{00000000-0005-0000-0000-00004B1F0000}"/>
    <cellStyle name="Percent 2 25 2" xfId="8010" xr:uid="{00000000-0005-0000-0000-00004C1F0000}"/>
    <cellStyle name="Percent 2 25 2 2" xfId="8011" xr:uid="{00000000-0005-0000-0000-00004D1F0000}"/>
    <cellStyle name="Percent 2 25 2 3" xfId="8012" xr:uid="{00000000-0005-0000-0000-00004E1F0000}"/>
    <cellStyle name="Percent 2 25 3" xfId="8013" xr:uid="{00000000-0005-0000-0000-00004F1F0000}"/>
    <cellStyle name="Percent 2 26" xfId="8014" xr:uid="{00000000-0005-0000-0000-0000501F0000}"/>
    <cellStyle name="Percent 2 26 2" xfId="8015" xr:uid="{00000000-0005-0000-0000-0000511F0000}"/>
    <cellStyle name="Percent 2 26 2 2" xfId="8016" xr:uid="{00000000-0005-0000-0000-0000521F0000}"/>
    <cellStyle name="Percent 2 26 2 3" xfId="8017" xr:uid="{00000000-0005-0000-0000-0000531F0000}"/>
    <cellStyle name="Percent 2 26 3" xfId="8018" xr:uid="{00000000-0005-0000-0000-0000541F0000}"/>
    <cellStyle name="Percent 2 27" xfId="8019" xr:uid="{00000000-0005-0000-0000-0000551F0000}"/>
    <cellStyle name="Percent 2 27 2" xfId="8020" xr:uid="{00000000-0005-0000-0000-0000561F0000}"/>
    <cellStyle name="Percent 2 27 2 2" xfId="8021" xr:uid="{00000000-0005-0000-0000-0000571F0000}"/>
    <cellStyle name="Percent 2 27 2 3" xfId="8022" xr:uid="{00000000-0005-0000-0000-0000581F0000}"/>
    <cellStyle name="Percent 2 27 3" xfId="8023" xr:uid="{00000000-0005-0000-0000-0000591F0000}"/>
    <cellStyle name="Percent 2 28" xfId="8024" xr:uid="{00000000-0005-0000-0000-00005A1F0000}"/>
    <cellStyle name="Percent 2 28 2" xfId="8025" xr:uid="{00000000-0005-0000-0000-00005B1F0000}"/>
    <cellStyle name="Percent 2 28 3" xfId="8026" xr:uid="{00000000-0005-0000-0000-00005C1F0000}"/>
    <cellStyle name="Percent 2 28 4" xfId="8027" xr:uid="{00000000-0005-0000-0000-00005D1F0000}"/>
    <cellStyle name="Percent 2 29" xfId="8028" xr:uid="{00000000-0005-0000-0000-00005E1F0000}"/>
    <cellStyle name="Percent 2 29 2" xfId="8029" xr:uid="{00000000-0005-0000-0000-00005F1F0000}"/>
    <cellStyle name="Percent 2 3" xfId="8030" xr:uid="{00000000-0005-0000-0000-0000601F0000}"/>
    <cellStyle name="Percent 2 3 10" xfId="8031" xr:uid="{00000000-0005-0000-0000-0000611F0000}"/>
    <cellStyle name="Percent 2 3 11" xfId="8032" xr:uid="{00000000-0005-0000-0000-0000621F0000}"/>
    <cellStyle name="Percent 2 3 12" xfId="8033" xr:uid="{00000000-0005-0000-0000-0000631F0000}"/>
    <cellStyle name="Percent 2 3 13" xfId="8034" xr:uid="{00000000-0005-0000-0000-0000641F0000}"/>
    <cellStyle name="Percent 2 3 14" xfId="8035" xr:uid="{00000000-0005-0000-0000-0000651F0000}"/>
    <cellStyle name="Percent 2 3 15" xfId="8036" xr:uid="{00000000-0005-0000-0000-0000661F0000}"/>
    <cellStyle name="Percent 2 3 16" xfId="8037" xr:uid="{00000000-0005-0000-0000-0000671F0000}"/>
    <cellStyle name="Percent 2 3 17" xfId="8038" xr:uid="{00000000-0005-0000-0000-0000681F0000}"/>
    <cellStyle name="Percent 2 3 18" xfId="8039" xr:uid="{00000000-0005-0000-0000-0000691F0000}"/>
    <cellStyle name="Percent 2 3 19" xfId="8040" xr:uid="{00000000-0005-0000-0000-00006A1F0000}"/>
    <cellStyle name="Percent 2 3 2" xfId="8041" xr:uid="{00000000-0005-0000-0000-00006B1F0000}"/>
    <cellStyle name="Percent 2 3 2 2" xfId="8042" xr:uid="{00000000-0005-0000-0000-00006C1F0000}"/>
    <cellStyle name="Percent 2 3 2 2 2" xfId="8043" xr:uid="{00000000-0005-0000-0000-00006D1F0000}"/>
    <cellStyle name="Percent 2 3 2 2 2 2" xfId="8044" xr:uid="{00000000-0005-0000-0000-00006E1F0000}"/>
    <cellStyle name="Percent 2 3 2 2 2 2 2" xfId="8045" xr:uid="{00000000-0005-0000-0000-00006F1F0000}"/>
    <cellStyle name="Percent 2 3 2 2 2 3" xfId="8046" xr:uid="{00000000-0005-0000-0000-0000701F0000}"/>
    <cellStyle name="Percent 2 3 2 2 3" xfId="8047" xr:uid="{00000000-0005-0000-0000-0000711F0000}"/>
    <cellStyle name="Percent 2 3 2 2 3 2" xfId="8048" xr:uid="{00000000-0005-0000-0000-0000721F0000}"/>
    <cellStyle name="Percent 2 3 2 2 3 2 2" xfId="8049" xr:uid="{00000000-0005-0000-0000-0000731F0000}"/>
    <cellStyle name="Percent 2 3 2 2 3 3" xfId="8050" xr:uid="{00000000-0005-0000-0000-0000741F0000}"/>
    <cellStyle name="Percent 2 3 2 2 4" xfId="8051" xr:uid="{00000000-0005-0000-0000-0000751F0000}"/>
    <cellStyle name="Percent 2 3 2 2 4 2" xfId="8052" xr:uid="{00000000-0005-0000-0000-0000761F0000}"/>
    <cellStyle name="Percent 2 3 2 2 4 2 2" xfId="8053" xr:uid="{00000000-0005-0000-0000-0000771F0000}"/>
    <cellStyle name="Percent 2 3 2 2 4 3" xfId="8054" xr:uid="{00000000-0005-0000-0000-0000781F0000}"/>
    <cellStyle name="Percent 2 3 2 2 5" xfId="8055" xr:uid="{00000000-0005-0000-0000-0000791F0000}"/>
    <cellStyle name="Percent 2 3 2 2 5 2" xfId="8056" xr:uid="{00000000-0005-0000-0000-00007A1F0000}"/>
    <cellStyle name="Percent 2 3 2 2 5 2 2" xfId="8057" xr:uid="{00000000-0005-0000-0000-00007B1F0000}"/>
    <cellStyle name="Percent 2 3 2 2 5 3" xfId="8058" xr:uid="{00000000-0005-0000-0000-00007C1F0000}"/>
    <cellStyle name="Percent 2 3 2 3" xfId="8059" xr:uid="{00000000-0005-0000-0000-00007D1F0000}"/>
    <cellStyle name="Percent 2 3 2 4" xfId="8060" xr:uid="{00000000-0005-0000-0000-00007E1F0000}"/>
    <cellStyle name="Percent 2 3 2 4 2" xfId="8061" xr:uid="{00000000-0005-0000-0000-00007F1F0000}"/>
    <cellStyle name="Percent 2 3 2 5" xfId="8062" xr:uid="{00000000-0005-0000-0000-0000801F0000}"/>
    <cellStyle name="Percent 2 3 2 6" xfId="8063" xr:uid="{00000000-0005-0000-0000-0000811F0000}"/>
    <cellStyle name="Percent 2 3 2 6 2" xfId="8064" xr:uid="{00000000-0005-0000-0000-0000821F0000}"/>
    <cellStyle name="Percent 2 3 2 6 3" xfId="8065" xr:uid="{00000000-0005-0000-0000-0000831F0000}"/>
    <cellStyle name="Percent 2 3 2 7" xfId="8066" xr:uid="{00000000-0005-0000-0000-0000841F0000}"/>
    <cellStyle name="Percent 2 3 2 8" xfId="8067" xr:uid="{00000000-0005-0000-0000-0000851F0000}"/>
    <cellStyle name="Percent 2 3 3" xfId="8068" xr:uid="{00000000-0005-0000-0000-0000861F0000}"/>
    <cellStyle name="Percent 2 3 3 2" xfId="8069" xr:uid="{00000000-0005-0000-0000-0000871F0000}"/>
    <cellStyle name="Percent 2 3 3 2 2" xfId="8070" xr:uid="{00000000-0005-0000-0000-0000881F0000}"/>
    <cellStyle name="Percent 2 3 3 3" xfId="8071" xr:uid="{00000000-0005-0000-0000-0000891F0000}"/>
    <cellStyle name="Percent 2 3 3 4" xfId="8072" xr:uid="{00000000-0005-0000-0000-00008A1F0000}"/>
    <cellStyle name="Percent 2 3 4" xfId="8073" xr:uid="{00000000-0005-0000-0000-00008B1F0000}"/>
    <cellStyle name="Percent 2 3 4 2" xfId="8074" xr:uid="{00000000-0005-0000-0000-00008C1F0000}"/>
    <cellStyle name="Percent 2 3 4 2 2" xfId="8075" xr:uid="{00000000-0005-0000-0000-00008D1F0000}"/>
    <cellStyle name="Percent 2 3 4 3" xfId="8076" xr:uid="{00000000-0005-0000-0000-00008E1F0000}"/>
    <cellStyle name="Percent 2 3 4 4" xfId="8077" xr:uid="{00000000-0005-0000-0000-00008F1F0000}"/>
    <cellStyle name="Percent 2 3 5" xfId="8078" xr:uid="{00000000-0005-0000-0000-0000901F0000}"/>
    <cellStyle name="Percent 2 3 5 2" xfId="8079" xr:uid="{00000000-0005-0000-0000-0000911F0000}"/>
    <cellStyle name="Percent 2 3 5 2 2" xfId="8080" xr:uid="{00000000-0005-0000-0000-0000921F0000}"/>
    <cellStyle name="Percent 2 3 5 3" xfId="8081" xr:uid="{00000000-0005-0000-0000-0000931F0000}"/>
    <cellStyle name="Percent 2 3 5 4" xfId="8082" xr:uid="{00000000-0005-0000-0000-0000941F0000}"/>
    <cellStyle name="Percent 2 3 6" xfId="8083" xr:uid="{00000000-0005-0000-0000-0000951F0000}"/>
    <cellStyle name="Percent 2 3 6 2" xfId="8084" xr:uid="{00000000-0005-0000-0000-0000961F0000}"/>
    <cellStyle name="Percent 2 3 6 2 2" xfId="8085" xr:uid="{00000000-0005-0000-0000-0000971F0000}"/>
    <cellStyle name="Percent 2 3 6 3" xfId="8086" xr:uid="{00000000-0005-0000-0000-0000981F0000}"/>
    <cellStyle name="Percent 2 3 6 4" xfId="8087" xr:uid="{00000000-0005-0000-0000-0000991F0000}"/>
    <cellStyle name="Percent 2 3 7" xfId="8088" xr:uid="{00000000-0005-0000-0000-00009A1F0000}"/>
    <cellStyle name="Percent 2 3 8" xfId="8089" xr:uid="{00000000-0005-0000-0000-00009B1F0000}"/>
    <cellStyle name="Percent 2 3 9" xfId="8090" xr:uid="{00000000-0005-0000-0000-00009C1F0000}"/>
    <cellStyle name="Percent 2 30" xfId="8091" xr:uid="{00000000-0005-0000-0000-00009D1F0000}"/>
    <cellStyle name="Percent 2 30 2" xfId="8092" xr:uid="{00000000-0005-0000-0000-00009E1F0000}"/>
    <cellStyle name="Percent 2 31" xfId="8093" xr:uid="{00000000-0005-0000-0000-00009F1F0000}"/>
    <cellStyle name="Percent 2 31 2" xfId="8094" xr:uid="{00000000-0005-0000-0000-0000A01F0000}"/>
    <cellStyle name="Percent 2 32" xfId="8095" xr:uid="{00000000-0005-0000-0000-0000A11F0000}"/>
    <cellStyle name="Percent 2 32 2" xfId="8096" xr:uid="{00000000-0005-0000-0000-0000A21F0000}"/>
    <cellStyle name="Percent 2 33" xfId="8097" xr:uid="{00000000-0005-0000-0000-0000A31F0000}"/>
    <cellStyle name="Percent 2 33 2" xfId="8098" xr:uid="{00000000-0005-0000-0000-0000A41F0000}"/>
    <cellStyle name="Percent 2 34" xfId="8099" xr:uid="{00000000-0005-0000-0000-0000A51F0000}"/>
    <cellStyle name="Percent 2 34 2" xfId="8100" xr:uid="{00000000-0005-0000-0000-0000A61F0000}"/>
    <cellStyle name="Percent 2 35" xfId="8101" xr:uid="{00000000-0005-0000-0000-0000A71F0000}"/>
    <cellStyle name="Percent 2 35 2" xfId="8102" xr:uid="{00000000-0005-0000-0000-0000A81F0000}"/>
    <cellStyle name="Percent 2 36" xfId="8103" xr:uid="{00000000-0005-0000-0000-0000A91F0000}"/>
    <cellStyle name="Percent 2 36 2" xfId="8104" xr:uid="{00000000-0005-0000-0000-0000AA1F0000}"/>
    <cellStyle name="Percent 2 37" xfId="8105" xr:uid="{00000000-0005-0000-0000-0000AB1F0000}"/>
    <cellStyle name="Percent 2 37 2" xfId="8106" xr:uid="{00000000-0005-0000-0000-0000AC1F0000}"/>
    <cellStyle name="Percent 2 38" xfId="8107" xr:uid="{00000000-0005-0000-0000-0000AD1F0000}"/>
    <cellStyle name="Percent 2 38 2" xfId="8108" xr:uid="{00000000-0005-0000-0000-0000AE1F0000}"/>
    <cellStyle name="Percent 2 39" xfId="8109" xr:uid="{00000000-0005-0000-0000-0000AF1F0000}"/>
    <cellStyle name="Percent 2 39 2" xfId="8110" xr:uid="{00000000-0005-0000-0000-0000B01F0000}"/>
    <cellStyle name="Percent 2 4" xfId="8111" xr:uid="{00000000-0005-0000-0000-0000B11F0000}"/>
    <cellStyle name="Percent 2 4 2" xfId="8112" xr:uid="{00000000-0005-0000-0000-0000B21F0000}"/>
    <cellStyle name="Percent 2 4 2 2" xfId="8113" xr:uid="{00000000-0005-0000-0000-0000B31F0000}"/>
    <cellStyle name="Percent 2 4 2 2 2" xfId="8114" xr:uid="{00000000-0005-0000-0000-0000B41F0000}"/>
    <cellStyle name="Percent 2 4 2 3" xfId="8115" xr:uid="{00000000-0005-0000-0000-0000B51F0000}"/>
    <cellStyle name="Percent 2 4 2 4" xfId="8116" xr:uid="{00000000-0005-0000-0000-0000B61F0000}"/>
    <cellStyle name="Percent 2 4 2 5" xfId="8117" xr:uid="{00000000-0005-0000-0000-0000B71F0000}"/>
    <cellStyle name="Percent 2 4 3" xfId="8118" xr:uid="{00000000-0005-0000-0000-0000B81F0000}"/>
    <cellStyle name="Percent 2 4 4" xfId="8119" xr:uid="{00000000-0005-0000-0000-0000B91F0000}"/>
    <cellStyle name="Percent 2 4 5" xfId="8120" xr:uid="{00000000-0005-0000-0000-0000BA1F0000}"/>
    <cellStyle name="Percent 2 4 6" xfId="8121" xr:uid="{00000000-0005-0000-0000-0000BB1F0000}"/>
    <cellStyle name="Percent 2 40" xfId="8122" xr:uid="{00000000-0005-0000-0000-0000BC1F0000}"/>
    <cellStyle name="Percent 2 40 2" xfId="8123" xr:uid="{00000000-0005-0000-0000-0000BD1F0000}"/>
    <cellStyle name="Percent 2 41" xfId="8124" xr:uid="{00000000-0005-0000-0000-0000BE1F0000}"/>
    <cellStyle name="Percent 2 41 2" xfId="8125" xr:uid="{00000000-0005-0000-0000-0000BF1F0000}"/>
    <cellStyle name="Percent 2 42" xfId="8126" xr:uid="{00000000-0005-0000-0000-0000C01F0000}"/>
    <cellStyle name="Percent 2 42 2" xfId="8127" xr:uid="{00000000-0005-0000-0000-0000C11F0000}"/>
    <cellStyle name="Percent 2 43" xfId="8128" xr:uid="{00000000-0005-0000-0000-0000C21F0000}"/>
    <cellStyle name="Percent 2 43 2" xfId="8129" xr:uid="{00000000-0005-0000-0000-0000C31F0000}"/>
    <cellStyle name="Percent 2 44" xfId="8130" xr:uid="{00000000-0005-0000-0000-0000C41F0000}"/>
    <cellStyle name="Percent 2 44 2" xfId="8131" xr:uid="{00000000-0005-0000-0000-0000C51F0000}"/>
    <cellStyle name="Percent 2 45" xfId="8132" xr:uid="{00000000-0005-0000-0000-0000C61F0000}"/>
    <cellStyle name="Percent 2 45 2" xfId="8133" xr:uid="{00000000-0005-0000-0000-0000C71F0000}"/>
    <cellStyle name="Percent 2 46" xfId="8134" xr:uid="{00000000-0005-0000-0000-0000C81F0000}"/>
    <cellStyle name="Percent 2 46 2" xfId="8135" xr:uid="{00000000-0005-0000-0000-0000C91F0000}"/>
    <cellStyle name="Percent 2 47" xfId="8136" xr:uid="{00000000-0005-0000-0000-0000CA1F0000}"/>
    <cellStyle name="Percent 2 47 2" xfId="8137" xr:uid="{00000000-0005-0000-0000-0000CB1F0000}"/>
    <cellStyle name="Percent 2 48" xfId="8138" xr:uid="{00000000-0005-0000-0000-0000CC1F0000}"/>
    <cellStyle name="Percent 2 48 2" xfId="8139" xr:uid="{00000000-0005-0000-0000-0000CD1F0000}"/>
    <cellStyle name="Percent 2 49" xfId="8140" xr:uid="{00000000-0005-0000-0000-0000CE1F0000}"/>
    <cellStyle name="Percent 2 49 2" xfId="8141" xr:uid="{00000000-0005-0000-0000-0000CF1F0000}"/>
    <cellStyle name="Percent 2 5" xfId="8142" xr:uid="{00000000-0005-0000-0000-0000D01F0000}"/>
    <cellStyle name="Percent 2 5 2" xfId="8143" xr:uid="{00000000-0005-0000-0000-0000D11F0000}"/>
    <cellStyle name="Percent 2 5 2 2" xfId="8144" xr:uid="{00000000-0005-0000-0000-0000D21F0000}"/>
    <cellStyle name="Percent 2 5 2 3" xfId="8145" xr:uid="{00000000-0005-0000-0000-0000D31F0000}"/>
    <cellStyle name="Percent 2 5 3" xfId="8146" xr:uid="{00000000-0005-0000-0000-0000D41F0000}"/>
    <cellStyle name="Percent 2 5 4" xfId="8147" xr:uid="{00000000-0005-0000-0000-0000D51F0000}"/>
    <cellStyle name="Percent 2 50" xfId="8148" xr:uid="{00000000-0005-0000-0000-0000D61F0000}"/>
    <cellStyle name="Percent 2 50 2" xfId="8149" xr:uid="{00000000-0005-0000-0000-0000D71F0000}"/>
    <cellStyle name="Percent 2 51" xfId="8150" xr:uid="{00000000-0005-0000-0000-0000D81F0000}"/>
    <cellStyle name="Percent 2 51 2" xfId="8151" xr:uid="{00000000-0005-0000-0000-0000D91F0000}"/>
    <cellStyle name="Percent 2 52" xfId="8152" xr:uid="{00000000-0005-0000-0000-0000DA1F0000}"/>
    <cellStyle name="Percent 2 52 2" xfId="8153" xr:uid="{00000000-0005-0000-0000-0000DB1F0000}"/>
    <cellStyle name="Percent 2 53" xfId="8154" xr:uid="{00000000-0005-0000-0000-0000DC1F0000}"/>
    <cellStyle name="Percent 2 53 2" xfId="8155" xr:uid="{00000000-0005-0000-0000-0000DD1F0000}"/>
    <cellStyle name="Percent 2 54" xfId="8156" xr:uid="{00000000-0005-0000-0000-0000DE1F0000}"/>
    <cellStyle name="Percent 2 54 2" xfId="8157" xr:uid="{00000000-0005-0000-0000-0000DF1F0000}"/>
    <cellStyle name="Percent 2 55" xfId="8158" xr:uid="{00000000-0005-0000-0000-0000E01F0000}"/>
    <cellStyle name="Percent 2 56" xfId="8159" xr:uid="{00000000-0005-0000-0000-0000E11F0000}"/>
    <cellStyle name="Percent 2 56 2" xfId="8160" xr:uid="{00000000-0005-0000-0000-0000E21F0000}"/>
    <cellStyle name="Percent 2 57" xfId="8161" xr:uid="{00000000-0005-0000-0000-0000E31F0000}"/>
    <cellStyle name="Percent 2 57 2" xfId="8162" xr:uid="{00000000-0005-0000-0000-0000E41F0000}"/>
    <cellStyle name="Percent 2 58" xfId="8163" xr:uid="{00000000-0005-0000-0000-0000E51F0000}"/>
    <cellStyle name="Percent 2 58 2" xfId="8164" xr:uid="{00000000-0005-0000-0000-0000E61F0000}"/>
    <cellStyle name="Percent 2 59" xfId="8165" xr:uid="{00000000-0005-0000-0000-0000E71F0000}"/>
    <cellStyle name="Percent 2 59 2" xfId="8166" xr:uid="{00000000-0005-0000-0000-0000E81F0000}"/>
    <cellStyle name="Percent 2 6" xfId="8167" xr:uid="{00000000-0005-0000-0000-0000E91F0000}"/>
    <cellStyle name="Percent 2 6 2" xfId="8168" xr:uid="{00000000-0005-0000-0000-0000EA1F0000}"/>
    <cellStyle name="Percent 2 6 2 2" xfId="8169" xr:uid="{00000000-0005-0000-0000-0000EB1F0000}"/>
    <cellStyle name="Percent 2 6 2 2 2" xfId="8170" xr:uid="{00000000-0005-0000-0000-0000EC1F0000}"/>
    <cellStyle name="Percent 2 6 2 3" xfId="8171" xr:uid="{00000000-0005-0000-0000-0000ED1F0000}"/>
    <cellStyle name="Percent 2 6 3" xfId="8172" xr:uid="{00000000-0005-0000-0000-0000EE1F0000}"/>
    <cellStyle name="Percent 2 6 4" xfId="8173" xr:uid="{00000000-0005-0000-0000-0000EF1F0000}"/>
    <cellStyle name="Percent 2 60" xfId="8174" xr:uid="{00000000-0005-0000-0000-0000F01F0000}"/>
    <cellStyle name="Percent 2 60 2" xfId="8175" xr:uid="{00000000-0005-0000-0000-0000F11F0000}"/>
    <cellStyle name="Percent 2 61" xfId="8176" xr:uid="{00000000-0005-0000-0000-0000F21F0000}"/>
    <cellStyle name="Percent 2 61 2" xfId="8177" xr:uid="{00000000-0005-0000-0000-0000F31F0000}"/>
    <cellStyle name="Percent 2 62" xfId="8178" xr:uid="{00000000-0005-0000-0000-0000F41F0000}"/>
    <cellStyle name="Percent 2 62 2" xfId="8179" xr:uid="{00000000-0005-0000-0000-0000F51F0000}"/>
    <cellStyle name="Percent 2 63" xfId="8180" xr:uid="{00000000-0005-0000-0000-0000F61F0000}"/>
    <cellStyle name="Percent 2 63 2" xfId="8181" xr:uid="{00000000-0005-0000-0000-0000F71F0000}"/>
    <cellStyle name="Percent 2 63 2 2" xfId="8182" xr:uid="{00000000-0005-0000-0000-0000F81F0000}"/>
    <cellStyle name="Percent 2 63 2 2 2" xfId="8183" xr:uid="{00000000-0005-0000-0000-0000F91F0000}"/>
    <cellStyle name="Percent 2 63 2 3" xfId="8184" xr:uid="{00000000-0005-0000-0000-0000FA1F0000}"/>
    <cellStyle name="Percent 2 64" xfId="8185" xr:uid="{00000000-0005-0000-0000-0000FB1F0000}"/>
    <cellStyle name="Percent 2 65" xfId="8186" xr:uid="{00000000-0005-0000-0000-0000FC1F0000}"/>
    <cellStyle name="Percent 2 66" xfId="8187" xr:uid="{00000000-0005-0000-0000-0000FD1F0000}"/>
    <cellStyle name="Percent 2 67" xfId="8188" xr:uid="{00000000-0005-0000-0000-0000FE1F0000}"/>
    <cellStyle name="Percent 2 68" xfId="8189" xr:uid="{00000000-0005-0000-0000-0000FF1F0000}"/>
    <cellStyle name="Percent 2 69" xfId="8190" xr:uid="{00000000-0005-0000-0000-000000200000}"/>
    <cellStyle name="Percent 2 69 2" xfId="8191" xr:uid="{00000000-0005-0000-0000-000001200000}"/>
    <cellStyle name="Percent 2 7" xfId="8192" xr:uid="{00000000-0005-0000-0000-000002200000}"/>
    <cellStyle name="Percent 2 7 2" xfId="8193" xr:uid="{00000000-0005-0000-0000-000003200000}"/>
    <cellStyle name="Percent 2 7 2 2" xfId="8194" xr:uid="{00000000-0005-0000-0000-000004200000}"/>
    <cellStyle name="Percent 2 7 2 3" xfId="8195" xr:uid="{00000000-0005-0000-0000-000005200000}"/>
    <cellStyle name="Percent 2 7 3" xfId="8196" xr:uid="{00000000-0005-0000-0000-000006200000}"/>
    <cellStyle name="Percent 2 70" xfId="8197" xr:uid="{00000000-0005-0000-0000-000007200000}"/>
    <cellStyle name="Percent 2 71" xfId="8198" xr:uid="{00000000-0005-0000-0000-000008200000}"/>
    <cellStyle name="Percent 2 72" xfId="8199" xr:uid="{00000000-0005-0000-0000-000009200000}"/>
    <cellStyle name="Percent 2 73" xfId="8200" xr:uid="{00000000-0005-0000-0000-00000A200000}"/>
    <cellStyle name="Percent 2 74" xfId="8201" xr:uid="{00000000-0005-0000-0000-00000B200000}"/>
    <cellStyle name="Percent 2 75" xfId="8202" xr:uid="{00000000-0005-0000-0000-00000C200000}"/>
    <cellStyle name="Percent 2 76" xfId="8203" xr:uid="{00000000-0005-0000-0000-00000D200000}"/>
    <cellStyle name="Percent 2 77" xfId="8204" xr:uid="{00000000-0005-0000-0000-00000E200000}"/>
    <cellStyle name="Percent 2 78" xfId="8205" xr:uid="{00000000-0005-0000-0000-00000F200000}"/>
    <cellStyle name="Percent 2 79" xfId="8206" xr:uid="{00000000-0005-0000-0000-000010200000}"/>
    <cellStyle name="Percent 2 8" xfId="8207" xr:uid="{00000000-0005-0000-0000-000011200000}"/>
    <cellStyle name="Percent 2 8 2" xfId="8208" xr:uid="{00000000-0005-0000-0000-000012200000}"/>
    <cellStyle name="Percent 2 8 2 2" xfId="8209" xr:uid="{00000000-0005-0000-0000-000013200000}"/>
    <cellStyle name="Percent 2 8 2 3" xfId="8210" xr:uid="{00000000-0005-0000-0000-000014200000}"/>
    <cellStyle name="Percent 2 8 3" xfId="8211" xr:uid="{00000000-0005-0000-0000-000015200000}"/>
    <cellStyle name="Percent 2 80" xfId="8212" xr:uid="{00000000-0005-0000-0000-000016200000}"/>
    <cellStyle name="Percent 2 81" xfId="8213" xr:uid="{00000000-0005-0000-0000-000017200000}"/>
    <cellStyle name="Percent 2 82" xfId="8214" xr:uid="{00000000-0005-0000-0000-000018200000}"/>
    <cellStyle name="Percent 2 83" xfId="8215" xr:uid="{00000000-0005-0000-0000-000019200000}"/>
    <cellStyle name="Percent 2 84" xfId="8216" xr:uid="{00000000-0005-0000-0000-00001A200000}"/>
    <cellStyle name="Percent 2 85" xfId="8217" xr:uid="{00000000-0005-0000-0000-00001B200000}"/>
    <cellStyle name="Percent 2 86" xfId="8218" xr:uid="{00000000-0005-0000-0000-00001C200000}"/>
    <cellStyle name="Percent 2 87" xfId="8219" xr:uid="{00000000-0005-0000-0000-00001D200000}"/>
    <cellStyle name="Percent 2 88" xfId="8220" xr:uid="{00000000-0005-0000-0000-00001E200000}"/>
    <cellStyle name="Percent 2 89" xfId="8221" xr:uid="{00000000-0005-0000-0000-00001F200000}"/>
    <cellStyle name="Percent 2 9" xfId="8222" xr:uid="{00000000-0005-0000-0000-000020200000}"/>
    <cellStyle name="Percent 2 9 2" xfId="8223" xr:uid="{00000000-0005-0000-0000-000021200000}"/>
    <cellStyle name="Percent 2 9 2 2" xfId="8224" xr:uid="{00000000-0005-0000-0000-000022200000}"/>
    <cellStyle name="Percent 2 9 2 3" xfId="8225" xr:uid="{00000000-0005-0000-0000-000023200000}"/>
    <cellStyle name="Percent 2 9 3" xfId="8226" xr:uid="{00000000-0005-0000-0000-000024200000}"/>
    <cellStyle name="Percent 2 90" xfId="8227" xr:uid="{00000000-0005-0000-0000-000025200000}"/>
    <cellStyle name="Percent 2 91" xfId="8228" xr:uid="{00000000-0005-0000-0000-000026200000}"/>
    <cellStyle name="Percent 2 92" xfId="8229" xr:uid="{00000000-0005-0000-0000-000027200000}"/>
    <cellStyle name="Percent 2 93" xfId="8230" xr:uid="{00000000-0005-0000-0000-000028200000}"/>
    <cellStyle name="Percent 2 94" xfId="8231" xr:uid="{00000000-0005-0000-0000-000029200000}"/>
    <cellStyle name="Percent 2 95" xfId="8232" xr:uid="{00000000-0005-0000-0000-00002A200000}"/>
    <cellStyle name="Percent 2 96" xfId="8233" xr:uid="{00000000-0005-0000-0000-00002B200000}"/>
    <cellStyle name="Percent 2 97" xfId="8234" xr:uid="{00000000-0005-0000-0000-00002C200000}"/>
    <cellStyle name="Percent 2 98" xfId="8235" xr:uid="{00000000-0005-0000-0000-00002D200000}"/>
    <cellStyle name="Percent 2 99" xfId="8236" xr:uid="{00000000-0005-0000-0000-00002E200000}"/>
    <cellStyle name="Percent 20" xfId="8237" xr:uid="{00000000-0005-0000-0000-00002F200000}"/>
    <cellStyle name="Percent 20 2" xfId="8238" xr:uid="{00000000-0005-0000-0000-000030200000}"/>
    <cellStyle name="Percent 21" xfId="8239" xr:uid="{00000000-0005-0000-0000-000031200000}"/>
    <cellStyle name="Percent 21 2" xfId="8240" xr:uid="{00000000-0005-0000-0000-000032200000}"/>
    <cellStyle name="Percent 22" xfId="8241" xr:uid="{00000000-0005-0000-0000-000033200000}"/>
    <cellStyle name="Percent 23" xfId="8242" xr:uid="{00000000-0005-0000-0000-000034200000}"/>
    <cellStyle name="Percent 24" xfId="8243" xr:uid="{00000000-0005-0000-0000-000035200000}"/>
    <cellStyle name="Percent 25" xfId="8244" xr:uid="{00000000-0005-0000-0000-000036200000}"/>
    <cellStyle name="Percent 26" xfId="8245" xr:uid="{00000000-0005-0000-0000-000037200000}"/>
    <cellStyle name="Percent 26 2" xfId="8246" xr:uid="{00000000-0005-0000-0000-000038200000}"/>
    <cellStyle name="Percent 27" xfId="8247" xr:uid="{00000000-0005-0000-0000-000039200000}"/>
    <cellStyle name="Percent 28" xfId="8248" xr:uid="{00000000-0005-0000-0000-00003A200000}"/>
    <cellStyle name="Percent 29" xfId="8249" xr:uid="{00000000-0005-0000-0000-00003B200000}"/>
    <cellStyle name="Percent 3" xfId="5" xr:uid="{00000000-0005-0000-0000-00003C200000}"/>
    <cellStyle name="Percent 3 10" xfId="8250" xr:uid="{00000000-0005-0000-0000-00003D200000}"/>
    <cellStyle name="Percent 3 10 2" xfId="8251" xr:uid="{00000000-0005-0000-0000-00003E200000}"/>
    <cellStyle name="Percent 3 10 2 2" xfId="8252" xr:uid="{00000000-0005-0000-0000-00003F200000}"/>
    <cellStyle name="Percent 3 10 2 3" xfId="8253" xr:uid="{00000000-0005-0000-0000-000040200000}"/>
    <cellStyle name="Percent 3 10 3" xfId="8254" xr:uid="{00000000-0005-0000-0000-000041200000}"/>
    <cellStyle name="Percent 3 100" xfId="8255" xr:uid="{00000000-0005-0000-0000-000042200000}"/>
    <cellStyle name="Percent 3 101" xfId="8256" xr:uid="{00000000-0005-0000-0000-000043200000}"/>
    <cellStyle name="Percent 3 101 2" xfId="8257" xr:uid="{00000000-0005-0000-0000-000044200000}"/>
    <cellStyle name="Percent 3 101 3" xfId="8258" xr:uid="{00000000-0005-0000-0000-000045200000}"/>
    <cellStyle name="Percent 3 102" xfId="8259" xr:uid="{00000000-0005-0000-0000-000046200000}"/>
    <cellStyle name="Percent 3 102 2" xfId="8260" xr:uid="{00000000-0005-0000-0000-000047200000}"/>
    <cellStyle name="Percent 3 103" xfId="8261" xr:uid="{00000000-0005-0000-0000-000048200000}"/>
    <cellStyle name="Percent 3 103 2" xfId="8262" xr:uid="{00000000-0005-0000-0000-000049200000}"/>
    <cellStyle name="Percent 3 104" xfId="8263" xr:uid="{00000000-0005-0000-0000-00004A200000}"/>
    <cellStyle name="Percent 3 104 2" xfId="8264" xr:uid="{00000000-0005-0000-0000-00004B200000}"/>
    <cellStyle name="Percent 3 105" xfId="8265" xr:uid="{00000000-0005-0000-0000-00004C200000}"/>
    <cellStyle name="Percent 3 105 2" xfId="8266" xr:uid="{00000000-0005-0000-0000-00004D200000}"/>
    <cellStyle name="Percent 3 106" xfId="8267" xr:uid="{00000000-0005-0000-0000-00004E200000}"/>
    <cellStyle name="Percent 3 106 2" xfId="8268" xr:uid="{00000000-0005-0000-0000-00004F200000}"/>
    <cellStyle name="Percent 3 107" xfId="8269" xr:uid="{00000000-0005-0000-0000-000050200000}"/>
    <cellStyle name="Percent 3 108" xfId="8270" xr:uid="{00000000-0005-0000-0000-000051200000}"/>
    <cellStyle name="Percent 3 109" xfId="8271" xr:uid="{00000000-0005-0000-0000-000052200000}"/>
    <cellStyle name="Percent 3 11" xfId="8272" xr:uid="{00000000-0005-0000-0000-000053200000}"/>
    <cellStyle name="Percent 3 11 2" xfId="8273" xr:uid="{00000000-0005-0000-0000-000054200000}"/>
    <cellStyle name="Percent 3 11 2 2" xfId="8274" xr:uid="{00000000-0005-0000-0000-000055200000}"/>
    <cellStyle name="Percent 3 11 2 3" xfId="8275" xr:uid="{00000000-0005-0000-0000-000056200000}"/>
    <cellStyle name="Percent 3 11 3" xfId="8276" xr:uid="{00000000-0005-0000-0000-000057200000}"/>
    <cellStyle name="Percent 3 110" xfId="8277" xr:uid="{00000000-0005-0000-0000-000058200000}"/>
    <cellStyle name="Percent 3 111" xfId="8278" xr:uid="{00000000-0005-0000-0000-000059200000}"/>
    <cellStyle name="Percent 3 112" xfId="8279" xr:uid="{00000000-0005-0000-0000-00005A200000}"/>
    <cellStyle name="Percent 3 113" xfId="8280" xr:uid="{00000000-0005-0000-0000-00005B200000}"/>
    <cellStyle name="Percent 3 114" xfId="8281" xr:uid="{00000000-0005-0000-0000-00005C200000}"/>
    <cellStyle name="Percent 3 115" xfId="8282" xr:uid="{00000000-0005-0000-0000-00005D200000}"/>
    <cellStyle name="Percent 3 116" xfId="8283" xr:uid="{00000000-0005-0000-0000-00005E200000}"/>
    <cellStyle name="Percent 3 117" xfId="8284" xr:uid="{00000000-0005-0000-0000-00005F200000}"/>
    <cellStyle name="Percent 3 118" xfId="8285" xr:uid="{00000000-0005-0000-0000-000060200000}"/>
    <cellStyle name="Percent 3 119" xfId="8286" xr:uid="{00000000-0005-0000-0000-000061200000}"/>
    <cellStyle name="Percent 3 119 2" xfId="8287" xr:uid="{00000000-0005-0000-0000-000062200000}"/>
    <cellStyle name="Percent 3 12" xfId="8288" xr:uid="{00000000-0005-0000-0000-000063200000}"/>
    <cellStyle name="Percent 3 12 2" xfId="8289" xr:uid="{00000000-0005-0000-0000-000064200000}"/>
    <cellStyle name="Percent 3 12 2 2" xfId="8290" xr:uid="{00000000-0005-0000-0000-000065200000}"/>
    <cellStyle name="Percent 3 12 2 3" xfId="8291" xr:uid="{00000000-0005-0000-0000-000066200000}"/>
    <cellStyle name="Percent 3 12 3" xfId="8292" xr:uid="{00000000-0005-0000-0000-000067200000}"/>
    <cellStyle name="Percent 3 120" xfId="8293" xr:uid="{00000000-0005-0000-0000-000068200000}"/>
    <cellStyle name="Percent 3 120 2" xfId="8294" xr:uid="{00000000-0005-0000-0000-000069200000}"/>
    <cellStyle name="Percent 3 121" xfId="8295" xr:uid="{00000000-0005-0000-0000-00006A200000}"/>
    <cellStyle name="Percent 3 121 2" xfId="8296" xr:uid="{00000000-0005-0000-0000-00006B200000}"/>
    <cellStyle name="Percent 3 122" xfId="8297" xr:uid="{00000000-0005-0000-0000-00006C200000}"/>
    <cellStyle name="Percent 3 122 2" xfId="8298" xr:uid="{00000000-0005-0000-0000-00006D200000}"/>
    <cellStyle name="Percent 3 123" xfId="8299" xr:uid="{00000000-0005-0000-0000-00006E200000}"/>
    <cellStyle name="Percent 3 124" xfId="8300" xr:uid="{00000000-0005-0000-0000-00006F200000}"/>
    <cellStyle name="Percent 3 125" xfId="8301" xr:uid="{00000000-0005-0000-0000-000070200000}"/>
    <cellStyle name="Percent 3 126" xfId="8302" xr:uid="{00000000-0005-0000-0000-000071200000}"/>
    <cellStyle name="Percent 3 127" xfId="8303" xr:uid="{00000000-0005-0000-0000-000072200000}"/>
    <cellStyle name="Percent 3 128" xfId="8304" xr:uid="{00000000-0005-0000-0000-000073200000}"/>
    <cellStyle name="Percent 3 129" xfId="8305" xr:uid="{00000000-0005-0000-0000-000074200000}"/>
    <cellStyle name="Percent 3 13" xfId="8306" xr:uid="{00000000-0005-0000-0000-000075200000}"/>
    <cellStyle name="Percent 3 13 2" xfId="8307" xr:uid="{00000000-0005-0000-0000-000076200000}"/>
    <cellStyle name="Percent 3 13 2 2" xfId="8308" xr:uid="{00000000-0005-0000-0000-000077200000}"/>
    <cellStyle name="Percent 3 13 2 3" xfId="8309" xr:uid="{00000000-0005-0000-0000-000078200000}"/>
    <cellStyle name="Percent 3 13 3" xfId="8310" xr:uid="{00000000-0005-0000-0000-000079200000}"/>
    <cellStyle name="Percent 3 13 4" xfId="8311" xr:uid="{00000000-0005-0000-0000-00007A200000}"/>
    <cellStyle name="Percent 3 130" xfId="8312" xr:uid="{00000000-0005-0000-0000-00007B200000}"/>
    <cellStyle name="Percent 3 131" xfId="8313" xr:uid="{00000000-0005-0000-0000-00007C200000}"/>
    <cellStyle name="Percent 3 132" xfId="8314" xr:uid="{00000000-0005-0000-0000-00007D200000}"/>
    <cellStyle name="Percent 3 133" xfId="8315" xr:uid="{00000000-0005-0000-0000-00007E200000}"/>
    <cellStyle name="Percent 3 134" xfId="8316" xr:uid="{00000000-0005-0000-0000-00007F200000}"/>
    <cellStyle name="Percent 3 135" xfId="8317" xr:uid="{00000000-0005-0000-0000-000080200000}"/>
    <cellStyle name="Percent 3 136" xfId="8318" xr:uid="{00000000-0005-0000-0000-000081200000}"/>
    <cellStyle name="Percent 3 137" xfId="8319" xr:uid="{00000000-0005-0000-0000-000082200000}"/>
    <cellStyle name="Percent 3 138" xfId="8320" xr:uid="{00000000-0005-0000-0000-000083200000}"/>
    <cellStyle name="Percent 3 139" xfId="8321" xr:uid="{00000000-0005-0000-0000-000084200000}"/>
    <cellStyle name="Percent 3 14" xfId="8322" xr:uid="{00000000-0005-0000-0000-000085200000}"/>
    <cellStyle name="Percent 3 14 2" xfId="8323" xr:uid="{00000000-0005-0000-0000-000086200000}"/>
    <cellStyle name="Percent 3 14 2 2" xfId="8324" xr:uid="{00000000-0005-0000-0000-000087200000}"/>
    <cellStyle name="Percent 3 14 2 3" xfId="8325" xr:uid="{00000000-0005-0000-0000-000088200000}"/>
    <cellStyle name="Percent 3 14 3" xfId="8326" xr:uid="{00000000-0005-0000-0000-000089200000}"/>
    <cellStyle name="Percent 3 140" xfId="8327" xr:uid="{00000000-0005-0000-0000-00008A200000}"/>
    <cellStyle name="Percent 3 141" xfId="8328" xr:uid="{00000000-0005-0000-0000-00008B200000}"/>
    <cellStyle name="Percent 3 142" xfId="8329" xr:uid="{00000000-0005-0000-0000-00008C200000}"/>
    <cellStyle name="Percent 3 143" xfId="8330" xr:uid="{00000000-0005-0000-0000-00008D200000}"/>
    <cellStyle name="Percent 3 144" xfId="8331" xr:uid="{00000000-0005-0000-0000-00008E200000}"/>
    <cellStyle name="Percent 3 145" xfId="8332" xr:uid="{00000000-0005-0000-0000-00008F200000}"/>
    <cellStyle name="Percent 3 145 2" xfId="8333" xr:uid="{00000000-0005-0000-0000-000090200000}"/>
    <cellStyle name="Percent 3 146" xfId="8334" xr:uid="{00000000-0005-0000-0000-000091200000}"/>
    <cellStyle name="Percent 3 146 2" xfId="8335" xr:uid="{00000000-0005-0000-0000-000092200000}"/>
    <cellStyle name="Percent 3 147" xfId="8336" xr:uid="{00000000-0005-0000-0000-000093200000}"/>
    <cellStyle name="Percent 3 148" xfId="8337" xr:uid="{00000000-0005-0000-0000-000094200000}"/>
    <cellStyle name="Percent 3 149" xfId="8338" xr:uid="{00000000-0005-0000-0000-000095200000}"/>
    <cellStyle name="Percent 3 15" xfId="8339" xr:uid="{00000000-0005-0000-0000-000096200000}"/>
    <cellStyle name="Percent 3 15 2" xfId="8340" xr:uid="{00000000-0005-0000-0000-000097200000}"/>
    <cellStyle name="Percent 3 15 2 2" xfId="8341" xr:uid="{00000000-0005-0000-0000-000098200000}"/>
    <cellStyle name="Percent 3 15 2 3" xfId="8342" xr:uid="{00000000-0005-0000-0000-000099200000}"/>
    <cellStyle name="Percent 3 15 3" xfId="8343" xr:uid="{00000000-0005-0000-0000-00009A200000}"/>
    <cellStyle name="Percent 3 15 4" xfId="8344" xr:uid="{00000000-0005-0000-0000-00009B200000}"/>
    <cellStyle name="Percent 3 150" xfId="8345" xr:uid="{00000000-0005-0000-0000-00009C200000}"/>
    <cellStyle name="Percent 3 151" xfId="8346" xr:uid="{00000000-0005-0000-0000-00009D200000}"/>
    <cellStyle name="Percent 3 152" xfId="8347" xr:uid="{00000000-0005-0000-0000-00009E200000}"/>
    <cellStyle name="Percent 3 153" xfId="8348" xr:uid="{00000000-0005-0000-0000-00009F200000}"/>
    <cellStyle name="Percent 3 154" xfId="8349" xr:uid="{00000000-0005-0000-0000-0000A0200000}"/>
    <cellStyle name="Percent 3 155" xfId="8350" xr:uid="{00000000-0005-0000-0000-0000A1200000}"/>
    <cellStyle name="Percent 3 16" xfId="8351" xr:uid="{00000000-0005-0000-0000-0000A2200000}"/>
    <cellStyle name="Percent 3 16 2" xfId="8352" xr:uid="{00000000-0005-0000-0000-0000A3200000}"/>
    <cellStyle name="Percent 3 16 2 2" xfId="8353" xr:uid="{00000000-0005-0000-0000-0000A4200000}"/>
    <cellStyle name="Percent 3 16 2 3" xfId="8354" xr:uid="{00000000-0005-0000-0000-0000A5200000}"/>
    <cellStyle name="Percent 3 16 3" xfId="8355" xr:uid="{00000000-0005-0000-0000-0000A6200000}"/>
    <cellStyle name="Percent 3 16 4" xfId="8356" xr:uid="{00000000-0005-0000-0000-0000A7200000}"/>
    <cellStyle name="Percent 3 17" xfId="8357" xr:uid="{00000000-0005-0000-0000-0000A8200000}"/>
    <cellStyle name="Percent 3 17 2" xfId="8358" xr:uid="{00000000-0005-0000-0000-0000A9200000}"/>
    <cellStyle name="Percent 3 17 2 2" xfId="8359" xr:uid="{00000000-0005-0000-0000-0000AA200000}"/>
    <cellStyle name="Percent 3 17 2 3" xfId="8360" xr:uid="{00000000-0005-0000-0000-0000AB200000}"/>
    <cellStyle name="Percent 3 17 3" xfId="8361" xr:uid="{00000000-0005-0000-0000-0000AC200000}"/>
    <cellStyle name="Percent 3 17 4" xfId="8362" xr:uid="{00000000-0005-0000-0000-0000AD200000}"/>
    <cellStyle name="Percent 3 18" xfId="8363" xr:uid="{00000000-0005-0000-0000-0000AE200000}"/>
    <cellStyle name="Percent 3 18 2" xfId="8364" xr:uid="{00000000-0005-0000-0000-0000AF200000}"/>
    <cellStyle name="Percent 3 18 2 2" xfId="8365" xr:uid="{00000000-0005-0000-0000-0000B0200000}"/>
    <cellStyle name="Percent 3 18 2 3" xfId="8366" xr:uid="{00000000-0005-0000-0000-0000B1200000}"/>
    <cellStyle name="Percent 3 18 3" xfId="8367" xr:uid="{00000000-0005-0000-0000-0000B2200000}"/>
    <cellStyle name="Percent 3 18 4" xfId="8368" xr:uid="{00000000-0005-0000-0000-0000B3200000}"/>
    <cellStyle name="Percent 3 19" xfId="8369" xr:uid="{00000000-0005-0000-0000-0000B4200000}"/>
    <cellStyle name="Percent 3 19 2" xfId="8370" xr:uid="{00000000-0005-0000-0000-0000B5200000}"/>
    <cellStyle name="Percent 3 19 2 2" xfId="8371" xr:uid="{00000000-0005-0000-0000-0000B6200000}"/>
    <cellStyle name="Percent 3 19 2 3" xfId="8372" xr:uid="{00000000-0005-0000-0000-0000B7200000}"/>
    <cellStyle name="Percent 3 19 3" xfId="8373" xr:uid="{00000000-0005-0000-0000-0000B8200000}"/>
    <cellStyle name="Percent 3 2" xfId="8374" xr:uid="{00000000-0005-0000-0000-0000B9200000}"/>
    <cellStyle name="Percent 3 2 10" xfId="8375" xr:uid="{00000000-0005-0000-0000-0000BA200000}"/>
    <cellStyle name="Percent 3 2 10 2" xfId="8376" xr:uid="{00000000-0005-0000-0000-0000BB200000}"/>
    <cellStyle name="Percent 3 2 11" xfId="8377" xr:uid="{00000000-0005-0000-0000-0000BC200000}"/>
    <cellStyle name="Percent 3 2 11 2" xfId="8378" xr:uid="{00000000-0005-0000-0000-0000BD200000}"/>
    <cellStyle name="Percent 3 2 12" xfId="8379" xr:uid="{00000000-0005-0000-0000-0000BE200000}"/>
    <cellStyle name="Percent 3 2 12 2" xfId="8380" xr:uid="{00000000-0005-0000-0000-0000BF200000}"/>
    <cellStyle name="Percent 3 2 12 2 2" xfId="8381" xr:uid="{00000000-0005-0000-0000-0000C0200000}"/>
    <cellStyle name="Percent 3 2 12 3" xfId="8382" xr:uid="{00000000-0005-0000-0000-0000C1200000}"/>
    <cellStyle name="Percent 3 2 13" xfId="8383" xr:uid="{00000000-0005-0000-0000-0000C2200000}"/>
    <cellStyle name="Percent 3 2 13 2" xfId="8384" xr:uid="{00000000-0005-0000-0000-0000C3200000}"/>
    <cellStyle name="Percent 3 2 14" xfId="8385" xr:uid="{00000000-0005-0000-0000-0000C4200000}"/>
    <cellStyle name="Percent 3 2 14 2" xfId="8386" xr:uid="{00000000-0005-0000-0000-0000C5200000}"/>
    <cellStyle name="Percent 3 2 14 2 2" xfId="8387" xr:uid="{00000000-0005-0000-0000-0000C6200000}"/>
    <cellStyle name="Percent 3 2 14 3" xfId="8388" xr:uid="{00000000-0005-0000-0000-0000C7200000}"/>
    <cellStyle name="Percent 3 2 15" xfId="8389" xr:uid="{00000000-0005-0000-0000-0000C8200000}"/>
    <cellStyle name="Percent 3 2 15 2" xfId="8390" xr:uid="{00000000-0005-0000-0000-0000C9200000}"/>
    <cellStyle name="Percent 3 2 15 2 2" xfId="8391" xr:uid="{00000000-0005-0000-0000-0000CA200000}"/>
    <cellStyle name="Percent 3 2 15 3" xfId="8392" xr:uid="{00000000-0005-0000-0000-0000CB200000}"/>
    <cellStyle name="Percent 3 2 16" xfId="8393" xr:uid="{00000000-0005-0000-0000-0000CC200000}"/>
    <cellStyle name="Percent 3 2 16 2" xfId="8394" xr:uid="{00000000-0005-0000-0000-0000CD200000}"/>
    <cellStyle name="Percent 3 2 16 2 2" xfId="8395" xr:uid="{00000000-0005-0000-0000-0000CE200000}"/>
    <cellStyle name="Percent 3 2 16 3" xfId="8396" xr:uid="{00000000-0005-0000-0000-0000CF200000}"/>
    <cellStyle name="Percent 3 2 17" xfId="8397" xr:uid="{00000000-0005-0000-0000-0000D0200000}"/>
    <cellStyle name="Percent 3 2 17 2" xfId="8398" xr:uid="{00000000-0005-0000-0000-0000D1200000}"/>
    <cellStyle name="Percent 3 2 17 2 2" xfId="8399" xr:uid="{00000000-0005-0000-0000-0000D2200000}"/>
    <cellStyle name="Percent 3 2 17 3" xfId="8400" xr:uid="{00000000-0005-0000-0000-0000D3200000}"/>
    <cellStyle name="Percent 3 2 18" xfId="8401" xr:uid="{00000000-0005-0000-0000-0000D4200000}"/>
    <cellStyle name="Percent 3 2 19" xfId="8402" xr:uid="{00000000-0005-0000-0000-0000D5200000}"/>
    <cellStyle name="Percent 3 2 2" xfId="8403" xr:uid="{00000000-0005-0000-0000-0000D6200000}"/>
    <cellStyle name="Percent 3 2 2 10" xfId="8404" xr:uid="{00000000-0005-0000-0000-0000D7200000}"/>
    <cellStyle name="Percent 3 2 2 10 2" xfId="8405" xr:uid="{00000000-0005-0000-0000-0000D8200000}"/>
    <cellStyle name="Percent 3 2 2 10 2 2" xfId="8406" xr:uid="{00000000-0005-0000-0000-0000D9200000}"/>
    <cellStyle name="Percent 3 2 2 10 3" xfId="8407" xr:uid="{00000000-0005-0000-0000-0000DA200000}"/>
    <cellStyle name="Percent 3 2 2 11" xfId="8408" xr:uid="{00000000-0005-0000-0000-0000DB200000}"/>
    <cellStyle name="Percent 3 2 2 11 2" xfId="8409" xr:uid="{00000000-0005-0000-0000-0000DC200000}"/>
    <cellStyle name="Percent 3 2 2 11 2 2" xfId="8410" xr:uid="{00000000-0005-0000-0000-0000DD200000}"/>
    <cellStyle name="Percent 3 2 2 11 3" xfId="8411" xr:uid="{00000000-0005-0000-0000-0000DE200000}"/>
    <cellStyle name="Percent 3 2 2 12" xfId="8412" xr:uid="{00000000-0005-0000-0000-0000DF200000}"/>
    <cellStyle name="Percent 3 2 2 12 2" xfId="8413" xr:uid="{00000000-0005-0000-0000-0000E0200000}"/>
    <cellStyle name="Percent 3 2 2 12 2 2" xfId="8414" xr:uid="{00000000-0005-0000-0000-0000E1200000}"/>
    <cellStyle name="Percent 3 2 2 12 3" xfId="8415" xr:uid="{00000000-0005-0000-0000-0000E2200000}"/>
    <cellStyle name="Percent 3 2 2 13" xfId="8416" xr:uid="{00000000-0005-0000-0000-0000E3200000}"/>
    <cellStyle name="Percent 3 2 2 13 2" xfId="8417" xr:uid="{00000000-0005-0000-0000-0000E4200000}"/>
    <cellStyle name="Percent 3 2 2 13 2 2" xfId="8418" xr:uid="{00000000-0005-0000-0000-0000E5200000}"/>
    <cellStyle name="Percent 3 2 2 13 3" xfId="8419" xr:uid="{00000000-0005-0000-0000-0000E6200000}"/>
    <cellStyle name="Percent 3 2 2 14" xfId="8420" xr:uid="{00000000-0005-0000-0000-0000E7200000}"/>
    <cellStyle name="Percent 3 2 2 14 2" xfId="8421" xr:uid="{00000000-0005-0000-0000-0000E8200000}"/>
    <cellStyle name="Percent 3 2 2 14 2 2" xfId="8422" xr:uid="{00000000-0005-0000-0000-0000E9200000}"/>
    <cellStyle name="Percent 3 2 2 14 3" xfId="8423" xr:uid="{00000000-0005-0000-0000-0000EA200000}"/>
    <cellStyle name="Percent 3 2 2 15" xfId="8424" xr:uid="{00000000-0005-0000-0000-0000EB200000}"/>
    <cellStyle name="Percent 3 2 2 15 2" xfId="8425" xr:uid="{00000000-0005-0000-0000-0000EC200000}"/>
    <cellStyle name="Percent 3 2 2 15 2 2" xfId="8426" xr:uid="{00000000-0005-0000-0000-0000ED200000}"/>
    <cellStyle name="Percent 3 2 2 15 3" xfId="8427" xr:uid="{00000000-0005-0000-0000-0000EE200000}"/>
    <cellStyle name="Percent 3 2 2 16" xfId="8428" xr:uid="{00000000-0005-0000-0000-0000EF200000}"/>
    <cellStyle name="Percent 3 2 2 16 2" xfId="8429" xr:uid="{00000000-0005-0000-0000-0000F0200000}"/>
    <cellStyle name="Percent 3 2 2 17" xfId="8430" xr:uid="{00000000-0005-0000-0000-0000F1200000}"/>
    <cellStyle name="Percent 3 2 2 17 2" xfId="8431" xr:uid="{00000000-0005-0000-0000-0000F2200000}"/>
    <cellStyle name="Percent 3 2 2 18" xfId="8432" xr:uid="{00000000-0005-0000-0000-0000F3200000}"/>
    <cellStyle name="Percent 3 2 2 18 2" xfId="8433" xr:uid="{00000000-0005-0000-0000-0000F4200000}"/>
    <cellStyle name="Percent 3 2 2 19" xfId="8434" xr:uid="{00000000-0005-0000-0000-0000F5200000}"/>
    <cellStyle name="Percent 3 2 2 2" xfId="8435" xr:uid="{00000000-0005-0000-0000-0000F6200000}"/>
    <cellStyle name="Percent 3 2 2 2 10" xfId="8436" xr:uid="{00000000-0005-0000-0000-0000F7200000}"/>
    <cellStyle name="Percent 3 2 2 2 10 2" xfId="8437" xr:uid="{00000000-0005-0000-0000-0000F8200000}"/>
    <cellStyle name="Percent 3 2 2 2 10 2 2" xfId="8438" xr:uid="{00000000-0005-0000-0000-0000F9200000}"/>
    <cellStyle name="Percent 3 2 2 2 10 3" xfId="8439" xr:uid="{00000000-0005-0000-0000-0000FA200000}"/>
    <cellStyle name="Percent 3 2 2 2 11" xfId="8440" xr:uid="{00000000-0005-0000-0000-0000FB200000}"/>
    <cellStyle name="Percent 3 2 2 2 11 2" xfId="8441" xr:uid="{00000000-0005-0000-0000-0000FC200000}"/>
    <cellStyle name="Percent 3 2 2 2 11 2 2" xfId="8442" xr:uid="{00000000-0005-0000-0000-0000FD200000}"/>
    <cellStyle name="Percent 3 2 2 2 11 3" xfId="8443" xr:uid="{00000000-0005-0000-0000-0000FE200000}"/>
    <cellStyle name="Percent 3 2 2 2 12" xfId="8444" xr:uid="{00000000-0005-0000-0000-0000FF200000}"/>
    <cellStyle name="Percent 3 2 2 2 12 2" xfId="8445" xr:uid="{00000000-0005-0000-0000-000000210000}"/>
    <cellStyle name="Percent 3 2 2 2 12 2 2" xfId="8446" xr:uid="{00000000-0005-0000-0000-000001210000}"/>
    <cellStyle name="Percent 3 2 2 2 12 3" xfId="8447" xr:uid="{00000000-0005-0000-0000-000002210000}"/>
    <cellStyle name="Percent 3 2 2 2 13" xfId="8448" xr:uid="{00000000-0005-0000-0000-000003210000}"/>
    <cellStyle name="Percent 3 2 2 2 13 2" xfId="8449" xr:uid="{00000000-0005-0000-0000-000004210000}"/>
    <cellStyle name="Percent 3 2 2 2 13 2 2" xfId="8450" xr:uid="{00000000-0005-0000-0000-000005210000}"/>
    <cellStyle name="Percent 3 2 2 2 13 3" xfId="8451" xr:uid="{00000000-0005-0000-0000-000006210000}"/>
    <cellStyle name="Percent 3 2 2 2 14" xfId="8452" xr:uid="{00000000-0005-0000-0000-000007210000}"/>
    <cellStyle name="Percent 3 2 2 2 14 2" xfId="8453" xr:uid="{00000000-0005-0000-0000-000008210000}"/>
    <cellStyle name="Percent 3 2 2 2 14 2 2" xfId="8454" xr:uid="{00000000-0005-0000-0000-000009210000}"/>
    <cellStyle name="Percent 3 2 2 2 14 3" xfId="8455" xr:uid="{00000000-0005-0000-0000-00000A210000}"/>
    <cellStyle name="Percent 3 2 2 2 15" xfId="8456" xr:uid="{00000000-0005-0000-0000-00000B210000}"/>
    <cellStyle name="Percent 3 2 2 2 15 2" xfId="8457" xr:uid="{00000000-0005-0000-0000-00000C210000}"/>
    <cellStyle name="Percent 3 2 2 2 15 2 2" xfId="8458" xr:uid="{00000000-0005-0000-0000-00000D210000}"/>
    <cellStyle name="Percent 3 2 2 2 15 3" xfId="8459" xr:uid="{00000000-0005-0000-0000-00000E210000}"/>
    <cellStyle name="Percent 3 2 2 2 16" xfId="8460" xr:uid="{00000000-0005-0000-0000-00000F210000}"/>
    <cellStyle name="Percent 3 2 2 2 16 2" xfId="8461" xr:uid="{00000000-0005-0000-0000-000010210000}"/>
    <cellStyle name="Percent 3 2 2 2 16 2 2" xfId="8462" xr:uid="{00000000-0005-0000-0000-000011210000}"/>
    <cellStyle name="Percent 3 2 2 2 16 3" xfId="8463" xr:uid="{00000000-0005-0000-0000-000012210000}"/>
    <cellStyle name="Percent 3 2 2 2 16 4" xfId="8464" xr:uid="{00000000-0005-0000-0000-000013210000}"/>
    <cellStyle name="Percent 3 2 2 2 17" xfId="8465" xr:uid="{00000000-0005-0000-0000-000014210000}"/>
    <cellStyle name="Percent 3 2 2 2 17 2" xfId="8466" xr:uid="{00000000-0005-0000-0000-000015210000}"/>
    <cellStyle name="Percent 3 2 2 2 17 2 2" xfId="8467" xr:uid="{00000000-0005-0000-0000-000016210000}"/>
    <cellStyle name="Percent 3 2 2 2 17 3" xfId="8468" xr:uid="{00000000-0005-0000-0000-000017210000}"/>
    <cellStyle name="Percent 3 2 2 2 18" xfId="8469" xr:uid="{00000000-0005-0000-0000-000018210000}"/>
    <cellStyle name="Percent 3 2 2 2 2" xfId="8470" xr:uid="{00000000-0005-0000-0000-000019210000}"/>
    <cellStyle name="Percent 3 2 2 2 2 2" xfId="8471" xr:uid="{00000000-0005-0000-0000-00001A210000}"/>
    <cellStyle name="Percent 3 2 2 2 2 2 2" xfId="8472" xr:uid="{00000000-0005-0000-0000-00001B210000}"/>
    <cellStyle name="Percent 3 2 2 2 2 2 2 2" xfId="8473" xr:uid="{00000000-0005-0000-0000-00001C210000}"/>
    <cellStyle name="Percent 3 2 2 2 2 2 2 2 2" xfId="8474" xr:uid="{00000000-0005-0000-0000-00001D210000}"/>
    <cellStyle name="Percent 3 2 2 2 2 2 2 3" xfId="8475" xr:uid="{00000000-0005-0000-0000-00001E210000}"/>
    <cellStyle name="Percent 3 2 2 2 2 2 3" xfId="8476" xr:uid="{00000000-0005-0000-0000-00001F210000}"/>
    <cellStyle name="Percent 3 2 2 2 2 2 3 2" xfId="8477" xr:uid="{00000000-0005-0000-0000-000020210000}"/>
    <cellStyle name="Percent 3 2 2 2 2 2 3 2 2" xfId="8478" xr:uid="{00000000-0005-0000-0000-000021210000}"/>
    <cellStyle name="Percent 3 2 2 2 2 2 3 3" xfId="8479" xr:uid="{00000000-0005-0000-0000-000022210000}"/>
    <cellStyle name="Percent 3 2 2 2 2 2 4" xfId="8480" xr:uid="{00000000-0005-0000-0000-000023210000}"/>
    <cellStyle name="Percent 3 2 2 2 2 2 4 2" xfId="8481" xr:uid="{00000000-0005-0000-0000-000024210000}"/>
    <cellStyle name="Percent 3 2 2 2 2 2 4 2 2" xfId="8482" xr:uid="{00000000-0005-0000-0000-000025210000}"/>
    <cellStyle name="Percent 3 2 2 2 2 2 4 3" xfId="8483" xr:uid="{00000000-0005-0000-0000-000026210000}"/>
    <cellStyle name="Percent 3 2 2 2 2 2 5" xfId="8484" xr:uid="{00000000-0005-0000-0000-000027210000}"/>
    <cellStyle name="Percent 3 2 2 2 2 2 5 2" xfId="8485" xr:uid="{00000000-0005-0000-0000-000028210000}"/>
    <cellStyle name="Percent 3 2 2 2 2 2 5 2 2" xfId="8486" xr:uid="{00000000-0005-0000-0000-000029210000}"/>
    <cellStyle name="Percent 3 2 2 2 2 2 5 3" xfId="8487" xr:uid="{00000000-0005-0000-0000-00002A210000}"/>
    <cellStyle name="Percent 3 2 2 2 2 2 6" xfId="8488" xr:uid="{00000000-0005-0000-0000-00002B210000}"/>
    <cellStyle name="Percent 3 2 2 2 2 2 6 2" xfId="8489" xr:uid="{00000000-0005-0000-0000-00002C210000}"/>
    <cellStyle name="Percent 3 2 2 2 2 2 7" xfId="8490" xr:uid="{00000000-0005-0000-0000-00002D210000}"/>
    <cellStyle name="Percent 3 2 2 2 2 3" xfId="8491" xr:uid="{00000000-0005-0000-0000-00002E210000}"/>
    <cellStyle name="Percent 3 2 2 2 2 3 2" xfId="8492" xr:uid="{00000000-0005-0000-0000-00002F210000}"/>
    <cellStyle name="Percent 3 2 2 2 2 3 2 2" xfId="8493" xr:uid="{00000000-0005-0000-0000-000030210000}"/>
    <cellStyle name="Percent 3 2 2 2 2 3 3" xfId="8494" xr:uid="{00000000-0005-0000-0000-000031210000}"/>
    <cellStyle name="Percent 3 2 2 2 2 4" xfId="8495" xr:uid="{00000000-0005-0000-0000-000032210000}"/>
    <cellStyle name="Percent 3 2 2 2 2 4 2" xfId="8496" xr:uid="{00000000-0005-0000-0000-000033210000}"/>
    <cellStyle name="Percent 3 2 2 2 2 4 2 2" xfId="8497" xr:uid="{00000000-0005-0000-0000-000034210000}"/>
    <cellStyle name="Percent 3 2 2 2 2 4 3" xfId="8498" xr:uid="{00000000-0005-0000-0000-000035210000}"/>
    <cellStyle name="Percent 3 2 2 2 2 5" xfId="8499" xr:uid="{00000000-0005-0000-0000-000036210000}"/>
    <cellStyle name="Percent 3 2 2 2 2 5 2" xfId="8500" xr:uid="{00000000-0005-0000-0000-000037210000}"/>
    <cellStyle name="Percent 3 2 2 2 2 5 2 2" xfId="8501" xr:uid="{00000000-0005-0000-0000-000038210000}"/>
    <cellStyle name="Percent 3 2 2 2 2 5 3" xfId="8502" xr:uid="{00000000-0005-0000-0000-000039210000}"/>
    <cellStyle name="Percent 3 2 2 2 2 6" xfId="8503" xr:uid="{00000000-0005-0000-0000-00003A210000}"/>
    <cellStyle name="Percent 3 2 2 2 2 6 2" xfId="8504" xr:uid="{00000000-0005-0000-0000-00003B210000}"/>
    <cellStyle name="Percent 3 2 2 2 2 7" xfId="8505" xr:uid="{00000000-0005-0000-0000-00003C210000}"/>
    <cellStyle name="Percent 3 2 2 2 3" xfId="8506" xr:uid="{00000000-0005-0000-0000-00003D210000}"/>
    <cellStyle name="Percent 3 2 2 2 3 2" xfId="8507" xr:uid="{00000000-0005-0000-0000-00003E210000}"/>
    <cellStyle name="Percent 3 2 2 2 3 2 2" xfId="8508" xr:uid="{00000000-0005-0000-0000-00003F210000}"/>
    <cellStyle name="Percent 3 2 2 2 3 3" xfId="8509" xr:uid="{00000000-0005-0000-0000-000040210000}"/>
    <cellStyle name="Percent 3 2 2 2 4" xfId="8510" xr:uid="{00000000-0005-0000-0000-000041210000}"/>
    <cellStyle name="Percent 3 2 2 2 4 2" xfId="8511" xr:uid="{00000000-0005-0000-0000-000042210000}"/>
    <cellStyle name="Percent 3 2 2 2 4 2 2" xfId="8512" xr:uid="{00000000-0005-0000-0000-000043210000}"/>
    <cellStyle name="Percent 3 2 2 2 4 3" xfId="8513" xr:uid="{00000000-0005-0000-0000-000044210000}"/>
    <cellStyle name="Percent 3 2 2 2 5" xfId="8514" xr:uid="{00000000-0005-0000-0000-000045210000}"/>
    <cellStyle name="Percent 3 2 2 2 5 2" xfId="8515" xr:uid="{00000000-0005-0000-0000-000046210000}"/>
    <cellStyle name="Percent 3 2 2 2 5 2 2" xfId="8516" xr:uid="{00000000-0005-0000-0000-000047210000}"/>
    <cellStyle name="Percent 3 2 2 2 5 3" xfId="8517" xr:uid="{00000000-0005-0000-0000-000048210000}"/>
    <cellStyle name="Percent 3 2 2 2 6" xfId="8518" xr:uid="{00000000-0005-0000-0000-000049210000}"/>
    <cellStyle name="Percent 3 2 2 2 6 2" xfId="8519" xr:uid="{00000000-0005-0000-0000-00004A210000}"/>
    <cellStyle name="Percent 3 2 2 2 6 2 2" xfId="8520" xr:uid="{00000000-0005-0000-0000-00004B210000}"/>
    <cellStyle name="Percent 3 2 2 2 6 3" xfId="8521" xr:uid="{00000000-0005-0000-0000-00004C210000}"/>
    <cellStyle name="Percent 3 2 2 2 7" xfId="8522" xr:uid="{00000000-0005-0000-0000-00004D210000}"/>
    <cellStyle name="Percent 3 2 2 2 7 2" xfId="8523" xr:uid="{00000000-0005-0000-0000-00004E210000}"/>
    <cellStyle name="Percent 3 2 2 2 7 2 2" xfId="8524" xr:uid="{00000000-0005-0000-0000-00004F210000}"/>
    <cellStyle name="Percent 3 2 2 2 7 3" xfId="8525" xr:uid="{00000000-0005-0000-0000-000050210000}"/>
    <cellStyle name="Percent 3 2 2 2 8" xfId="8526" xr:uid="{00000000-0005-0000-0000-000051210000}"/>
    <cellStyle name="Percent 3 2 2 2 8 2" xfId="8527" xr:uid="{00000000-0005-0000-0000-000052210000}"/>
    <cellStyle name="Percent 3 2 2 2 8 2 2" xfId="8528" xr:uid="{00000000-0005-0000-0000-000053210000}"/>
    <cellStyle name="Percent 3 2 2 2 8 3" xfId="8529" xr:uid="{00000000-0005-0000-0000-000054210000}"/>
    <cellStyle name="Percent 3 2 2 2 9" xfId="8530" xr:uid="{00000000-0005-0000-0000-000055210000}"/>
    <cellStyle name="Percent 3 2 2 2 9 2" xfId="8531" xr:uid="{00000000-0005-0000-0000-000056210000}"/>
    <cellStyle name="Percent 3 2 2 2 9 2 2" xfId="8532" xr:uid="{00000000-0005-0000-0000-000057210000}"/>
    <cellStyle name="Percent 3 2 2 2 9 3" xfId="8533" xr:uid="{00000000-0005-0000-0000-000058210000}"/>
    <cellStyle name="Percent 3 2 2 3" xfId="8534" xr:uid="{00000000-0005-0000-0000-000059210000}"/>
    <cellStyle name="Percent 3 2 2 3 2" xfId="8535" xr:uid="{00000000-0005-0000-0000-00005A210000}"/>
    <cellStyle name="Percent 3 2 2 3 2 2" xfId="8536" xr:uid="{00000000-0005-0000-0000-00005B210000}"/>
    <cellStyle name="Percent 3 2 2 3 3" xfId="8537" xr:uid="{00000000-0005-0000-0000-00005C210000}"/>
    <cellStyle name="Percent 3 2 2 4" xfId="8538" xr:uid="{00000000-0005-0000-0000-00005D210000}"/>
    <cellStyle name="Percent 3 2 2 4 2" xfId="8539" xr:uid="{00000000-0005-0000-0000-00005E210000}"/>
    <cellStyle name="Percent 3 2 2 4 2 2" xfId="8540" xr:uid="{00000000-0005-0000-0000-00005F210000}"/>
    <cellStyle name="Percent 3 2 2 4 3" xfId="8541" xr:uid="{00000000-0005-0000-0000-000060210000}"/>
    <cellStyle name="Percent 3 2 2 5" xfId="8542" xr:uid="{00000000-0005-0000-0000-000061210000}"/>
    <cellStyle name="Percent 3 2 2 5 2" xfId="8543" xr:uid="{00000000-0005-0000-0000-000062210000}"/>
    <cellStyle name="Percent 3 2 2 5 2 2" xfId="8544" xr:uid="{00000000-0005-0000-0000-000063210000}"/>
    <cellStyle name="Percent 3 2 2 5 3" xfId="8545" xr:uid="{00000000-0005-0000-0000-000064210000}"/>
    <cellStyle name="Percent 3 2 2 6" xfId="8546" xr:uid="{00000000-0005-0000-0000-000065210000}"/>
    <cellStyle name="Percent 3 2 2 6 2" xfId="8547" xr:uid="{00000000-0005-0000-0000-000066210000}"/>
    <cellStyle name="Percent 3 2 2 6 2 2" xfId="8548" xr:uid="{00000000-0005-0000-0000-000067210000}"/>
    <cellStyle name="Percent 3 2 2 6 3" xfId="8549" xr:uid="{00000000-0005-0000-0000-000068210000}"/>
    <cellStyle name="Percent 3 2 2 7" xfId="8550" xr:uid="{00000000-0005-0000-0000-000069210000}"/>
    <cellStyle name="Percent 3 2 2 7 2" xfId="8551" xr:uid="{00000000-0005-0000-0000-00006A210000}"/>
    <cellStyle name="Percent 3 2 2 7 2 2" xfId="8552" xr:uid="{00000000-0005-0000-0000-00006B210000}"/>
    <cellStyle name="Percent 3 2 2 7 3" xfId="8553" xr:uid="{00000000-0005-0000-0000-00006C210000}"/>
    <cellStyle name="Percent 3 2 2 8" xfId="8554" xr:uid="{00000000-0005-0000-0000-00006D210000}"/>
    <cellStyle name="Percent 3 2 2 8 2" xfId="8555" xr:uid="{00000000-0005-0000-0000-00006E210000}"/>
    <cellStyle name="Percent 3 2 2 8 2 2" xfId="8556" xr:uid="{00000000-0005-0000-0000-00006F210000}"/>
    <cellStyle name="Percent 3 2 2 8 3" xfId="8557" xr:uid="{00000000-0005-0000-0000-000070210000}"/>
    <cellStyle name="Percent 3 2 2 9" xfId="8558" xr:uid="{00000000-0005-0000-0000-000071210000}"/>
    <cellStyle name="Percent 3 2 2 9 2" xfId="8559" xr:uid="{00000000-0005-0000-0000-000072210000}"/>
    <cellStyle name="Percent 3 2 2 9 2 2" xfId="8560" xr:uid="{00000000-0005-0000-0000-000073210000}"/>
    <cellStyle name="Percent 3 2 2 9 3" xfId="8561" xr:uid="{00000000-0005-0000-0000-000074210000}"/>
    <cellStyle name="Percent 3 2 20" xfId="8562" xr:uid="{00000000-0005-0000-0000-000075210000}"/>
    <cellStyle name="Percent 3 2 20 2" xfId="8563" xr:uid="{00000000-0005-0000-0000-000076210000}"/>
    <cellStyle name="Percent 3 2 3" xfId="8564" xr:uid="{00000000-0005-0000-0000-000077210000}"/>
    <cellStyle name="Percent 3 2 3 2" xfId="8565" xr:uid="{00000000-0005-0000-0000-000078210000}"/>
    <cellStyle name="Percent 3 2 4" xfId="8566" xr:uid="{00000000-0005-0000-0000-000079210000}"/>
    <cellStyle name="Percent 3 2 4 2" xfId="8567" xr:uid="{00000000-0005-0000-0000-00007A210000}"/>
    <cellStyle name="Percent 3 2 5" xfId="8568" xr:uid="{00000000-0005-0000-0000-00007B210000}"/>
    <cellStyle name="Percent 3 2 5 2" xfId="8569" xr:uid="{00000000-0005-0000-0000-00007C210000}"/>
    <cellStyle name="Percent 3 2 6" xfId="8570" xr:uid="{00000000-0005-0000-0000-00007D210000}"/>
    <cellStyle name="Percent 3 2 6 2" xfId="8571" xr:uid="{00000000-0005-0000-0000-00007E210000}"/>
    <cellStyle name="Percent 3 2 7" xfId="8572" xr:uid="{00000000-0005-0000-0000-00007F210000}"/>
    <cellStyle name="Percent 3 2 7 2" xfId="8573" xr:uid="{00000000-0005-0000-0000-000080210000}"/>
    <cellStyle name="Percent 3 2 8" xfId="8574" xr:uid="{00000000-0005-0000-0000-000081210000}"/>
    <cellStyle name="Percent 3 2 8 2" xfId="8575" xr:uid="{00000000-0005-0000-0000-000082210000}"/>
    <cellStyle name="Percent 3 2 9" xfId="8576" xr:uid="{00000000-0005-0000-0000-000083210000}"/>
    <cellStyle name="Percent 3 2 9 2" xfId="8577" xr:uid="{00000000-0005-0000-0000-000084210000}"/>
    <cellStyle name="Percent 3 20" xfId="8578" xr:uid="{00000000-0005-0000-0000-000085210000}"/>
    <cellStyle name="Percent 3 20 2" xfId="8579" xr:uid="{00000000-0005-0000-0000-000086210000}"/>
    <cellStyle name="Percent 3 20 3" xfId="8580" xr:uid="{00000000-0005-0000-0000-000087210000}"/>
    <cellStyle name="Percent 3 20 4" xfId="8581" xr:uid="{00000000-0005-0000-0000-000088210000}"/>
    <cellStyle name="Percent 3 21" xfId="8582" xr:uid="{00000000-0005-0000-0000-000089210000}"/>
    <cellStyle name="Percent 3 21 2" xfId="8583" xr:uid="{00000000-0005-0000-0000-00008A210000}"/>
    <cellStyle name="Percent 3 21 3" xfId="8584" xr:uid="{00000000-0005-0000-0000-00008B210000}"/>
    <cellStyle name="Percent 3 21 4" xfId="8585" xr:uid="{00000000-0005-0000-0000-00008C210000}"/>
    <cellStyle name="Percent 3 22" xfId="8586" xr:uid="{00000000-0005-0000-0000-00008D210000}"/>
    <cellStyle name="Percent 3 22 2" xfId="8587" xr:uid="{00000000-0005-0000-0000-00008E210000}"/>
    <cellStyle name="Percent 3 23" xfId="8588" xr:uid="{00000000-0005-0000-0000-00008F210000}"/>
    <cellStyle name="Percent 3 23 2" xfId="8589" xr:uid="{00000000-0005-0000-0000-000090210000}"/>
    <cellStyle name="Percent 3 24" xfId="8590" xr:uid="{00000000-0005-0000-0000-000091210000}"/>
    <cellStyle name="Percent 3 24 2" xfId="8591" xr:uid="{00000000-0005-0000-0000-000092210000}"/>
    <cellStyle name="Percent 3 25" xfId="8592" xr:uid="{00000000-0005-0000-0000-000093210000}"/>
    <cellStyle name="Percent 3 25 2" xfId="8593" xr:uid="{00000000-0005-0000-0000-000094210000}"/>
    <cellStyle name="Percent 3 26" xfId="8594" xr:uid="{00000000-0005-0000-0000-000095210000}"/>
    <cellStyle name="Percent 3 26 2" xfId="8595" xr:uid="{00000000-0005-0000-0000-000096210000}"/>
    <cellStyle name="Percent 3 27" xfId="8596" xr:uid="{00000000-0005-0000-0000-000097210000}"/>
    <cellStyle name="Percent 3 27 2" xfId="8597" xr:uid="{00000000-0005-0000-0000-000098210000}"/>
    <cellStyle name="Percent 3 28" xfId="8598" xr:uid="{00000000-0005-0000-0000-000099210000}"/>
    <cellStyle name="Percent 3 28 2" xfId="8599" xr:uid="{00000000-0005-0000-0000-00009A210000}"/>
    <cellStyle name="Percent 3 29" xfId="8600" xr:uid="{00000000-0005-0000-0000-00009B210000}"/>
    <cellStyle name="Percent 3 29 2" xfId="8601" xr:uid="{00000000-0005-0000-0000-00009C210000}"/>
    <cellStyle name="Percent 3 3" xfId="8602" xr:uid="{00000000-0005-0000-0000-00009D210000}"/>
    <cellStyle name="Percent 3 3 2" xfId="8603" xr:uid="{00000000-0005-0000-0000-00009E210000}"/>
    <cellStyle name="Percent 3 3 2 2" xfId="8604" xr:uid="{00000000-0005-0000-0000-00009F210000}"/>
    <cellStyle name="Percent 3 3 2 2 2" xfId="8605" xr:uid="{00000000-0005-0000-0000-0000A0210000}"/>
    <cellStyle name="Percent 3 3 2 3" xfId="8606" xr:uid="{00000000-0005-0000-0000-0000A1210000}"/>
    <cellStyle name="Percent 3 3 2 4" xfId="8607" xr:uid="{00000000-0005-0000-0000-0000A2210000}"/>
    <cellStyle name="Percent 3 3 2 5" xfId="8608" xr:uid="{00000000-0005-0000-0000-0000A3210000}"/>
    <cellStyle name="Percent 3 3 3" xfId="8609" xr:uid="{00000000-0005-0000-0000-0000A4210000}"/>
    <cellStyle name="Percent 3 3 4" xfId="8610" xr:uid="{00000000-0005-0000-0000-0000A5210000}"/>
    <cellStyle name="Percent 3 3 5" xfId="8611" xr:uid="{00000000-0005-0000-0000-0000A6210000}"/>
    <cellStyle name="Percent 3 3 6" xfId="8612" xr:uid="{00000000-0005-0000-0000-0000A7210000}"/>
    <cellStyle name="Percent 3 3 6 2" xfId="8613" xr:uid="{00000000-0005-0000-0000-0000A8210000}"/>
    <cellStyle name="Percent 3 3 6 3" xfId="8614" xr:uid="{00000000-0005-0000-0000-0000A9210000}"/>
    <cellStyle name="Percent 3 3 7" xfId="8615" xr:uid="{00000000-0005-0000-0000-0000AA210000}"/>
    <cellStyle name="Percent 3 30" xfId="8616" xr:uid="{00000000-0005-0000-0000-0000AB210000}"/>
    <cellStyle name="Percent 3 30 2" xfId="8617" xr:uid="{00000000-0005-0000-0000-0000AC210000}"/>
    <cellStyle name="Percent 3 31" xfId="8618" xr:uid="{00000000-0005-0000-0000-0000AD210000}"/>
    <cellStyle name="Percent 3 31 2" xfId="8619" xr:uid="{00000000-0005-0000-0000-0000AE210000}"/>
    <cellStyle name="Percent 3 32" xfId="8620" xr:uid="{00000000-0005-0000-0000-0000AF210000}"/>
    <cellStyle name="Percent 3 32 2" xfId="8621" xr:uid="{00000000-0005-0000-0000-0000B0210000}"/>
    <cellStyle name="Percent 3 33" xfId="8622" xr:uid="{00000000-0005-0000-0000-0000B1210000}"/>
    <cellStyle name="Percent 3 33 2" xfId="8623" xr:uid="{00000000-0005-0000-0000-0000B2210000}"/>
    <cellStyle name="Percent 3 34" xfId="8624" xr:uid="{00000000-0005-0000-0000-0000B3210000}"/>
    <cellStyle name="Percent 3 34 2" xfId="8625" xr:uid="{00000000-0005-0000-0000-0000B4210000}"/>
    <cellStyle name="Percent 3 35" xfId="8626" xr:uid="{00000000-0005-0000-0000-0000B5210000}"/>
    <cellStyle name="Percent 3 35 2" xfId="8627" xr:uid="{00000000-0005-0000-0000-0000B6210000}"/>
    <cellStyle name="Percent 3 36" xfId="8628" xr:uid="{00000000-0005-0000-0000-0000B7210000}"/>
    <cellStyle name="Percent 3 36 2" xfId="8629" xr:uid="{00000000-0005-0000-0000-0000B8210000}"/>
    <cellStyle name="Percent 3 37" xfId="8630" xr:uid="{00000000-0005-0000-0000-0000B9210000}"/>
    <cellStyle name="Percent 3 37 2" xfId="8631" xr:uid="{00000000-0005-0000-0000-0000BA210000}"/>
    <cellStyle name="Percent 3 38" xfId="8632" xr:uid="{00000000-0005-0000-0000-0000BB210000}"/>
    <cellStyle name="Percent 3 38 2" xfId="8633" xr:uid="{00000000-0005-0000-0000-0000BC210000}"/>
    <cellStyle name="Percent 3 39" xfId="8634" xr:uid="{00000000-0005-0000-0000-0000BD210000}"/>
    <cellStyle name="Percent 3 39 2" xfId="8635" xr:uid="{00000000-0005-0000-0000-0000BE210000}"/>
    <cellStyle name="Percent 3 4" xfId="8636" xr:uid="{00000000-0005-0000-0000-0000BF210000}"/>
    <cellStyle name="Percent 3 4 2" xfId="8637" xr:uid="{00000000-0005-0000-0000-0000C0210000}"/>
    <cellStyle name="Percent 3 4 3" xfId="8638" xr:uid="{00000000-0005-0000-0000-0000C1210000}"/>
    <cellStyle name="Percent 3 4 3 2" xfId="8639" xr:uid="{00000000-0005-0000-0000-0000C2210000}"/>
    <cellStyle name="Percent 3 4 4" xfId="8640" xr:uid="{00000000-0005-0000-0000-0000C3210000}"/>
    <cellStyle name="Percent 3 4 4 2" xfId="8641" xr:uid="{00000000-0005-0000-0000-0000C4210000}"/>
    <cellStyle name="Percent 3 4 4 3" xfId="8642" xr:uid="{00000000-0005-0000-0000-0000C5210000}"/>
    <cellStyle name="Percent 3 40" xfId="8643" xr:uid="{00000000-0005-0000-0000-0000C6210000}"/>
    <cellStyle name="Percent 3 40 2" xfId="8644" xr:uid="{00000000-0005-0000-0000-0000C7210000}"/>
    <cellStyle name="Percent 3 41" xfId="8645" xr:uid="{00000000-0005-0000-0000-0000C8210000}"/>
    <cellStyle name="Percent 3 41 2" xfId="8646" xr:uid="{00000000-0005-0000-0000-0000C9210000}"/>
    <cellStyle name="Percent 3 42" xfId="8647" xr:uid="{00000000-0005-0000-0000-0000CA210000}"/>
    <cellStyle name="Percent 3 42 2" xfId="8648" xr:uid="{00000000-0005-0000-0000-0000CB210000}"/>
    <cellStyle name="Percent 3 43" xfId="8649" xr:uid="{00000000-0005-0000-0000-0000CC210000}"/>
    <cellStyle name="Percent 3 43 2" xfId="8650" xr:uid="{00000000-0005-0000-0000-0000CD210000}"/>
    <cellStyle name="Percent 3 44" xfId="8651" xr:uid="{00000000-0005-0000-0000-0000CE210000}"/>
    <cellStyle name="Percent 3 44 2" xfId="8652" xr:uid="{00000000-0005-0000-0000-0000CF210000}"/>
    <cellStyle name="Percent 3 45" xfId="8653" xr:uid="{00000000-0005-0000-0000-0000D0210000}"/>
    <cellStyle name="Percent 3 45 2" xfId="8654" xr:uid="{00000000-0005-0000-0000-0000D1210000}"/>
    <cellStyle name="Percent 3 46" xfId="8655" xr:uid="{00000000-0005-0000-0000-0000D2210000}"/>
    <cellStyle name="Percent 3 46 2" xfId="8656" xr:uid="{00000000-0005-0000-0000-0000D3210000}"/>
    <cellStyle name="Percent 3 47" xfId="8657" xr:uid="{00000000-0005-0000-0000-0000D4210000}"/>
    <cellStyle name="Percent 3 47 2" xfId="8658" xr:uid="{00000000-0005-0000-0000-0000D5210000}"/>
    <cellStyle name="Percent 3 48" xfId="8659" xr:uid="{00000000-0005-0000-0000-0000D6210000}"/>
    <cellStyle name="Percent 3 48 2" xfId="8660" xr:uid="{00000000-0005-0000-0000-0000D7210000}"/>
    <cellStyle name="Percent 3 49" xfId="8661" xr:uid="{00000000-0005-0000-0000-0000D8210000}"/>
    <cellStyle name="Percent 3 49 2" xfId="8662" xr:uid="{00000000-0005-0000-0000-0000D9210000}"/>
    <cellStyle name="Percent 3 5" xfId="8663" xr:uid="{00000000-0005-0000-0000-0000DA210000}"/>
    <cellStyle name="Percent 3 5 2" xfId="8664" xr:uid="{00000000-0005-0000-0000-0000DB210000}"/>
    <cellStyle name="Percent 3 5 2 2" xfId="8665" xr:uid="{00000000-0005-0000-0000-0000DC210000}"/>
    <cellStyle name="Percent 3 5 2 3" xfId="8666" xr:uid="{00000000-0005-0000-0000-0000DD210000}"/>
    <cellStyle name="Percent 3 5 3" xfId="8667" xr:uid="{00000000-0005-0000-0000-0000DE210000}"/>
    <cellStyle name="Percent 3 50" xfId="8668" xr:uid="{00000000-0005-0000-0000-0000DF210000}"/>
    <cellStyle name="Percent 3 50 2" xfId="8669" xr:uid="{00000000-0005-0000-0000-0000E0210000}"/>
    <cellStyle name="Percent 3 51" xfId="8670" xr:uid="{00000000-0005-0000-0000-0000E1210000}"/>
    <cellStyle name="Percent 3 51 2" xfId="8671" xr:uid="{00000000-0005-0000-0000-0000E2210000}"/>
    <cellStyle name="Percent 3 52" xfId="8672" xr:uid="{00000000-0005-0000-0000-0000E3210000}"/>
    <cellStyle name="Percent 3 52 2" xfId="8673" xr:uid="{00000000-0005-0000-0000-0000E4210000}"/>
    <cellStyle name="Percent 3 53" xfId="8674" xr:uid="{00000000-0005-0000-0000-0000E5210000}"/>
    <cellStyle name="Percent 3 53 2" xfId="8675" xr:uid="{00000000-0005-0000-0000-0000E6210000}"/>
    <cellStyle name="Percent 3 54" xfId="8676" xr:uid="{00000000-0005-0000-0000-0000E7210000}"/>
    <cellStyle name="Percent 3 54 2" xfId="8677" xr:uid="{00000000-0005-0000-0000-0000E8210000}"/>
    <cellStyle name="Percent 3 55" xfId="8678" xr:uid="{00000000-0005-0000-0000-0000E9210000}"/>
    <cellStyle name="Percent 3 55 2" xfId="8679" xr:uid="{00000000-0005-0000-0000-0000EA210000}"/>
    <cellStyle name="Percent 3 56" xfId="8680" xr:uid="{00000000-0005-0000-0000-0000EB210000}"/>
    <cellStyle name="Percent 3 56 2" xfId="8681" xr:uid="{00000000-0005-0000-0000-0000EC210000}"/>
    <cellStyle name="Percent 3 57" xfId="8682" xr:uid="{00000000-0005-0000-0000-0000ED210000}"/>
    <cellStyle name="Percent 3 57 2" xfId="8683" xr:uid="{00000000-0005-0000-0000-0000EE210000}"/>
    <cellStyle name="Percent 3 58" xfId="8684" xr:uid="{00000000-0005-0000-0000-0000EF210000}"/>
    <cellStyle name="Percent 3 58 2" xfId="8685" xr:uid="{00000000-0005-0000-0000-0000F0210000}"/>
    <cellStyle name="Percent 3 59" xfId="8686" xr:uid="{00000000-0005-0000-0000-0000F1210000}"/>
    <cellStyle name="Percent 3 59 2" xfId="8687" xr:uid="{00000000-0005-0000-0000-0000F2210000}"/>
    <cellStyle name="Percent 3 6" xfId="8688" xr:uid="{00000000-0005-0000-0000-0000F3210000}"/>
    <cellStyle name="Percent 3 6 2" xfId="8689" xr:uid="{00000000-0005-0000-0000-0000F4210000}"/>
    <cellStyle name="Percent 3 6 2 2" xfId="8690" xr:uid="{00000000-0005-0000-0000-0000F5210000}"/>
    <cellStyle name="Percent 3 6 2 3" xfId="8691" xr:uid="{00000000-0005-0000-0000-0000F6210000}"/>
    <cellStyle name="Percent 3 6 3" xfId="8692" xr:uid="{00000000-0005-0000-0000-0000F7210000}"/>
    <cellStyle name="Percent 3 60" xfId="8693" xr:uid="{00000000-0005-0000-0000-0000F8210000}"/>
    <cellStyle name="Percent 3 60 2" xfId="8694" xr:uid="{00000000-0005-0000-0000-0000F9210000}"/>
    <cellStyle name="Percent 3 61" xfId="8695" xr:uid="{00000000-0005-0000-0000-0000FA210000}"/>
    <cellStyle name="Percent 3 61 2" xfId="8696" xr:uid="{00000000-0005-0000-0000-0000FB210000}"/>
    <cellStyle name="Percent 3 62" xfId="8697" xr:uid="{00000000-0005-0000-0000-0000FC210000}"/>
    <cellStyle name="Percent 3 63" xfId="8698" xr:uid="{00000000-0005-0000-0000-0000FD210000}"/>
    <cellStyle name="Percent 3 64" xfId="8699" xr:uid="{00000000-0005-0000-0000-0000FE210000}"/>
    <cellStyle name="Percent 3 65" xfId="8700" xr:uid="{00000000-0005-0000-0000-0000FF210000}"/>
    <cellStyle name="Percent 3 66" xfId="8701" xr:uid="{00000000-0005-0000-0000-000000220000}"/>
    <cellStyle name="Percent 3 67" xfId="8702" xr:uid="{00000000-0005-0000-0000-000001220000}"/>
    <cellStyle name="Percent 3 68" xfId="8703" xr:uid="{00000000-0005-0000-0000-000002220000}"/>
    <cellStyle name="Percent 3 69" xfId="8704" xr:uid="{00000000-0005-0000-0000-000003220000}"/>
    <cellStyle name="Percent 3 7" xfId="8705" xr:uid="{00000000-0005-0000-0000-000004220000}"/>
    <cellStyle name="Percent 3 7 2" xfId="8706" xr:uid="{00000000-0005-0000-0000-000005220000}"/>
    <cellStyle name="Percent 3 7 2 2" xfId="8707" xr:uid="{00000000-0005-0000-0000-000006220000}"/>
    <cellStyle name="Percent 3 7 2 3" xfId="8708" xr:uid="{00000000-0005-0000-0000-000007220000}"/>
    <cellStyle name="Percent 3 7 3" xfId="8709" xr:uid="{00000000-0005-0000-0000-000008220000}"/>
    <cellStyle name="Percent 3 70" xfId="8710" xr:uid="{00000000-0005-0000-0000-000009220000}"/>
    <cellStyle name="Percent 3 71" xfId="8711" xr:uid="{00000000-0005-0000-0000-00000A220000}"/>
    <cellStyle name="Percent 3 72" xfId="8712" xr:uid="{00000000-0005-0000-0000-00000B220000}"/>
    <cellStyle name="Percent 3 73" xfId="8713" xr:uid="{00000000-0005-0000-0000-00000C220000}"/>
    <cellStyle name="Percent 3 74" xfId="8714" xr:uid="{00000000-0005-0000-0000-00000D220000}"/>
    <cellStyle name="Percent 3 75" xfId="8715" xr:uid="{00000000-0005-0000-0000-00000E220000}"/>
    <cellStyle name="Percent 3 76" xfId="8716" xr:uid="{00000000-0005-0000-0000-00000F220000}"/>
    <cellStyle name="Percent 3 77" xfId="8717" xr:uid="{00000000-0005-0000-0000-000010220000}"/>
    <cellStyle name="Percent 3 78" xfId="8718" xr:uid="{00000000-0005-0000-0000-000011220000}"/>
    <cellStyle name="Percent 3 79" xfId="8719" xr:uid="{00000000-0005-0000-0000-000012220000}"/>
    <cellStyle name="Percent 3 8" xfId="8720" xr:uid="{00000000-0005-0000-0000-000013220000}"/>
    <cellStyle name="Percent 3 8 2" xfId="8721" xr:uid="{00000000-0005-0000-0000-000014220000}"/>
    <cellStyle name="Percent 3 8 2 2" xfId="8722" xr:uid="{00000000-0005-0000-0000-000015220000}"/>
    <cellStyle name="Percent 3 8 2 3" xfId="8723" xr:uid="{00000000-0005-0000-0000-000016220000}"/>
    <cellStyle name="Percent 3 8 3" xfId="8724" xr:uid="{00000000-0005-0000-0000-000017220000}"/>
    <cellStyle name="Percent 3 80" xfId="8725" xr:uid="{00000000-0005-0000-0000-000018220000}"/>
    <cellStyle name="Percent 3 81" xfId="8726" xr:uid="{00000000-0005-0000-0000-000019220000}"/>
    <cellStyle name="Percent 3 82" xfId="8727" xr:uid="{00000000-0005-0000-0000-00001A220000}"/>
    <cellStyle name="Percent 3 83" xfId="8728" xr:uid="{00000000-0005-0000-0000-00001B220000}"/>
    <cellStyle name="Percent 3 84" xfId="8729" xr:uid="{00000000-0005-0000-0000-00001C220000}"/>
    <cellStyle name="Percent 3 85" xfId="8730" xr:uid="{00000000-0005-0000-0000-00001D220000}"/>
    <cellStyle name="Percent 3 86" xfId="8731" xr:uid="{00000000-0005-0000-0000-00001E220000}"/>
    <cellStyle name="Percent 3 87" xfId="8732" xr:uid="{00000000-0005-0000-0000-00001F220000}"/>
    <cellStyle name="Percent 3 88" xfId="8733" xr:uid="{00000000-0005-0000-0000-000020220000}"/>
    <cellStyle name="Percent 3 89" xfId="8734" xr:uid="{00000000-0005-0000-0000-000021220000}"/>
    <cellStyle name="Percent 3 9" xfId="8735" xr:uid="{00000000-0005-0000-0000-000022220000}"/>
    <cellStyle name="Percent 3 9 2" xfId="8736" xr:uid="{00000000-0005-0000-0000-000023220000}"/>
    <cellStyle name="Percent 3 9 2 2" xfId="8737" xr:uid="{00000000-0005-0000-0000-000024220000}"/>
    <cellStyle name="Percent 3 9 2 3" xfId="8738" xr:uid="{00000000-0005-0000-0000-000025220000}"/>
    <cellStyle name="Percent 3 9 3" xfId="8739" xr:uid="{00000000-0005-0000-0000-000026220000}"/>
    <cellStyle name="Percent 3 90" xfId="8740" xr:uid="{00000000-0005-0000-0000-000027220000}"/>
    <cellStyle name="Percent 3 91" xfId="8741" xr:uid="{00000000-0005-0000-0000-000028220000}"/>
    <cellStyle name="Percent 3 92" xfId="8742" xr:uid="{00000000-0005-0000-0000-000029220000}"/>
    <cellStyle name="Percent 3 93" xfId="8743" xr:uid="{00000000-0005-0000-0000-00002A220000}"/>
    <cellStyle name="Percent 3 94" xfId="8744" xr:uid="{00000000-0005-0000-0000-00002B220000}"/>
    <cellStyle name="Percent 3 95" xfId="8745" xr:uid="{00000000-0005-0000-0000-00002C220000}"/>
    <cellStyle name="Percent 3 96" xfId="8746" xr:uid="{00000000-0005-0000-0000-00002D220000}"/>
    <cellStyle name="Percent 3 97" xfId="8747" xr:uid="{00000000-0005-0000-0000-00002E220000}"/>
    <cellStyle name="Percent 3 98" xfId="8748" xr:uid="{00000000-0005-0000-0000-00002F220000}"/>
    <cellStyle name="Percent 3 99" xfId="8749" xr:uid="{00000000-0005-0000-0000-000030220000}"/>
    <cellStyle name="Percent 3 99 2" xfId="8750" xr:uid="{00000000-0005-0000-0000-000031220000}"/>
    <cellStyle name="Percent 30" xfId="8751" xr:uid="{00000000-0005-0000-0000-000032220000}"/>
    <cellStyle name="Percent 31" xfId="8752" xr:uid="{00000000-0005-0000-0000-000033220000}"/>
    <cellStyle name="Percent 32" xfId="8753" xr:uid="{00000000-0005-0000-0000-000034220000}"/>
    <cellStyle name="Percent 33" xfId="8754" xr:uid="{00000000-0005-0000-0000-000035220000}"/>
    <cellStyle name="Percent 34" xfId="8755" xr:uid="{00000000-0005-0000-0000-000036220000}"/>
    <cellStyle name="Percent 35" xfId="8756" xr:uid="{00000000-0005-0000-0000-000037220000}"/>
    <cellStyle name="Percent 36" xfId="8757" xr:uid="{00000000-0005-0000-0000-000038220000}"/>
    <cellStyle name="Percent 37" xfId="8758" xr:uid="{00000000-0005-0000-0000-000039220000}"/>
    <cellStyle name="Percent 38" xfId="8759" xr:uid="{00000000-0005-0000-0000-00003A220000}"/>
    <cellStyle name="Percent 39" xfId="8760" xr:uid="{00000000-0005-0000-0000-00003B220000}"/>
    <cellStyle name="Percent 4" xfId="8" xr:uid="{00000000-0005-0000-0000-00003C220000}"/>
    <cellStyle name="Percent 4 10" xfId="8761" xr:uid="{00000000-0005-0000-0000-00003D220000}"/>
    <cellStyle name="Percent 4 11" xfId="8762" xr:uid="{00000000-0005-0000-0000-00003E220000}"/>
    <cellStyle name="Percent 4 12" xfId="8763" xr:uid="{00000000-0005-0000-0000-00003F220000}"/>
    <cellStyle name="Percent 4 13" xfId="8764" xr:uid="{00000000-0005-0000-0000-000040220000}"/>
    <cellStyle name="Percent 4 14" xfId="8765" xr:uid="{00000000-0005-0000-0000-000041220000}"/>
    <cellStyle name="Percent 4 15" xfId="8766" xr:uid="{00000000-0005-0000-0000-000042220000}"/>
    <cellStyle name="Percent 4 16" xfId="8767" xr:uid="{00000000-0005-0000-0000-000043220000}"/>
    <cellStyle name="Percent 4 17" xfId="8768" xr:uid="{00000000-0005-0000-0000-000044220000}"/>
    <cellStyle name="Percent 4 18" xfId="8769" xr:uid="{00000000-0005-0000-0000-000045220000}"/>
    <cellStyle name="Percent 4 19" xfId="8770" xr:uid="{00000000-0005-0000-0000-000046220000}"/>
    <cellStyle name="Percent 4 2" xfId="8771" xr:uid="{00000000-0005-0000-0000-000047220000}"/>
    <cellStyle name="Percent 4 2 2" xfId="8772" xr:uid="{00000000-0005-0000-0000-000048220000}"/>
    <cellStyle name="Percent 4 2 2 2" xfId="8773" xr:uid="{00000000-0005-0000-0000-000049220000}"/>
    <cellStyle name="Percent 4 2 3" xfId="8774" xr:uid="{00000000-0005-0000-0000-00004A220000}"/>
    <cellStyle name="Percent 4 2 4" xfId="8775" xr:uid="{00000000-0005-0000-0000-00004B220000}"/>
    <cellStyle name="Percent 4 20" xfId="8776" xr:uid="{00000000-0005-0000-0000-00004C220000}"/>
    <cellStyle name="Percent 4 21" xfId="8777" xr:uid="{00000000-0005-0000-0000-00004D220000}"/>
    <cellStyle name="Percent 4 22" xfId="8778" xr:uid="{00000000-0005-0000-0000-00004E220000}"/>
    <cellStyle name="Percent 4 23" xfId="8779" xr:uid="{00000000-0005-0000-0000-00004F220000}"/>
    <cellStyle name="Percent 4 24" xfId="8780" xr:uid="{00000000-0005-0000-0000-000050220000}"/>
    <cellStyle name="Percent 4 25" xfId="8781" xr:uid="{00000000-0005-0000-0000-000051220000}"/>
    <cellStyle name="Percent 4 26" xfId="8782" xr:uid="{00000000-0005-0000-0000-000052220000}"/>
    <cellStyle name="Percent 4 27" xfId="8783" xr:uid="{00000000-0005-0000-0000-000053220000}"/>
    <cellStyle name="Percent 4 28" xfId="8784" xr:uid="{00000000-0005-0000-0000-000054220000}"/>
    <cellStyle name="Percent 4 29" xfId="8785" xr:uid="{00000000-0005-0000-0000-000055220000}"/>
    <cellStyle name="Percent 4 3" xfId="8786" xr:uid="{00000000-0005-0000-0000-000056220000}"/>
    <cellStyle name="Percent 4 3 2" xfId="8787" xr:uid="{00000000-0005-0000-0000-000057220000}"/>
    <cellStyle name="Percent 4 30" xfId="8788" xr:uid="{00000000-0005-0000-0000-000058220000}"/>
    <cellStyle name="Percent 4 31" xfId="8789" xr:uid="{00000000-0005-0000-0000-000059220000}"/>
    <cellStyle name="Percent 4 32" xfId="8790" xr:uid="{00000000-0005-0000-0000-00005A220000}"/>
    <cellStyle name="Percent 4 33" xfId="8791" xr:uid="{00000000-0005-0000-0000-00005B220000}"/>
    <cellStyle name="Percent 4 34" xfId="8792" xr:uid="{00000000-0005-0000-0000-00005C220000}"/>
    <cellStyle name="Percent 4 35" xfId="8793" xr:uid="{00000000-0005-0000-0000-00005D220000}"/>
    <cellStyle name="Percent 4 36" xfId="8794" xr:uid="{00000000-0005-0000-0000-00005E220000}"/>
    <cellStyle name="Percent 4 37" xfId="8795" xr:uid="{00000000-0005-0000-0000-00005F220000}"/>
    <cellStyle name="Percent 4 38" xfId="8796" xr:uid="{00000000-0005-0000-0000-000060220000}"/>
    <cellStyle name="Percent 4 39" xfId="8797" xr:uid="{00000000-0005-0000-0000-000061220000}"/>
    <cellStyle name="Percent 4 4" xfId="8798" xr:uid="{00000000-0005-0000-0000-000062220000}"/>
    <cellStyle name="Percent 4 40" xfId="8799" xr:uid="{00000000-0005-0000-0000-000063220000}"/>
    <cellStyle name="Percent 4 41" xfId="8800" xr:uid="{00000000-0005-0000-0000-000064220000}"/>
    <cellStyle name="Percent 4 42" xfId="8801" xr:uid="{00000000-0005-0000-0000-000065220000}"/>
    <cellStyle name="Percent 4 43" xfId="8802" xr:uid="{00000000-0005-0000-0000-000066220000}"/>
    <cellStyle name="Percent 4 44" xfId="8803" xr:uid="{00000000-0005-0000-0000-000067220000}"/>
    <cellStyle name="Percent 4 45" xfId="8804" xr:uid="{00000000-0005-0000-0000-000068220000}"/>
    <cellStyle name="Percent 4 46" xfId="8805" xr:uid="{00000000-0005-0000-0000-000069220000}"/>
    <cellStyle name="Percent 4 47" xfId="8806" xr:uid="{00000000-0005-0000-0000-00006A220000}"/>
    <cellStyle name="Percent 4 48" xfId="8807" xr:uid="{00000000-0005-0000-0000-00006B220000}"/>
    <cellStyle name="Percent 4 49" xfId="8808" xr:uid="{00000000-0005-0000-0000-00006C220000}"/>
    <cellStyle name="Percent 4 5" xfId="8809" xr:uid="{00000000-0005-0000-0000-00006D220000}"/>
    <cellStyle name="Percent 4 50" xfId="8810" xr:uid="{00000000-0005-0000-0000-00006E220000}"/>
    <cellStyle name="Percent 4 51" xfId="8811" xr:uid="{00000000-0005-0000-0000-00006F220000}"/>
    <cellStyle name="Percent 4 52" xfId="8812" xr:uid="{00000000-0005-0000-0000-000070220000}"/>
    <cellStyle name="Percent 4 53" xfId="8813" xr:uid="{00000000-0005-0000-0000-000071220000}"/>
    <cellStyle name="Percent 4 54" xfId="8814" xr:uid="{00000000-0005-0000-0000-000072220000}"/>
    <cellStyle name="Percent 4 55" xfId="8815" xr:uid="{00000000-0005-0000-0000-000073220000}"/>
    <cellStyle name="Percent 4 56" xfId="8816" xr:uid="{00000000-0005-0000-0000-000074220000}"/>
    <cellStyle name="Percent 4 57" xfId="8817" xr:uid="{00000000-0005-0000-0000-000075220000}"/>
    <cellStyle name="Percent 4 58" xfId="8818" xr:uid="{00000000-0005-0000-0000-000076220000}"/>
    <cellStyle name="Percent 4 59" xfId="8819" xr:uid="{00000000-0005-0000-0000-000077220000}"/>
    <cellStyle name="Percent 4 6" xfId="8820" xr:uid="{00000000-0005-0000-0000-000078220000}"/>
    <cellStyle name="Percent 4 60" xfId="8821" xr:uid="{00000000-0005-0000-0000-000079220000}"/>
    <cellStyle name="Percent 4 61" xfId="8822" xr:uid="{00000000-0005-0000-0000-00007A220000}"/>
    <cellStyle name="Percent 4 62" xfId="9381" xr:uid="{00000000-0005-0000-0000-00007B220000}"/>
    <cellStyle name="Percent 4 63" xfId="9385" xr:uid="{00000000-0005-0000-0000-00007C220000}"/>
    <cellStyle name="Percent 4 7" xfId="8823" xr:uid="{00000000-0005-0000-0000-00007D220000}"/>
    <cellStyle name="Percent 4 8" xfId="8824" xr:uid="{00000000-0005-0000-0000-00007E220000}"/>
    <cellStyle name="Percent 4 9" xfId="8825" xr:uid="{00000000-0005-0000-0000-00007F220000}"/>
    <cellStyle name="Percent 40" xfId="8826" xr:uid="{00000000-0005-0000-0000-000080220000}"/>
    <cellStyle name="Percent 41" xfId="8827" xr:uid="{00000000-0005-0000-0000-000081220000}"/>
    <cellStyle name="Percent 42" xfId="8828" xr:uid="{00000000-0005-0000-0000-000082220000}"/>
    <cellStyle name="Percent 43" xfId="8829" xr:uid="{00000000-0005-0000-0000-000083220000}"/>
    <cellStyle name="Percent 44" xfId="8830" xr:uid="{00000000-0005-0000-0000-000084220000}"/>
    <cellStyle name="Percent 44 2" xfId="8831" xr:uid="{00000000-0005-0000-0000-000085220000}"/>
    <cellStyle name="Percent 45" xfId="8832" xr:uid="{00000000-0005-0000-0000-000086220000}"/>
    <cellStyle name="Percent 46" xfId="8833" xr:uid="{00000000-0005-0000-0000-000087220000}"/>
    <cellStyle name="Percent 47" xfId="8834" xr:uid="{00000000-0005-0000-0000-000088220000}"/>
    <cellStyle name="Percent 48" xfId="8835" xr:uid="{00000000-0005-0000-0000-000089220000}"/>
    <cellStyle name="Percent 49" xfId="8836" xr:uid="{00000000-0005-0000-0000-00008A220000}"/>
    <cellStyle name="Percent 49 2" xfId="8837" xr:uid="{00000000-0005-0000-0000-00008B220000}"/>
    <cellStyle name="Percent 5" xfId="10" xr:uid="{00000000-0005-0000-0000-00008C220000}"/>
    <cellStyle name="Percent 5 10" xfId="8838" xr:uid="{00000000-0005-0000-0000-00008D220000}"/>
    <cellStyle name="Percent 5 11" xfId="8839" xr:uid="{00000000-0005-0000-0000-00008E220000}"/>
    <cellStyle name="Percent 5 12" xfId="8840" xr:uid="{00000000-0005-0000-0000-00008F220000}"/>
    <cellStyle name="Percent 5 13" xfId="8841" xr:uid="{00000000-0005-0000-0000-000090220000}"/>
    <cellStyle name="Percent 5 14" xfId="8842" xr:uid="{00000000-0005-0000-0000-000091220000}"/>
    <cellStyle name="Percent 5 15" xfId="8843" xr:uid="{00000000-0005-0000-0000-000092220000}"/>
    <cellStyle name="Percent 5 16" xfId="8844" xr:uid="{00000000-0005-0000-0000-000093220000}"/>
    <cellStyle name="Percent 5 17" xfId="8845" xr:uid="{00000000-0005-0000-0000-000094220000}"/>
    <cellStyle name="Percent 5 18" xfId="8846" xr:uid="{00000000-0005-0000-0000-000095220000}"/>
    <cellStyle name="Percent 5 19" xfId="8847" xr:uid="{00000000-0005-0000-0000-000096220000}"/>
    <cellStyle name="Percent 5 2" xfId="8848" xr:uid="{00000000-0005-0000-0000-000097220000}"/>
    <cellStyle name="Percent 5 2 10" xfId="8849" xr:uid="{00000000-0005-0000-0000-000098220000}"/>
    <cellStyle name="Percent 5 2 11" xfId="8850" xr:uid="{00000000-0005-0000-0000-000099220000}"/>
    <cellStyle name="Percent 5 2 12" xfId="8851" xr:uid="{00000000-0005-0000-0000-00009A220000}"/>
    <cellStyle name="Percent 5 2 13" xfId="8852" xr:uid="{00000000-0005-0000-0000-00009B220000}"/>
    <cellStyle name="Percent 5 2 14" xfId="8853" xr:uid="{00000000-0005-0000-0000-00009C220000}"/>
    <cellStyle name="Percent 5 2 15" xfId="8854" xr:uid="{00000000-0005-0000-0000-00009D220000}"/>
    <cellStyle name="Percent 5 2 15 2" xfId="8855" xr:uid="{00000000-0005-0000-0000-00009E220000}"/>
    <cellStyle name="Percent 5 2 16" xfId="8856" xr:uid="{00000000-0005-0000-0000-00009F220000}"/>
    <cellStyle name="Percent 5 2 17" xfId="8857" xr:uid="{00000000-0005-0000-0000-0000A0220000}"/>
    <cellStyle name="Percent 5 2 18" xfId="8858" xr:uid="{00000000-0005-0000-0000-0000A1220000}"/>
    <cellStyle name="Percent 5 2 19" xfId="8859" xr:uid="{00000000-0005-0000-0000-0000A2220000}"/>
    <cellStyle name="Percent 5 2 2" xfId="8860" xr:uid="{00000000-0005-0000-0000-0000A3220000}"/>
    <cellStyle name="Percent 5 2 2 10" xfId="8861" xr:uid="{00000000-0005-0000-0000-0000A4220000}"/>
    <cellStyle name="Percent 5 2 2 11" xfId="8862" xr:uid="{00000000-0005-0000-0000-0000A5220000}"/>
    <cellStyle name="Percent 5 2 2 12" xfId="8863" xr:uid="{00000000-0005-0000-0000-0000A6220000}"/>
    <cellStyle name="Percent 5 2 2 12 2" xfId="8864" xr:uid="{00000000-0005-0000-0000-0000A7220000}"/>
    <cellStyle name="Percent 5 2 2 13" xfId="8865" xr:uid="{00000000-0005-0000-0000-0000A8220000}"/>
    <cellStyle name="Percent 5 2 2 14" xfId="8866" xr:uid="{00000000-0005-0000-0000-0000A9220000}"/>
    <cellStyle name="Percent 5 2 2 15" xfId="9556" xr:uid="{C57AF6A5-87DC-4DFC-A89E-B82ACF2356E8}"/>
    <cellStyle name="Percent 5 2 2 2" xfId="8867" xr:uid="{00000000-0005-0000-0000-0000AA220000}"/>
    <cellStyle name="Percent 5 2 2 2 10" xfId="8868" xr:uid="{00000000-0005-0000-0000-0000AB220000}"/>
    <cellStyle name="Percent 5 2 2 2 10 2" xfId="8869" xr:uid="{00000000-0005-0000-0000-0000AC220000}"/>
    <cellStyle name="Percent 5 2 2 2 10 2 2" xfId="8870" xr:uid="{00000000-0005-0000-0000-0000AD220000}"/>
    <cellStyle name="Percent 5 2 2 2 10 3" xfId="8871" xr:uid="{00000000-0005-0000-0000-0000AE220000}"/>
    <cellStyle name="Percent 5 2 2 2 11" xfId="8872" xr:uid="{00000000-0005-0000-0000-0000AF220000}"/>
    <cellStyle name="Percent 5 2 2 2 11 2" xfId="8873" xr:uid="{00000000-0005-0000-0000-0000B0220000}"/>
    <cellStyle name="Percent 5 2 2 2 11 2 2" xfId="8874" xr:uid="{00000000-0005-0000-0000-0000B1220000}"/>
    <cellStyle name="Percent 5 2 2 2 11 3" xfId="8875" xr:uid="{00000000-0005-0000-0000-0000B2220000}"/>
    <cellStyle name="Percent 5 2 2 2 12" xfId="8876" xr:uid="{00000000-0005-0000-0000-0000B3220000}"/>
    <cellStyle name="Percent 5 2 2 2 12 2" xfId="8877" xr:uid="{00000000-0005-0000-0000-0000B4220000}"/>
    <cellStyle name="Percent 5 2 2 2 13" xfId="8878" xr:uid="{00000000-0005-0000-0000-0000B5220000}"/>
    <cellStyle name="Percent 5 2 2 2 13 2" xfId="8879" xr:uid="{00000000-0005-0000-0000-0000B6220000}"/>
    <cellStyle name="Percent 5 2 2 2 14" xfId="8880" xr:uid="{00000000-0005-0000-0000-0000B7220000}"/>
    <cellStyle name="Percent 5 2 2 2 2" xfId="8881" xr:uid="{00000000-0005-0000-0000-0000B8220000}"/>
    <cellStyle name="Percent 5 2 2 2 2 2" xfId="8882" xr:uid="{00000000-0005-0000-0000-0000B9220000}"/>
    <cellStyle name="Percent 5 2 2 2 2 2 2" xfId="8883" xr:uid="{00000000-0005-0000-0000-0000BA220000}"/>
    <cellStyle name="Percent 5 2 2 2 2 3" xfId="8884" xr:uid="{00000000-0005-0000-0000-0000BB220000}"/>
    <cellStyle name="Percent 5 2 2 2 3" xfId="8885" xr:uid="{00000000-0005-0000-0000-0000BC220000}"/>
    <cellStyle name="Percent 5 2 2 2 3 2" xfId="8886" xr:uid="{00000000-0005-0000-0000-0000BD220000}"/>
    <cellStyle name="Percent 5 2 2 2 3 2 2" xfId="8887" xr:uid="{00000000-0005-0000-0000-0000BE220000}"/>
    <cellStyle name="Percent 5 2 2 2 3 3" xfId="8888" xr:uid="{00000000-0005-0000-0000-0000BF220000}"/>
    <cellStyle name="Percent 5 2 2 2 4" xfId="8889" xr:uid="{00000000-0005-0000-0000-0000C0220000}"/>
    <cellStyle name="Percent 5 2 2 2 4 2" xfId="8890" xr:uid="{00000000-0005-0000-0000-0000C1220000}"/>
    <cellStyle name="Percent 5 2 2 2 4 2 2" xfId="8891" xr:uid="{00000000-0005-0000-0000-0000C2220000}"/>
    <cellStyle name="Percent 5 2 2 2 4 3" xfId="8892" xr:uid="{00000000-0005-0000-0000-0000C3220000}"/>
    <cellStyle name="Percent 5 2 2 2 5" xfId="8893" xr:uid="{00000000-0005-0000-0000-0000C4220000}"/>
    <cellStyle name="Percent 5 2 2 2 5 2" xfId="8894" xr:uid="{00000000-0005-0000-0000-0000C5220000}"/>
    <cellStyle name="Percent 5 2 2 2 5 2 2" xfId="8895" xr:uid="{00000000-0005-0000-0000-0000C6220000}"/>
    <cellStyle name="Percent 5 2 2 2 5 3" xfId="8896" xr:uid="{00000000-0005-0000-0000-0000C7220000}"/>
    <cellStyle name="Percent 5 2 2 2 6" xfId="8897" xr:uid="{00000000-0005-0000-0000-0000C8220000}"/>
    <cellStyle name="Percent 5 2 2 2 6 2" xfId="8898" xr:uid="{00000000-0005-0000-0000-0000C9220000}"/>
    <cellStyle name="Percent 5 2 2 2 6 2 2" xfId="8899" xr:uid="{00000000-0005-0000-0000-0000CA220000}"/>
    <cellStyle name="Percent 5 2 2 2 6 3" xfId="8900" xr:uid="{00000000-0005-0000-0000-0000CB220000}"/>
    <cellStyle name="Percent 5 2 2 2 7" xfId="8901" xr:uid="{00000000-0005-0000-0000-0000CC220000}"/>
    <cellStyle name="Percent 5 2 2 2 7 2" xfId="8902" xr:uid="{00000000-0005-0000-0000-0000CD220000}"/>
    <cellStyle name="Percent 5 2 2 2 7 2 2" xfId="8903" xr:uid="{00000000-0005-0000-0000-0000CE220000}"/>
    <cellStyle name="Percent 5 2 2 2 7 3" xfId="8904" xr:uid="{00000000-0005-0000-0000-0000CF220000}"/>
    <cellStyle name="Percent 5 2 2 2 8" xfId="8905" xr:uid="{00000000-0005-0000-0000-0000D0220000}"/>
    <cellStyle name="Percent 5 2 2 2 8 2" xfId="8906" xr:uid="{00000000-0005-0000-0000-0000D1220000}"/>
    <cellStyle name="Percent 5 2 2 2 8 2 2" xfId="8907" xr:uid="{00000000-0005-0000-0000-0000D2220000}"/>
    <cellStyle name="Percent 5 2 2 2 8 3" xfId="8908" xr:uid="{00000000-0005-0000-0000-0000D3220000}"/>
    <cellStyle name="Percent 5 2 2 2 9" xfId="8909" xr:uid="{00000000-0005-0000-0000-0000D4220000}"/>
    <cellStyle name="Percent 5 2 2 2 9 2" xfId="8910" xr:uid="{00000000-0005-0000-0000-0000D5220000}"/>
    <cellStyle name="Percent 5 2 2 2 9 2 2" xfId="8911" xr:uid="{00000000-0005-0000-0000-0000D6220000}"/>
    <cellStyle name="Percent 5 2 2 2 9 3" xfId="8912" xr:uid="{00000000-0005-0000-0000-0000D7220000}"/>
    <cellStyle name="Percent 5 2 2 3" xfId="8913" xr:uid="{00000000-0005-0000-0000-0000D8220000}"/>
    <cellStyle name="Percent 5 2 2 4" xfId="8914" xr:uid="{00000000-0005-0000-0000-0000D9220000}"/>
    <cellStyle name="Percent 5 2 2 5" xfId="8915" xr:uid="{00000000-0005-0000-0000-0000DA220000}"/>
    <cellStyle name="Percent 5 2 2 6" xfId="8916" xr:uid="{00000000-0005-0000-0000-0000DB220000}"/>
    <cellStyle name="Percent 5 2 2 7" xfId="8917" xr:uid="{00000000-0005-0000-0000-0000DC220000}"/>
    <cellStyle name="Percent 5 2 2 8" xfId="8918" xr:uid="{00000000-0005-0000-0000-0000DD220000}"/>
    <cellStyle name="Percent 5 2 2 9" xfId="8919" xr:uid="{00000000-0005-0000-0000-0000DE220000}"/>
    <cellStyle name="Percent 5 2 20" xfId="8920" xr:uid="{00000000-0005-0000-0000-0000DF220000}"/>
    <cellStyle name="Percent 5 2 21" xfId="9504" xr:uid="{EB8C376A-846E-4467-A5D4-98D96949BF8C}"/>
    <cellStyle name="Percent 5 2 3" xfId="8921" xr:uid="{00000000-0005-0000-0000-0000E0220000}"/>
    <cellStyle name="Percent 5 2 3 2" xfId="8922" xr:uid="{00000000-0005-0000-0000-0000E1220000}"/>
    <cellStyle name="Percent 5 2 3 2 2" xfId="8923" xr:uid="{00000000-0005-0000-0000-0000E2220000}"/>
    <cellStyle name="Percent 5 2 3 2 3" xfId="8924" xr:uid="{00000000-0005-0000-0000-0000E3220000}"/>
    <cellStyle name="Percent 5 2 3 3" xfId="8925" xr:uid="{00000000-0005-0000-0000-0000E4220000}"/>
    <cellStyle name="Percent 5 2 3 4" xfId="9607" xr:uid="{952454BC-BCF9-425E-8728-B493163073B5}"/>
    <cellStyle name="Percent 5 2 4" xfId="8926" xr:uid="{00000000-0005-0000-0000-0000E5220000}"/>
    <cellStyle name="Percent 5 2 4 2" xfId="8927" xr:uid="{00000000-0005-0000-0000-0000E6220000}"/>
    <cellStyle name="Percent 5 2 4 2 2" xfId="8928" xr:uid="{00000000-0005-0000-0000-0000E7220000}"/>
    <cellStyle name="Percent 5 2 4 3" xfId="8929" xr:uid="{00000000-0005-0000-0000-0000E8220000}"/>
    <cellStyle name="Percent 5 2 5" xfId="8930" xr:uid="{00000000-0005-0000-0000-0000E9220000}"/>
    <cellStyle name="Percent 5 2 5 2" xfId="8931" xr:uid="{00000000-0005-0000-0000-0000EA220000}"/>
    <cellStyle name="Percent 5 2 5 2 2" xfId="8932" xr:uid="{00000000-0005-0000-0000-0000EB220000}"/>
    <cellStyle name="Percent 5 2 5 3" xfId="8933" xr:uid="{00000000-0005-0000-0000-0000EC220000}"/>
    <cellStyle name="Percent 5 2 6" xfId="8934" xr:uid="{00000000-0005-0000-0000-0000ED220000}"/>
    <cellStyle name="Percent 5 2 7" xfId="8935" xr:uid="{00000000-0005-0000-0000-0000EE220000}"/>
    <cellStyle name="Percent 5 2 8" xfId="8936" xr:uid="{00000000-0005-0000-0000-0000EF220000}"/>
    <cellStyle name="Percent 5 2 9" xfId="8937" xr:uid="{00000000-0005-0000-0000-0000F0220000}"/>
    <cellStyle name="Percent 5 20" xfId="8938" xr:uid="{00000000-0005-0000-0000-0000F1220000}"/>
    <cellStyle name="Percent 5 21" xfId="8939" xr:uid="{00000000-0005-0000-0000-0000F2220000}"/>
    <cellStyle name="Percent 5 22" xfId="8940" xr:uid="{00000000-0005-0000-0000-0000F3220000}"/>
    <cellStyle name="Percent 5 23" xfId="8941" xr:uid="{00000000-0005-0000-0000-0000F4220000}"/>
    <cellStyle name="Percent 5 24" xfId="8942" xr:uid="{00000000-0005-0000-0000-0000F5220000}"/>
    <cellStyle name="Percent 5 25" xfId="8943" xr:uid="{00000000-0005-0000-0000-0000F6220000}"/>
    <cellStyle name="Percent 5 26" xfId="8944" xr:uid="{00000000-0005-0000-0000-0000F7220000}"/>
    <cellStyle name="Percent 5 27" xfId="8945" xr:uid="{00000000-0005-0000-0000-0000F8220000}"/>
    <cellStyle name="Percent 5 28" xfId="8946" xr:uid="{00000000-0005-0000-0000-0000F9220000}"/>
    <cellStyle name="Percent 5 29" xfId="8947" xr:uid="{00000000-0005-0000-0000-0000FA220000}"/>
    <cellStyle name="Percent 5 3" xfId="8948" xr:uid="{00000000-0005-0000-0000-0000FB220000}"/>
    <cellStyle name="Percent 5 3 2" xfId="8949" xr:uid="{00000000-0005-0000-0000-0000FC220000}"/>
    <cellStyle name="Percent 5 3 2 2" xfId="8950" xr:uid="{00000000-0005-0000-0000-0000FD220000}"/>
    <cellStyle name="Percent 5 3 3" xfId="8951" xr:uid="{00000000-0005-0000-0000-0000FE220000}"/>
    <cellStyle name="Percent 5 3 4" xfId="8952" xr:uid="{00000000-0005-0000-0000-0000FF220000}"/>
    <cellStyle name="Percent 5 3 5" xfId="8953" xr:uid="{00000000-0005-0000-0000-000000230000}"/>
    <cellStyle name="Percent 5 30" xfId="8954" xr:uid="{00000000-0005-0000-0000-000001230000}"/>
    <cellStyle name="Percent 5 31" xfId="8955" xr:uid="{00000000-0005-0000-0000-000002230000}"/>
    <cellStyle name="Percent 5 32" xfId="8956" xr:uid="{00000000-0005-0000-0000-000003230000}"/>
    <cellStyle name="Percent 5 33" xfId="8957" xr:uid="{00000000-0005-0000-0000-000004230000}"/>
    <cellStyle name="Percent 5 34" xfId="8958" xr:uid="{00000000-0005-0000-0000-000005230000}"/>
    <cellStyle name="Percent 5 35" xfId="8959" xr:uid="{00000000-0005-0000-0000-000006230000}"/>
    <cellStyle name="Percent 5 36" xfId="8960" xr:uid="{00000000-0005-0000-0000-000007230000}"/>
    <cellStyle name="Percent 5 37" xfId="8961" xr:uid="{00000000-0005-0000-0000-000008230000}"/>
    <cellStyle name="Percent 5 38" xfId="8962" xr:uid="{00000000-0005-0000-0000-000009230000}"/>
    <cellStyle name="Percent 5 39" xfId="8963" xr:uid="{00000000-0005-0000-0000-00000A230000}"/>
    <cellStyle name="Percent 5 4" xfId="8964" xr:uid="{00000000-0005-0000-0000-00000B230000}"/>
    <cellStyle name="Percent 5 4 2" xfId="8965" xr:uid="{00000000-0005-0000-0000-00000C230000}"/>
    <cellStyle name="Percent 5 4 3" xfId="8966" xr:uid="{00000000-0005-0000-0000-00000D230000}"/>
    <cellStyle name="Percent 5 40" xfId="8967" xr:uid="{00000000-0005-0000-0000-00000E230000}"/>
    <cellStyle name="Percent 5 41" xfId="8968" xr:uid="{00000000-0005-0000-0000-00000F230000}"/>
    <cellStyle name="Percent 5 42" xfId="8969" xr:uid="{00000000-0005-0000-0000-000010230000}"/>
    <cellStyle name="Percent 5 43" xfId="8970" xr:uid="{00000000-0005-0000-0000-000011230000}"/>
    <cellStyle name="Percent 5 44" xfId="8971" xr:uid="{00000000-0005-0000-0000-000012230000}"/>
    <cellStyle name="Percent 5 45" xfId="8972" xr:uid="{00000000-0005-0000-0000-000013230000}"/>
    <cellStyle name="Percent 5 46" xfId="8973" xr:uid="{00000000-0005-0000-0000-000014230000}"/>
    <cellStyle name="Percent 5 47" xfId="8974" xr:uid="{00000000-0005-0000-0000-000015230000}"/>
    <cellStyle name="Percent 5 48" xfId="8975" xr:uid="{00000000-0005-0000-0000-000016230000}"/>
    <cellStyle name="Percent 5 49" xfId="8976" xr:uid="{00000000-0005-0000-0000-000017230000}"/>
    <cellStyle name="Percent 5 5" xfId="8977" xr:uid="{00000000-0005-0000-0000-000018230000}"/>
    <cellStyle name="Percent 5 5 2" xfId="8978" xr:uid="{00000000-0005-0000-0000-000019230000}"/>
    <cellStyle name="Percent 5 5 3" xfId="8979" xr:uid="{00000000-0005-0000-0000-00001A230000}"/>
    <cellStyle name="Percent 5 50" xfId="8980" xr:uid="{00000000-0005-0000-0000-00001B230000}"/>
    <cellStyle name="Percent 5 51" xfId="8981" xr:uid="{00000000-0005-0000-0000-00001C230000}"/>
    <cellStyle name="Percent 5 52" xfId="8982" xr:uid="{00000000-0005-0000-0000-00001D230000}"/>
    <cellStyle name="Percent 5 53" xfId="8983" xr:uid="{00000000-0005-0000-0000-00001E230000}"/>
    <cellStyle name="Percent 5 54" xfId="8984" xr:uid="{00000000-0005-0000-0000-00001F230000}"/>
    <cellStyle name="Percent 5 55" xfId="8985" xr:uid="{00000000-0005-0000-0000-000020230000}"/>
    <cellStyle name="Percent 5 56" xfId="8986" xr:uid="{00000000-0005-0000-0000-000021230000}"/>
    <cellStyle name="Percent 5 57" xfId="8987" xr:uid="{00000000-0005-0000-0000-000022230000}"/>
    <cellStyle name="Percent 5 58" xfId="8988" xr:uid="{00000000-0005-0000-0000-000023230000}"/>
    <cellStyle name="Percent 5 59" xfId="8989" xr:uid="{00000000-0005-0000-0000-000024230000}"/>
    <cellStyle name="Percent 5 6" xfId="8990" xr:uid="{00000000-0005-0000-0000-000025230000}"/>
    <cellStyle name="Percent 5 60" xfId="8991" xr:uid="{00000000-0005-0000-0000-000026230000}"/>
    <cellStyle name="Percent 5 61" xfId="8992" xr:uid="{00000000-0005-0000-0000-000027230000}"/>
    <cellStyle name="Percent 5 62" xfId="8993" xr:uid="{00000000-0005-0000-0000-000028230000}"/>
    <cellStyle name="Percent 5 63" xfId="8994" xr:uid="{00000000-0005-0000-0000-000029230000}"/>
    <cellStyle name="Percent 5 64" xfId="8995" xr:uid="{00000000-0005-0000-0000-00002A230000}"/>
    <cellStyle name="Percent 5 7" xfId="8996" xr:uid="{00000000-0005-0000-0000-00002B230000}"/>
    <cellStyle name="Percent 5 8" xfId="8997" xr:uid="{00000000-0005-0000-0000-00002C230000}"/>
    <cellStyle name="Percent 5 9" xfId="8998" xr:uid="{00000000-0005-0000-0000-00002D230000}"/>
    <cellStyle name="Percent 50" xfId="8999" xr:uid="{00000000-0005-0000-0000-00002E230000}"/>
    <cellStyle name="Percent 51" xfId="9000" xr:uid="{00000000-0005-0000-0000-00002F230000}"/>
    <cellStyle name="Percent 52" xfId="9001" xr:uid="{00000000-0005-0000-0000-000030230000}"/>
    <cellStyle name="Percent 53" xfId="9002" xr:uid="{00000000-0005-0000-0000-000031230000}"/>
    <cellStyle name="Percent 54" xfId="9003" xr:uid="{00000000-0005-0000-0000-000032230000}"/>
    <cellStyle name="Percent 55" xfId="9004" xr:uid="{00000000-0005-0000-0000-000033230000}"/>
    <cellStyle name="Percent 56" xfId="9005" xr:uid="{00000000-0005-0000-0000-000034230000}"/>
    <cellStyle name="Percent 57" xfId="9006" xr:uid="{00000000-0005-0000-0000-000035230000}"/>
    <cellStyle name="Percent 58" xfId="9007" xr:uid="{00000000-0005-0000-0000-000036230000}"/>
    <cellStyle name="Percent 59" xfId="9008" xr:uid="{00000000-0005-0000-0000-000037230000}"/>
    <cellStyle name="Percent 6" xfId="12" xr:uid="{00000000-0005-0000-0000-000038230000}"/>
    <cellStyle name="Percent 6 2" xfId="9009" xr:uid="{00000000-0005-0000-0000-000039230000}"/>
    <cellStyle name="Percent 6 3" xfId="9010" xr:uid="{00000000-0005-0000-0000-00003A230000}"/>
    <cellStyle name="Percent 6 4" xfId="9011" xr:uid="{00000000-0005-0000-0000-00003B230000}"/>
    <cellStyle name="Percent 6 4 2" xfId="9400" xr:uid="{C02D22AE-6FF0-4BF8-8EF1-93FFDBE73DC1}"/>
    <cellStyle name="Percent 6 4 2 2" xfId="9410" xr:uid="{0786436D-1934-4E8E-8D74-FE76DE9ED8FD}"/>
    <cellStyle name="Percent 6 4 2 2 2" xfId="9424" xr:uid="{131A5ECD-8CC6-4302-9630-109F07C4C58E}"/>
    <cellStyle name="Percent 6 4 2 3" xfId="9436" xr:uid="{C09EB49F-A32D-41E4-A0BF-E7CCCA24A9D1}"/>
    <cellStyle name="Percent 6 4 2 4" xfId="9439" xr:uid="{9390B6DD-9064-4EE2-BB1A-DCA947F50DA0}"/>
    <cellStyle name="Percent 6 4 2 5" xfId="9619" xr:uid="{93BF94C3-0C44-4B0A-93F2-EF8A329C1359}"/>
    <cellStyle name="Percent 6 4 2 5 2" xfId="9629" xr:uid="{B81EB06A-3A9D-4DEE-9890-D80E0493A746}"/>
    <cellStyle name="Percent 60" xfId="9012" xr:uid="{00000000-0005-0000-0000-00003C230000}"/>
    <cellStyle name="Percent 61" xfId="9013" xr:uid="{00000000-0005-0000-0000-00003D230000}"/>
    <cellStyle name="Percent 62" xfId="9014" xr:uid="{00000000-0005-0000-0000-00003E230000}"/>
    <cellStyle name="Percent 63" xfId="9015" xr:uid="{00000000-0005-0000-0000-00003F230000}"/>
    <cellStyle name="Percent 64" xfId="9016" xr:uid="{00000000-0005-0000-0000-000040230000}"/>
    <cellStyle name="Percent 64 2" xfId="9017" xr:uid="{00000000-0005-0000-0000-000041230000}"/>
    <cellStyle name="Percent 64 2 2" xfId="9018" xr:uid="{00000000-0005-0000-0000-000042230000}"/>
    <cellStyle name="Percent 65" xfId="9019" xr:uid="{00000000-0005-0000-0000-000043230000}"/>
    <cellStyle name="Percent 65 2" xfId="9020" xr:uid="{00000000-0005-0000-0000-000044230000}"/>
    <cellStyle name="Percent 65 3" xfId="9021" xr:uid="{00000000-0005-0000-0000-000045230000}"/>
    <cellStyle name="Percent 66" xfId="9022" xr:uid="{00000000-0005-0000-0000-000046230000}"/>
    <cellStyle name="Percent 66 2" xfId="9023" xr:uid="{00000000-0005-0000-0000-000047230000}"/>
    <cellStyle name="Percent 67" xfId="9024" xr:uid="{00000000-0005-0000-0000-000048230000}"/>
    <cellStyle name="Percent 67 2" xfId="9025" xr:uid="{00000000-0005-0000-0000-000049230000}"/>
    <cellStyle name="Percent 68" xfId="9026" xr:uid="{00000000-0005-0000-0000-00004A230000}"/>
    <cellStyle name="Percent 69" xfId="9027" xr:uid="{00000000-0005-0000-0000-00004B230000}"/>
    <cellStyle name="Percent 7" xfId="15" xr:uid="{00000000-0005-0000-0000-00004C230000}"/>
    <cellStyle name="Percent 7 10" xfId="9028" xr:uid="{00000000-0005-0000-0000-00004D230000}"/>
    <cellStyle name="Percent 7 11" xfId="9029" xr:uid="{00000000-0005-0000-0000-00004E230000}"/>
    <cellStyle name="Percent 7 12" xfId="9030" xr:uid="{00000000-0005-0000-0000-00004F230000}"/>
    <cellStyle name="Percent 7 12 2" xfId="9031" xr:uid="{00000000-0005-0000-0000-000050230000}"/>
    <cellStyle name="Percent 7 13" xfId="9032" xr:uid="{00000000-0005-0000-0000-000051230000}"/>
    <cellStyle name="Percent 7 14" xfId="9033" xr:uid="{00000000-0005-0000-0000-000052230000}"/>
    <cellStyle name="Percent 7 15" xfId="9034" xr:uid="{00000000-0005-0000-0000-000053230000}"/>
    <cellStyle name="Percent 7 2" xfId="9035" xr:uid="{00000000-0005-0000-0000-000054230000}"/>
    <cellStyle name="Percent 7 2 10" xfId="9036" xr:uid="{00000000-0005-0000-0000-000055230000}"/>
    <cellStyle name="Percent 7 2 10 2" xfId="9037" xr:uid="{00000000-0005-0000-0000-000056230000}"/>
    <cellStyle name="Percent 7 2 10 2 2" xfId="9038" xr:uid="{00000000-0005-0000-0000-000057230000}"/>
    <cellStyle name="Percent 7 2 10 3" xfId="9039" xr:uid="{00000000-0005-0000-0000-000058230000}"/>
    <cellStyle name="Percent 7 2 11" xfId="9040" xr:uid="{00000000-0005-0000-0000-000059230000}"/>
    <cellStyle name="Percent 7 2 11 2" xfId="9041" xr:uid="{00000000-0005-0000-0000-00005A230000}"/>
    <cellStyle name="Percent 7 2 11 2 2" xfId="9042" xr:uid="{00000000-0005-0000-0000-00005B230000}"/>
    <cellStyle name="Percent 7 2 11 3" xfId="9043" xr:uid="{00000000-0005-0000-0000-00005C230000}"/>
    <cellStyle name="Percent 7 2 12" xfId="9044" xr:uid="{00000000-0005-0000-0000-00005D230000}"/>
    <cellStyle name="Percent 7 2 12 2" xfId="9045" xr:uid="{00000000-0005-0000-0000-00005E230000}"/>
    <cellStyle name="Percent 7 2 12 3" xfId="9046" xr:uid="{00000000-0005-0000-0000-00005F230000}"/>
    <cellStyle name="Percent 7 2 13" xfId="9047" xr:uid="{00000000-0005-0000-0000-000060230000}"/>
    <cellStyle name="Percent 7 2 13 2" xfId="9048" xr:uid="{00000000-0005-0000-0000-000061230000}"/>
    <cellStyle name="Percent 7 2 13 3" xfId="9049" xr:uid="{00000000-0005-0000-0000-000062230000}"/>
    <cellStyle name="Percent 7 2 14" xfId="9050" xr:uid="{00000000-0005-0000-0000-000063230000}"/>
    <cellStyle name="Percent 7 2 2" xfId="9051" xr:uid="{00000000-0005-0000-0000-000064230000}"/>
    <cellStyle name="Percent 7 2 2 2" xfId="9052" xr:uid="{00000000-0005-0000-0000-000065230000}"/>
    <cellStyle name="Percent 7 2 2 2 2" xfId="9053" xr:uid="{00000000-0005-0000-0000-000066230000}"/>
    <cellStyle name="Percent 7 2 2 3" xfId="9054" xr:uid="{00000000-0005-0000-0000-000067230000}"/>
    <cellStyle name="Percent 7 2 3" xfId="9055" xr:uid="{00000000-0005-0000-0000-000068230000}"/>
    <cellStyle name="Percent 7 2 3 2" xfId="9056" xr:uid="{00000000-0005-0000-0000-000069230000}"/>
    <cellStyle name="Percent 7 2 3 2 2" xfId="9057" xr:uid="{00000000-0005-0000-0000-00006A230000}"/>
    <cellStyle name="Percent 7 2 3 3" xfId="9058" xr:uid="{00000000-0005-0000-0000-00006B230000}"/>
    <cellStyle name="Percent 7 2 4" xfId="9059" xr:uid="{00000000-0005-0000-0000-00006C230000}"/>
    <cellStyle name="Percent 7 2 4 2" xfId="9060" xr:uid="{00000000-0005-0000-0000-00006D230000}"/>
    <cellStyle name="Percent 7 2 4 2 2" xfId="9061" xr:uid="{00000000-0005-0000-0000-00006E230000}"/>
    <cellStyle name="Percent 7 2 4 3" xfId="9062" xr:uid="{00000000-0005-0000-0000-00006F230000}"/>
    <cellStyle name="Percent 7 2 5" xfId="9063" xr:uid="{00000000-0005-0000-0000-000070230000}"/>
    <cellStyle name="Percent 7 2 5 2" xfId="9064" xr:uid="{00000000-0005-0000-0000-000071230000}"/>
    <cellStyle name="Percent 7 2 5 2 2" xfId="9065" xr:uid="{00000000-0005-0000-0000-000072230000}"/>
    <cellStyle name="Percent 7 2 5 3" xfId="9066" xr:uid="{00000000-0005-0000-0000-000073230000}"/>
    <cellStyle name="Percent 7 2 6" xfId="9067" xr:uid="{00000000-0005-0000-0000-000074230000}"/>
    <cellStyle name="Percent 7 2 6 2" xfId="9068" xr:uid="{00000000-0005-0000-0000-000075230000}"/>
    <cellStyle name="Percent 7 2 6 2 2" xfId="9069" xr:uid="{00000000-0005-0000-0000-000076230000}"/>
    <cellStyle name="Percent 7 2 6 3" xfId="9070" xr:uid="{00000000-0005-0000-0000-000077230000}"/>
    <cellStyle name="Percent 7 2 7" xfId="9071" xr:uid="{00000000-0005-0000-0000-000078230000}"/>
    <cellStyle name="Percent 7 2 7 2" xfId="9072" xr:uid="{00000000-0005-0000-0000-000079230000}"/>
    <cellStyle name="Percent 7 2 7 2 2" xfId="9073" xr:uid="{00000000-0005-0000-0000-00007A230000}"/>
    <cellStyle name="Percent 7 2 7 3" xfId="9074" xr:uid="{00000000-0005-0000-0000-00007B230000}"/>
    <cellStyle name="Percent 7 2 8" xfId="9075" xr:uid="{00000000-0005-0000-0000-00007C230000}"/>
    <cellStyle name="Percent 7 2 8 2" xfId="9076" xr:uid="{00000000-0005-0000-0000-00007D230000}"/>
    <cellStyle name="Percent 7 2 8 2 2" xfId="9077" xr:uid="{00000000-0005-0000-0000-00007E230000}"/>
    <cellStyle name="Percent 7 2 8 3" xfId="9078" xr:uid="{00000000-0005-0000-0000-00007F230000}"/>
    <cellStyle name="Percent 7 2 9" xfId="9079" xr:uid="{00000000-0005-0000-0000-000080230000}"/>
    <cellStyle name="Percent 7 2 9 2" xfId="9080" xr:uid="{00000000-0005-0000-0000-000081230000}"/>
    <cellStyle name="Percent 7 2 9 2 2" xfId="9081" xr:uid="{00000000-0005-0000-0000-000082230000}"/>
    <cellStyle name="Percent 7 2 9 3" xfId="9082" xr:uid="{00000000-0005-0000-0000-000083230000}"/>
    <cellStyle name="Percent 7 3" xfId="9083" xr:uid="{00000000-0005-0000-0000-000084230000}"/>
    <cellStyle name="Percent 7 4" xfId="9084" xr:uid="{00000000-0005-0000-0000-000085230000}"/>
    <cellStyle name="Percent 7 5" xfId="9085" xr:uid="{00000000-0005-0000-0000-000086230000}"/>
    <cellStyle name="Percent 7 6" xfId="9086" xr:uid="{00000000-0005-0000-0000-000087230000}"/>
    <cellStyle name="Percent 7 7" xfId="9087" xr:uid="{00000000-0005-0000-0000-000088230000}"/>
    <cellStyle name="Percent 7 8" xfId="9088" xr:uid="{00000000-0005-0000-0000-000089230000}"/>
    <cellStyle name="Percent 7 9" xfId="9089" xr:uid="{00000000-0005-0000-0000-00008A230000}"/>
    <cellStyle name="Percent 70" xfId="9090" xr:uid="{00000000-0005-0000-0000-00008B230000}"/>
    <cellStyle name="Percent 71" xfId="9091" xr:uid="{00000000-0005-0000-0000-00008C230000}"/>
    <cellStyle name="Percent 72" xfId="9092" xr:uid="{00000000-0005-0000-0000-00008D230000}"/>
    <cellStyle name="Percent 73" xfId="9093" xr:uid="{00000000-0005-0000-0000-00008E230000}"/>
    <cellStyle name="Percent 73 2" xfId="9094" xr:uid="{00000000-0005-0000-0000-00008F230000}"/>
    <cellStyle name="Percent 74" xfId="9095" xr:uid="{00000000-0005-0000-0000-000090230000}"/>
    <cellStyle name="Percent 75" xfId="9096" xr:uid="{00000000-0005-0000-0000-000091230000}"/>
    <cellStyle name="Percent 76" xfId="9097" xr:uid="{00000000-0005-0000-0000-000092230000}"/>
    <cellStyle name="Percent 77" xfId="9098" xr:uid="{00000000-0005-0000-0000-000093230000}"/>
    <cellStyle name="Percent 78" xfId="9099" xr:uid="{00000000-0005-0000-0000-000094230000}"/>
    <cellStyle name="Percent 78 2 2" xfId="9399" xr:uid="{617652CE-6998-4FB5-9834-FE3B01A71C71}"/>
    <cellStyle name="Percent 79" xfId="9100" xr:uid="{00000000-0005-0000-0000-000095230000}"/>
    <cellStyle name="Percent 79 2" xfId="9403" xr:uid="{9CF871B1-9368-4336-9F85-6FD2AC064CB7}"/>
    <cellStyle name="Percent 8" xfId="9101" xr:uid="{00000000-0005-0000-0000-000096230000}"/>
    <cellStyle name="Percent 8 2" xfId="9102" xr:uid="{00000000-0005-0000-0000-000097230000}"/>
    <cellStyle name="Percent 8 2 2" xfId="9103" xr:uid="{00000000-0005-0000-0000-000098230000}"/>
    <cellStyle name="Percent 8 2 2 2" xfId="9104" xr:uid="{00000000-0005-0000-0000-000099230000}"/>
    <cellStyle name="Percent 8 2 2 2 2" xfId="9105" xr:uid="{00000000-0005-0000-0000-00009A230000}"/>
    <cellStyle name="Percent 8 2 2 2 2 2" xfId="9106" xr:uid="{00000000-0005-0000-0000-00009B230000}"/>
    <cellStyle name="Percent 8 2 2 2 3" xfId="9107" xr:uid="{00000000-0005-0000-0000-00009C230000}"/>
    <cellStyle name="Percent 8 2 2 3" xfId="9108" xr:uid="{00000000-0005-0000-0000-00009D230000}"/>
    <cellStyle name="Percent 8 2 2 3 2" xfId="9109" xr:uid="{00000000-0005-0000-0000-00009E230000}"/>
    <cellStyle name="Percent 8 2 2 3 2 2" xfId="9110" xr:uid="{00000000-0005-0000-0000-00009F230000}"/>
    <cellStyle name="Percent 8 2 2 3 3" xfId="9111" xr:uid="{00000000-0005-0000-0000-0000A0230000}"/>
    <cellStyle name="Percent 8 2 2 4" xfId="9112" xr:uid="{00000000-0005-0000-0000-0000A1230000}"/>
    <cellStyle name="Percent 8 2 2 4 2" xfId="9113" xr:uid="{00000000-0005-0000-0000-0000A2230000}"/>
    <cellStyle name="Percent 8 2 2 4 2 2" xfId="9114" xr:uid="{00000000-0005-0000-0000-0000A3230000}"/>
    <cellStyle name="Percent 8 2 2 4 3" xfId="9115" xr:uid="{00000000-0005-0000-0000-0000A4230000}"/>
    <cellStyle name="Percent 8 2 2 5" xfId="9116" xr:uid="{00000000-0005-0000-0000-0000A5230000}"/>
    <cellStyle name="Percent 8 2 2 5 2" xfId="9117" xr:uid="{00000000-0005-0000-0000-0000A6230000}"/>
    <cellStyle name="Percent 8 2 2 5 2 2" xfId="9118" xr:uid="{00000000-0005-0000-0000-0000A7230000}"/>
    <cellStyle name="Percent 8 2 2 5 3" xfId="9119" xr:uid="{00000000-0005-0000-0000-0000A8230000}"/>
    <cellStyle name="Percent 8 2 3" xfId="9120" xr:uid="{00000000-0005-0000-0000-0000A9230000}"/>
    <cellStyle name="Percent 8 2 4" xfId="9121" xr:uid="{00000000-0005-0000-0000-0000AA230000}"/>
    <cellStyle name="Percent 8 2 5" xfId="9122" xr:uid="{00000000-0005-0000-0000-0000AB230000}"/>
    <cellStyle name="Percent 8 2 6" xfId="9123" xr:uid="{00000000-0005-0000-0000-0000AC230000}"/>
    <cellStyle name="Percent 8 2 6 2" xfId="9124" xr:uid="{00000000-0005-0000-0000-0000AD230000}"/>
    <cellStyle name="Percent 8 2 7" xfId="9125" xr:uid="{00000000-0005-0000-0000-0000AE230000}"/>
    <cellStyle name="Percent 8 3" xfId="9126" xr:uid="{00000000-0005-0000-0000-0000AF230000}"/>
    <cellStyle name="Percent 8 3 2" xfId="9127" xr:uid="{00000000-0005-0000-0000-0000B0230000}"/>
    <cellStyle name="Percent 8 3 2 2" xfId="9128" xr:uid="{00000000-0005-0000-0000-0000B1230000}"/>
    <cellStyle name="Percent 8 3 3" xfId="9129" xr:uid="{00000000-0005-0000-0000-0000B2230000}"/>
    <cellStyle name="Percent 8 4" xfId="9130" xr:uid="{00000000-0005-0000-0000-0000B3230000}"/>
    <cellStyle name="Percent 8 4 2" xfId="9131" xr:uid="{00000000-0005-0000-0000-0000B4230000}"/>
    <cellStyle name="Percent 8 4 2 2" xfId="9132" xr:uid="{00000000-0005-0000-0000-0000B5230000}"/>
    <cellStyle name="Percent 8 4 3" xfId="9133" xr:uid="{00000000-0005-0000-0000-0000B6230000}"/>
    <cellStyle name="Percent 8 5" xfId="9134" xr:uid="{00000000-0005-0000-0000-0000B7230000}"/>
    <cellStyle name="Percent 8 5 2" xfId="9135" xr:uid="{00000000-0005-0000-0000-0000B8230000}"/>
    <cellStyle name="Percent 8 5 2 2" xfId="9136" xr:uid="{00000000-0005-0000-0000-0000B9230000}"/>
    <cellStyle name="Percent 8 5 3" xfId="9137" xr:uid="{00000000-0005-0000-0000-0000BA230000}"/>
    <cellStyle name="Percent 8 6" xfId="9138" xr:uid="{00000000-0005-0000-0000-0000BB230000}"/>
    <cellStyle name="Percent 8 6 2" xfId="9139" xr:uid="{00000000-0005-0000-0000-0000BC230000}"/>
    <cellStyle name="Percent 8 6 2 2" xfId="9140" xr:uid="{00000000-0005-0000-0000-0000BD230000}"/>
    <cellStyle name="Percent 8 6 3" xfId="9141" xr:uid="{00000000-0005-0000-0000-0000BE230000}"/>
    <cellStyle name="Percent 8 7" xfId="9142" xr:uid="{00000000-0005-0000-0000-0000BF230000}"/>
    <cellStyle name="Percent 8 7 2" xfId="9143" xr:uid="{00000000-0005-0000-0000-0000C0230000}"/>
    <cellStyle name="Percent 8 7 3" xfId="9144" xr:uid="{00000000-0005-0000-0000-0000C1230000}"/>
    <cellStyle name="Percent 8 8" xfId="9145" xr:uid="{00000000-0005-0000-0000-0000C2230000}"/>
    <cellStyle name="Percent 80" xfId="9146" xr:uid="{00000000-0005-0000-0000-0000C3230000}"/>
    <cellStyle name="Percent 80 2" xfId="9393" xr:uid="{DC9840D3-B6C6-47C5-B291-120C1113EDCB}"/>
    <cellStyle name="Percent 80 2 2" xfId="9421" xr:uid="{31A0BF7A-CAF7-47CE-AB7F-8BE462B88988}"/>
    <cellStyle name="Percent 80 2 2 2" xfId="9429" xr:uid="{DEB14F44-3B14-4511-998D-9A282C76494E}"/>
    <cellStyle name="Percent 80 2 3" xfId="9625" xr:uid="{CADC120F-A230-4862-A31C-B48A0727750B}"/>
    <cellStyle name="Percent 81" xfId="9147" xr:uid="{00000000-0005-0000-0000-0000C4230000}"/>
    <cellStyle name="Percent 82" xfId="9148" xr:uid="{00000000-0005-0000-0000-0000C5230000}"/>
    <cellStyle name="Percent 83" xfId="9149" xr:uid="{00000000-0005-0000-0000-0000C6230000}"/>
    <cellStyle name="Percent 84" xfId="9150" xr:uid="{00000000-0005-0000-0000-0000C7230000}"/>
    <cellStyle name="Percent 85" xfId="9151" xr:uid="{00000000-0005-0000-0000-0000C8230000}"/>
    <cellStyle name="Percent 86" xfId="9152" xr:uid="{00000000-0005-0000-0000-0000C9230000}"/>
    <cellStyle name="Percent 87" xfId="9377" xr:uid="{00000000-0005-0000-0000-0000CA230000}"/>
    <cellStyle name="Percent 88" xfId="9379" xr:uid="{00000000-0005-0000-0000-0000CB230000}"/>
    <cellStyle name="Percent 88 3" xfId="9405" xr:uid="{6E3F5448-3D86-4A86-8DBB-81DA1D6816AA}"/>
    <cellStyle name="Percent 88 3 2" xfId="9412" xr:uid="{45AB9775-F25A-4972-A815-C39889280DB2}"/>
    <cellStyle name="Percent 89" xfId="9380" xr:uid="{00000000-0005-0000-0000-0000CC230000}"/>
    <cellStyle name="Percent 89 2" xfId="9443" xr:uid="{C4AE3B7D-E9C3-4213-8B0C-F567933F230B}"/>
    <cellStyle name="Percent 9" xfId="9153" xr:uid="{00000000-0005-0000-0000-0000CD230000}"/>
    <cellStyle name="Percent 9 2" xfId="9154" xr:uid="{00000000-0005-0000-0000-0000CE230000}"/>
    <cellStyle name="Percent 9 3" xfId="9155" xr:uid="{00000000-0005-0000-0000-0000CF230000}"/>
    <cellStyle name="Percent 90" xfId="9383" xr:uid="{00000000-0005-0000-0000-0000D0230000}"/>
    <cellStyle name="Percent 91" xfId="9384" xr:uid="{00000000-0005-0000-0000-0000D1230000}"/>
    <cellStyle name="Percent 92" xfId="9390" xr:uid="{00000000-0005-0000-0000-0000D2230000}"/>
    <cellStyle name="Percent 93" xfId="9411" xr:uid="{0505DDF1-00A6-4009-928A-A371DAD8C1AA}"/>
    <cellStyle name="Percent 94" xfId="9408" xr:uid="{EC136C16-EAFC-4749-ACC0-F8B38C1BBE46}"/>
    <cellStyle name="Percent 94 2" xfId="9415" xr:uid="{16E9D390-C979-436D-8FD5-880EDB69C0FA}"/>
    <cellStyle name="Percent 94 2 2" xfId="9617" xr:uid="{3BF45D40-0007-4A36-BCAE-3A6BA7E1A3F1}"/>
    <cellStyle name="Percent 95" xfId="9417" xr:uid="{7A75F514-B180-46A7-9E09-48BECDBA3A4F}"/>
    <cellStyle name="Percent 95 2" xfId="9426" xr:uid="{9140E03B-393E-45AA-BA96-247F112E28DC}"/>
    <cellStyle name="Percent 96" xfId="9434" xr:uid="{5C2C90CE-07C2-462E-989B-97AE578BE838}"/>
    <cellStyle name="Percent 96 2" xfId="9632" xr:uid="{D85FA8D3-C0AD-4847-9BA5-66738849A98F}"/>
    <cellStyle name="Percent 97" xfId="9623" xr:uid="{C75BE4B2-270A-41D6-AF83-97F5713917CB}"/>
    <cellStyle name="PRINTFONT" xfId="9156" xr:uid="{00000000-0005-0000-0000-0000D3230000}"/>
    <cellStyle name="PSChar" xfId="9157" xr:uid="{00000000-0005-0000-0000-0000D4230000}"/>
    <cellStyle name="PSDate" xfId="9158" xr:uid="{00000000-0005-0000-0000-0000D5230000}"/>
    <cellStyle name="PSDec" xfId="9159" xr:uid="{00000000-0005-0000-0000-0000D6230000}"/>
    <cellStyle name="PSHeading" xfId="9160" xr:uid="{00000000-0005-0000-0000-0000D7230000}"/>
    <cellStyle name="PSInt" xfId="9161" xr:uid="{00000000-0005-0000-0000-0000D8230000}"/>
    <cellStyle name="PSSpacer" xfId="9162" xr:uid="{00000000-0005-0000-0000-0000D9230000}"/>
    <cellStyle name="RangeBelow" xfId="9163" xr:uid="{00000000-0005-0000-0000-0000DA230000}"/>
    <cellStyle name="Reset  - Style4" xfId="9164" xr:uid="{00000000-0005-0000-0000-0000DB230000}"/>
    <cellStyle name="Reset  - Style7" xfId="9165" xr:uid="{00000000-0005-0000-0000-0000DC230000}"/>
    <cellStyle name="STD" xfId="9166" xr:uid="{00000000-0005-0000-0000-0000DD230000}"/>
    <cellStyle name="Style 21" xfId="9167" xr:uid="{00000000-0005-0000-0000-0000DE230000}"/>
    <cellStyle name="Style 21 2" xfId="9168" xr:uid="{00000000-0005-0000-0000-0000DF230000}"/>
    <cellStyle name="Style 21 3" xfId="9169" xr:uid="{00000000-0005-0000-0000-0000E0230000}"/>
    <cellStyle name="Style 21 4" xfId="9170" xr:uid="{00000000-0005-0000-0000-0000E1230000}"/>
    <cellStyle name="Style 21 5" xfId="9171" xr:uid="{00000000-0005-0000-0000-0000E2230000}"/>
    <cellStyle name="Style 22" xfId="6" xr:uid="{00000000-0005-0000-0000-0000E3230000}"/>
    <cellStyle name="Style 22 2" xfId="9172" xr:uid="{00000000-0005-0000-0000-0000E4230000}"/>
    <cellStyle name="Style 22 3" xfId="9173" xr:uid="{00000000-0005-0000-0000-0000E5230000}"/>
    <cellStyle name="Style 22 4" xfId="9174" xr:uid="{00000000-0005-0000-0000-0000E6230000}"/>
    <cellStyle name="Style 22 5" xfId="9175" xr:uid="{00000000-0005-0000-0000-0000E7230000}"/>
    <cellStyle name="Style 23" xfId="9176" xr:uid="{00000000-0005-0000-0000-0000E8230000}"/>
    <cellStyle name="Style 23 2" xfId="9177" xr:uid="{00000000-0005-0000-0000-0000E9230000}"/>
    <cellStyle name="Style 23 3" xfId="9178" xr:uid="{00000000-0005-0000-0000-0000EA230000}"/>
    <cellStyle name="Style 23 4" xfId="9179" xr:uid="{00000000-0005-0000-0000-0000EB230000}"/>
    <cellStyle name="Style 23 5" xfId="9180" xr:uid="{00000000-0005-0000-0000-0000EC230000}"/>
    <cellStyle name="Style 24" xfId="7" xr:uid="{00000000-0005-0000-0000-0000ED230000}"/>
    <cellStyle name="Style 24 2" xfId="9181" xr:uid="{00000000-0005-0000-0000-0000EE230000}"/>
    <cellStyle name="Style 24 3" xfId="9182" xr:uid="{00000000-0005-0000-0000-0000EF230000}"/>
    <cellStyle name="Style 24 4" xfId="9183" xr:uid="{00000000-0005-0000-0000-0000F0230000}"/>
    <cellStyle name="Style 24 5" xfId="9184" xr:uid="{00000000-0005-0000-0000-0000F1230000}"/>
    <cellStyle name="Style 25" xfId="9185" xr:uid="{00000000-0005-0000-0000-0000F2230000}"/>
    <cellStyle name="Style 25 10" xfId="9186" xr:uid="{00000000-0005-0000-0000-0000F3230000}"/>
    <cellStyle name="Style 25 2" xfId="9187" xr:uid="{00000000-0005-0000-0000-0000F4230000}"/>
    <cellStyle name="Style 25 3" xfId="9188" xr:uid="{00000000-0005-0000-0000-0000F5230000}"/>
    <cellStyle name="Style 25 4" xfId="9189" xr:uid="{00000000-0005-0000-0000-0000F6230000}"/>
    <cellStyle name="Style 25 5" xfId="9190" xr:uid="{00000000-0005-0000-0000-0000F7230000}"/>
    <cellStyle name="Style 25 6" xfId="9191" xr:uid="{00000000-0005-0000-0000-0000F8230000}"/>
    <cellStyle name="Style 25 7" xfId="9192" xr:uid="{00000000-0005-0000-0000-0000F9230000}"/>
    <cellStyle name="Style 25 8" xfId="9193" xr:uid="{00000000-0005-0000-0000-0000FA230000}"/>
    <cellStyle name="Style 25 9" xfId="9194" xr:uid="{00000000-0005-0000-0000-0000FB230000}"/>
    <cellStyle name="Style 26" xfId="9195" xr:uid="{00000000-0005-0000-0000-0000FC230000}"/>
    <cellStyle name="Style 26 2" xfId="9196" xr:uid="{00000000-0005-0000-0000-0000FD230000}"/>
    <cellStyle name="Style 26 2 2" xfId="9197" xr:uid="{00000000-0005-0000-0000-0000FE230000}"/>
    <cellStyle name="Style 26 3" xfId="9198" xr:uid="{00000000-0005-0000-0000-0000FF230000}"/>
    <cellStyle name="Style 26 3 2" xfId="9199" xr:uid="{00000000-0005-0000-0000-000000240000}"/>
    <cellStyle name="Style 26 4" xfId="9200" xr:uid="{00000000-0005-0000-0000-000001240000}"/>
    <cellStyle name="Style 26 4 2" xfId="9558" xr:uid="{F206E79F-7DEC-416D-9994-8071966D6A99}"/>
    <cellStyle name="Style 26 5" xfId="9201" xr:uid="{00000000-0005-0000-0000-000002240000}"/>
    <cellStyle name="Style 26 6" xfId="9202" xr:uid="{00000000-0005-0000-0000-000003240000}"/>
    <cellStyle name="Style 26 7" xfId="9203" xr:uid="{00000000-0005-0000-0000-000004240000}"/>
    <cellStyle name="Style 27" xfId="9204" xr:uid="{00000000-0005-0000-0000-000005240000}"/>
    <cellStyle name="Style 27 2" xfId="9205" xr:uid="{00000000-0005-0000-0000-000006240000}"/>
    <cellStyle name="Style 27 3" xfId="9206" xr:uid="{00000000-0005-0000-0000-000007240000}"/>
    <cellStyle name="Style 27 4" xfId="9207" xr:uid="{00000000-0005-0000-0000-000008240000}"/>
    <cellStyle name="Style 27 5" xfId="9208" xr:uid="{00000000-0005-0000-0000-000009240000}"/>
    <cellStyle name="Style 28" xfId="9209" xr:uid="{00000000-0005-0000-0000-00000A240000}"/>
    <cellStyle name="Style 28 2" xfId="9210" xr:uid="{00000000-0005-0000-0000-00000B240000}"/>
    <cellStyle name="Style 28 3" xfId="9211" xr:uid="{00000000-0005-0000-0000-00000C240000}"/>
    <cellStyle name="Style 28 4" xfId="9212" xr:uid="{00000000-0005-0000-0000-00000D240000}"/>
    <cellStyle name="Style 28 5" xfId="9213" xr:uid="{00000000-0005-0000-0000-00000E240000}"/>
    <cellStyle name="Style 29" xfId="9214" xr:uid="{00000000-0005-0000-0000-00000F240000}"/>
    <cellStyle name="Style 29 10" xfId="9215" xr:uid="{00000000-0005-0000-0000-000010240000}"/>
    <cellStyle name="Style 29 11" xfId="9216" xr:uid="{00000000-0005-0000-0000-000011240000}"/>
    <cellStyle name="Style 29 12" xfId="9217" xr:uid="{00000000-0005-0000-0000-000012240000}"/>
    <cellStyle name="Style 29 13" xfId="9218" xr:uid="{00000000-0005-0000-0000-000013240000}"/>
    <cellStyle name="Style 29 14" xfId="9219" xr:uid="{00000000-0005-0000-0000-000014240000}"/>
    <cellStyle name="Style 29 15" xfId="9220" xr:uid="{00000000-0005-0000-0000-000015240000}"/>
    <cellStyle name="Style 29 16" xfId="9221" xr:uid="{00000000-0005-0000-0000-000016240000}"/>
    <cellStyle name="Style 29 2" xfId="9222" xr:uid="{00000000-0005-0000-0000-000017240000}"/>
    <cellStyle name="Style 29 3" xfId="9223" xr:uid="{00000000-0005-0000-0000-000018240000}"/>
    <cellStyle name="Style 29 4" xfId="9224" xr:uid="{00000000-0005-0000-0000-000019240000}"/>
    <cellStyle name="Style 29 5" xfId="9225" xr:uid="{00000000-0005-0000-0000-00001A240000}"/>
    <cellStyle name="Style 29 6" xfId="9226" xr:uid="{00000000-0005-0000-0000-00001B240000}"/>
    <cellStyle name="Style 29 7" xfId="9227" xr:uid="{00000000-0005-0000-0000-00001C240000}"/>
    <cellStyle name="Style 29 8" xfId="9228" xr:uid="{00000000-0005-0000-0000-00001D240000}"/>
    <cellStyle name="Style 29 9" xfId="9229" xr:uid="{00000000-0005-0000-0000-00001E240000}"/>
    <cellStyle name="Style 30" xfId="9230" xr:uid="{00000000-0005-0000-0000-00001F240000}"/>
    <cellStyle name="Style 30 10" xfId="9231" xr:uid="{00000000-0005-0000-0000-000020240000}"/>
    <cellStyle name="Style 30 11" xfId="9232" xr:uid="{00000000-0005-0000-0000-000021240000}"/>
    <cellStyle name="Style 30 12" xfId="9233" xr:uid="{00000000-0005-0000-0000-000022240000}"/>
    <cellStyle name="Style 30 13" xfId="9234" xr:uid="{00000000-0005-0000-0000-000023240000}"/>
    <cellStyle name="Style 30 14" xfId="9235" xr:uid="{00000000-0005-0000-0000-000024240000}"/>
    <cellStyle name="Style 30 15" xfId="9236" xr:uid="{00000000-0005-0000-0000-000025240000}"/>
    <cellStyle name="Style 30 16" xfId="9237" xr:uid="{00000000-0005-0000-0000-000026240000}"/>
    <cellStyle name="Style 30 2" xfId="9238" xr:uid="{00000000-0005-0000-0000-000027240000}"/>
    <cellStyle name="Style 30 3" xfId="9239" xr:uid="{00000000-0005-0000-0000-000028240000}"/>
    <cellStyle name="Style 30 4" xfId="9240" xr:uid="{00000000-0005-0000-0000-000029240000}"/>
    <cellStyle name="Style 30 5" xfId="9241" xr:uid="{00000000-0005-0000-0000-00002A240000}"/>
    <cellStyle name="Style 30 6" xfId="9242" xr:uid="{00000000-0005-0000-0000-00002B240000}"/>
    <cellStyle name="Style 30 7" xfId="9243" xr:uid="{00000000-0005-0000-0000-00002C240000}"/>
    <cellStyle name="Style 30 8" xfId="9244" xr:uid="{00000000-0005-0000-0000-00002D240000}"/>
    <cellStyle name="Style 30 9" xfId="9245" xr:uid="{00000000-0005-0000-0000-00002E240000}"/>
    <cellStyle name="Style 31" xfId="9246" xr:uid="{00000000-0005-0000-0000-00002F240000}"/>
    <cellStyle name="Style 31 2" xfId="9247" xr:uid="{00000000-0005-0000-0000-000030240000}"/>
    <cellStyle name="Style 31 3" xfId="9248" xr:uid="{00000000-0005-0000-0000-000031240000}"/>
    <cellStyle name="Style 31 4" xfId="9249" xr:uid="{00000000-0005-0000-0000-000032240000}"/>
    <cellStyle name="Style 31 5" xfId="9250" xr:uid="{00000000-0005-0000-0000-000033240000}"/>
    <cellStyle name="Style 32" xfId="9251" xr:uid="{00000000-0005-0000-0000-000034240000}"/>
    <cellStyle name="Style 32 2" xfId="9252" xr:uid="{00000000-0005-0000-0000-000035240000}"/>
    <cellStyle name="Style 32 3" xfId="9253" xr:uid="{00000000-0005-0000-0000-000036240000}"/>
    <cellStyle name="Style 32 4" xfId="9254" xr:uid="{00000000-0005-0000-0000-000037240000}"/>
    <cellStyle name="Style 32 5" xfId="9255" xr:uid="{00000000-0005-0000-0000-000038240000}"/>
    <cellStyle name="Style 32 6" xfId="9256" xr:uid="{00000000-0005-0000-0000-000039240000}"/>
    <cellStyle name="Style 32 7" xfId="9257" xr:uid="{00000000-0005-0000-0000-00003A240000}"/>
    <cellStyle name="Style 32 8" xfId="9258" xr:uid="{00000000-0005-0000-0000-00003B240000}"/>
    <cellStyle name="Style 33" xfId="9259" xr:uid="{00000000-0005-0000-0000-00003C240000}"/>
    <cellStyle name="Style 33 10" xfId="9260" xr:uid="{00000000-0005-0000-0000-00003D240000}"/>
    <cellStyle name="Style 33 11" xfId="9261" xr:uid="{00000000-0005-0000-0000-00003E240000}"/>
    <cellStyle name="Style 33 12" xfId="9262" xr:uid="{00000000-0005-0000-0000-00003F240000}"/>
    <cellStyle name="Style 33 13" xfId="9263" xr:uid="{00000000-0005-0000-0000-000040240000}"/>
    <cellStyle name="Style 33 14" xfId="9264" xr:uid="{00000000-0005-0000-0000-000041240000}"/>
    <cellStyle name="Style 33 15" xfId="9265" xr:uid="{00000000-0005-0000-0000-000042240000}"/>
    <cellStyle name="Style 33 16" xfId="9266" xr:uid="{00000000-0005-0000-0000-000043240000}"/>
    <cellStyle name="Style 33 2" xfId="9267" xr:uid="{00000000-0005-0000-0000-000044240000}"/>
    <cellStyle name="Style 33 3" xfId="9268" xr:uid="{00000000-0005-0000-0000-000045240000}"/>
    <cellStyle name="Style 33 4" xfId="9269" xr:uid="{00000000-0005-0000-0000-000046240000}"/>
    <cellStyle name="Style 33 5" xfId="9270" xr:uid="{00000000-0005-0000-0000-000047240000}"/>
    <cellStyle name="Style 33 6" xfId="9271" xr:uid="{00000000-0005-0000-0000-000048240000}"/>
    <cellStyle name="Style 33 7" xfId="9272" xr:uid="{00000000-0005-0000-0000-000049240000}"/>
    <cellStyle name="Style 33 8" xfId="9273" xr:uid="{00000000-0005-0000-0000-00004A240000}"/>
    <cellStyle name="Style 33 9" xfId="9274" xr:uid="{00000000-0005-0000-0000-00004B240000}"/>
    <cellStyle name="Style 34" xfId="9275" xr:uid="{00000000-0005-0000-0000-00004C240000}"/>
    <cellStyle name="Style 34 10" xfId="9276" xr:uid="{00000000-0005-0000-0000-00004D240000}"/>
    <cellStyle name="Style 34 11" xfId="9277" xr:uid="{00000000-0005-0000-0000-00004E240000}"/>
    <cellStyle name="Style 34 12" xfId="9278" xr:uid="{00000000-0005-0000-0000-00004F240000}"/>
    <cellStyle name="Style 34 13" xfId="9279" xr:uid="{00000000-0005-0000-0000-000050240000}"/>
    <cellStyle name="Style 34 14" xfId="9280" xr:uid="{00000000-0005-0000-0000-000051240000}"/>
    <cellStyle name="Style 34 15" xfId="9281" xr:uid="{00000000-0005-0000-0000-000052240000}"/>
    <cellStyle name="Style 34 16" xfId="9282" xr:uid="{00000000-0005-0000-0000-000053240000}"/>
    <cellStyle name="Style 34 2" xfId="9283" xr:uid="{00000000-0005-0000-0000-000054240000}"/>
    <cellStyle name="Style 34 3" xfId="9284" xr:uid="{00000000-0005-0000-0000-000055240000}"/>
    <cellStyle name="Style 34 4" xfId="9285" xr:uid="{00000000-0005-0000-0000-000056240000}"/>
    <cellStyle name="Style 34 5" xfId="9286" xr:uid="{00000000-0005-0000-0000-000057240000}"/>
    <cellStyle name="Style 34 6" xfId="9287" xr:uid="{00000000-0005-0000-0000-000058240000}"/>
    <cellStyle name="Style 34 7" xfId="9288" xr:uid="{00000000-0005-0000-0000-000059240000}"/>
    <cellStyle name="Style 34 8" xfId="9289" xr:uid="{00000000-0005-0000-0000-00005A240000}"/>
    <cellStyle name="Style 34 9" xfId="9290" xr:uid="{00000000-0005-0000-0000-00005B240000}"/>
    <cellStyle name="Style 35" xfId="9291" xr:uid="{00000000-0005-0000-0000-00005C240000}"/>
    <cellStyle name="Style 35 10" xfId="9292" xr:uid="{00000000-0005-0000-0000-00005D240000}"/>
    <cellStyle name="Style 35 11" xfId="9293" xr:uid="{00000000-0005-0000-0000-00005E240000}"/>
    <cellStyle name="Style 35 12" xfId="9294" xr:uid="{00000000-0005-0000-0000-00005F240000}"/>
    <cellStyle name="Style 35 13" xfId="9295" xr:uid="{00000000-0005-0000-0000-000060240000}"/>
    <cellStyle name="Style 35 14" xfId="9296" xr:uid="{00000000-0005-0000-0000-000061240000}"/>
    <cellStyle name="Style 35 15" xfId="9297" xr:uid="{00000000-0005-0000-0000-000062240000}"/>
    <cellStyle name="Style 35 16" xfId="9298" xr:uid="{00000000-0005-0000-0000-000063240000}"/>
    <cellStyle name="Style 35 2" xfId="9299" xr:uid="{00000000-0005-0000-0000-000064240000}"/>
    <cellStyle name="Style 35 3" xfId="9300" xr:uid="{00000000-0005-0000-0000-000065240000}"/>
    <cellStyle name="Style 35 4" xfId="9301" xr:uid="{00000000-0005-0000-0000-000066240000}"/>
    <cellStyle name="Style 35 5" xfId="9302" xr:uid="{00000000-0005-0000-0000-000067240000}"/>
    <cellStyle name="Style 35 6" xfId="9303" xr:uid="{00000000-0005-0000-0000-000068240000}"/>
    <cellStyle name="Style 35 7" xfId="9304" xr:uid="{00000000-0005-0000-0000-000069240000}"/>
    <cellStyle name="Style 35 8" xfId="9305" xr:uid="{00000000-0005-0000-0000-00006A240000}"/>
    <cellStyle name="Style 35 9" xfId="9306" xr:uid="{00000000-0005-0000-0000-00006B240000}"/>
    <cellStyle name="Style 36" xfId="9307" xr:uid="{00000000-0005-0000-0000-00006C240000}"/>
    <cellStyle name="Style 36 10" xfId="9308" xr:uid="{00000000-0005-0000-0000-00006D240000}"/>
    <cellStyle name="Style 36 11" xfId="9309" xr:uid="{00000000-0005-0000-0000-00006E240000}"/>
    <cellStyle name="Style 36 12" xfId="9310" xr:uid="{00000000-0005-0000-0000-00006F240000}"/>
    <cellStyle name="Style 36 13" xfId="9311" xr:uid="{00000000-0005-0000-0000-000070240000}"/>
    <cellStyle name="Style 36 14" xfId="9312" xr:uid="{00000000-0005-0000-0000-000071240000}"/>
    <cellStyle name="Style 36 15" xfId="9313" xr:uid="{00000000-0005-0000-0000-000072240000}"/>
    <cellStyle name="Style 36 16" xfId="9314" xr:uid="{00000000-0005-0000-0000-000073240000}"/>
    <cellStyle name="Style 36 2" xfId="9315" xr:uid="{00000000-0005-0000-0000-000074240000}"/>
    <cellStyle name="Style 36 3" xfId="9316" xr:uid="{00000000-0005-0000-0000-000075240000}"/>
    <cellStyle name="Style 36 4" xfId="9317" xr:uid="{00000000-0005-0000-0000-000076240000}"/>
    <cellStyle name="Style 36 5" xfId="9318" xr:uid="{00000000-0005-0000-0000-000077240000}"/>
    <cellStyle name="Style 36 6" xfId="9319" xr:uid="{00000000-0005-0000-0000-000078240000}"/>
    <cellStyle name="Style 36 7" xfId="9320" xr:uid="{00000000-0005-0000-0000-000079240000}"/>
    <cellStyle name="Style 36 8" xfId="9321" xr:uid="{00000000-0005-0000-0000-00007A240000}"/>
    <cellStyle name="Style 36 9" xfId="9322" xr:uid="{00000000-0005-0000-0000-00007B240000}"/>
    <cellStyle name="Style 39" xfId="9323" xr:uid="{00000000-0005-0000-0000-00007C240000}"/>
    <cellStyle name="Style 39 10" xfId="9324" xr:uid="{00000000-0005-0000-0000-00007D240000}"/>
    <cellStyle name="Style 39 11" xfId="9325" xr:uid="{00000000-0005-0000-0000-00007E240000}"/>
    <cellStyle name="Style 39 12" xfId="9326" xr:uid="{00000000-0005-0000-0000-00007F240000}"/>
    <cellStyle name="Style 39 13" xfId="9327" xr:uid="{00000000-0005-0000-0000-000080240000}"/>
    <cellStyle name="Style 39 14" xfId="9328" xr:uid="{00000000-0005-0000-0000-000081240000}"/>
    <cellStyle name="Style 39 15" xfId="9329" xr:uid="{00000000-0005-0000-0000-000082240000}"/>
    <cellStyle name="Style 39 16" xfId="9330" xr:uid="{00000000-0005-0000-0000-000083240000}"/>
    <cellStyle name="Style 39 17" xfId="9331" xr:uid="{00000000-0005-0000-0000-000084240000}"/>
    <cellStyle name="Style 39 18" xfId="9449" xr:uid="{C27B6222-3767-4E4E-8185-F1750C8A8CDB}"/>
    <cellStyle name="Style 39 2" xfId="9332" xr:uid="{00000000-0005-0000-0000-000085240000}"/>
    <cellStyle name="Style 39 3" xfId="9333" xr:uid="{00000000-0005-0000-0000-000086240000}"/>
    <cellStyle name="Style 39 4" xfId="9334" xr:uid="{00000000-0005-0000-0000-000087240000}"/>
    <cellStyle name="Style 39 5" xfId="9335" xr:uid="{00000000-0005-0000-0000-000088240000}"/>
    <cellStyle name="Style 39 6" xfId="9336" xr:uid="{00000000-0005-0000-0000-000089240000}"/>
    <cellStyle name="Style 39 7" xfId="9337" xr:uid="{00000000-0005-0000-0000-00008A240000}"/>
    <cellStyle name="Style 39 8" xfId="9338" xr:uid="{00000000-0005-0000-0000-00008B240000}"/>
    <cellStyle name="Style 39 9" xfId="9339" xr:uid="{00000000-0005-0000-0000-00008C240000}"/>
    <cellStyle name="SubRoutine" xfId="9340" xr:uid="{00000000-0005-0000-0000-00008D240000}"/>
    <cellStyle name="Table  - Style5" xfId="9341" xr:uid="{00000000-0005-0000-0000-00008E240000}"/>
    <cellStyle name="Table  - Style6" xfId="9342" xr:uid="{00000000-0005-0000-0000-00008F240000}"/>
    <cellStyle name="Text B &amp; U" xfId="9343" xr:uid="{00000000-0005-0000-0000-000090240000}"/>
    <cellStyle name="Text STD 1" xfId="9344" xr:uid="{00000000-0005-0000-0000-000091240000}"/>
    <cellStyle name="Text STD 2" xfId="9345" xr:uid="{00000000-0005-0000-0000-000092240000}"/>
    <cellStyle name="Text STD 3" xfId="9346" xr:uid="{00000000-0005-0000-0000-000093240000}"/>
    <cellStyle name="Text Under 0" xfId="9347" xr:uid="{00000000-0005-0000-0000-000094240000}"/>
    <cellStyle name="Text Under 1" xfId="9348" xr:uid="{00000000-0005-0000-0000-000095240000}"/>
    <cellStyle name="Text Wrap" xfId="9349" xr:uid="{00000000-0005-0000-0000-000096240000}"/>
    <cellStyle name="TextNormal" xfId="9350" xr:uid="{00000000-0005-0000-0000-000097240000}"/>
    <cellStyle name="þ(Î'_x000c_ïþ÷_x000c_âþÖ_x0006__x0002_Þ”_x0013__x0007__x0001__x0001_" xfId="9351" xr:uid="{00000000-0005-0000-0000-000098240000}"/>
    <cellStyle name="Title  - Style1" xfId="9352" xr:uid="{00000000-0005-0000-0000-000099240000}"/>
    <cellStyle name="Title  - Style6" xfId="9353" xr:uid="{00000000-0005-0000-0000-00009A240000}"/>
    <cellStyle name="Title 2" xfId="9354" xr:uid="{00000000-0005-0000-0000-00009B240000}"/>
    <cellStyle name="Title 3" xfId="9355" xr:uid="{00000000-0005-0000-0000-00009C240000}"/>
    <cellStyle name="Title 4" xfId="9356" xr:uid="{00000000-0005-0000-0000-00009D240000}"/>
    <cellStyle name="Title 5" xfId="9357" xr:uid="{00000000-0005-0000-0000-00009E240000}"/>
    <cellStyle name="Title: Worksheet" xfId="9358" xr:uid="{00000000-0005-0000-0000-00009F240000}"/>
    <cellStyle name="Total 2" xfId="9359" xr:uid="{00000000-0005-0000-0000-0000A0240000}"/>
    <cellStyle name="Total 3" xfId="9360" xr:uid="{00000000-0005-0000-0000-0000A1240000}"/>
    <cellStyle name="Total 4" xfId="9361" xr:uid="{00000000-0005-0000-0000-0000A2240000}"/>
    <cellStyle name="Total 5" xfId="9362" xr:uid="{00000000-0005-0000-0000-0000A3240000}"/>
    <cellStyle name="Total 6" xfId="9363" xr:uid="{00000000-0005-0000-0000-0000A4240000}"/>
    <cellStyle name="Total 7" xfId="9364" xr:uid="{00000000-0005-0000-0000-0000A5240000}"/>
    <cellStyle name="TotCol - Style5" xfId="9365" xr:uid="{00000000-0005-0000-0000-0000A6240000}"/>
    <cellStyle name="TotCol - Style7" xfId="9366" xr:uid="{00000000-0005-0000-0000-0000A7240000}"/>
    <cellStyle name="TotRow - Style4" xfId="9367" xr:uid="{00000000-0005-0000-0000-0000A8240000}"/>
    <cellStyle name="TotRow - Style8" xfId="9368" xr:uid="{00000000-0005-0000-0000-0000A9240000}"/>
    <cellStyle name="Undefined" xfId="9369" xr:uid="{00000000-0005-0000-0000-0000AA240000}"/>
    <cellStyle name="UnDERLINED" xfId="9370" xr:uid="{00000000-0005-0000-0000-0000AB240000}"/>
    <cellStyle name="Warning Text 2" xfId="9371" xr:uid="{00000000-0005-0000-0000-0000AC240000}"/>
    <cellStyle name="Warning Text 3" xfId="9372" xr:uid="{00000000-0005-0000-0000-0000AD240000}"/>
    <cellStyle name="Warning Text 4" xfId="9373" xr:uid="{00000000-0005-0000-0000-0000AE240000}"/>
    <cellStyle name="Warning Text 5" xfId="9374" xr:uid="{00000000-0005-0000-0000-0000AF240000}"/>
    <cellStyle name="Warning Text 6" xfId="9375" xr:uid="{00000000-0005-0000-0000-0000B0240000}"/>
  </cellStyles>
  <dxfs count="7"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</dxfs>
  <tableStyles count="1" defaultTableStyle="TableStyleMedium9" defaultPivotStyle="PivotStyleLight16">
    <tableStyle name="Invisible" pivot="0" table="0" count="0" xr9:uid="{CCEF21B7-7465-4BD5-8B88-E5D6BD62EEFE}"/>
  </tableStyles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145676446658193E-2"/>
          <c:y val="5.315326074345874E-2"/>
          <c:w val="0.90801958413493755"/>
          <c:h val="0.89534282300833379"/>
        </c:manualLayout>
      </c:layout>
      <c:scatterChart>
        <c:scatterStyle val="lineMarker"/>
        <c:varyColors val="0"/>
        <c:ser>
          <c:idx val="1"/>
          <c:order val="0"/>
          <c:tx>
            <c:strRef>
              <c:f>'Attachment 1 Summary'!$L$7</c:f>
              <c:strCache>
                <c:ptCount val="1"/>
                <c:pt idx="0">
                  <c:v>Constant Growth DCF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'Attachment 1 Summary'!$M$7:$M$8</c:f>
              <c:numCache>
                <c:formatCode>0.00%</c:formatCode>
                <c:ptCount val="2"/>
                <c:pt idx="0">
                  <c:v>7.9437922710309916E-2</c:v>
                </c:pt>
                <c:pt idx="1">
                  <c:v>0.12976943320851714</c:v>
                </c:pt>
              </c:numCache>
            </c:numRef>
          </c:xVal>
          <c:yVal>
            <c:numRef>
              <c:f>'Attachment 1 Summary'!$N$7:$N$8</c:f>
              <c:numCache>
                <c:formatCode>0.0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4F-43F2-A7A5-A911E22064BF}"/>
            </c:ext>
          </c:extLst>
        </c:ser>
        <c:ser>
          <c:idx val="2"/>
          <c:order val="1"/>
          <c:tx>
            <c:strRef>
              <c:f>'Attachment 1 Summary'!$L$9</c:f>
              <c:strCache>
                <c:ptCount val="1"/>
                <c:pt idx="0">
                  <c:v>Multi-Stage DCF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'Attachment 1 Summary'!$M$9:$M$10</c:f>
              <c:numCache>
                <c:formatCode>0.00%</c:formatCode>
                <c:ptCount val="2"/>
                <c:pt idx="0">
                  <c:v>8.9678171277046206E-2</c:v>
                </c:pt>
                <c:pt idx="1">
                  <c:v>0.10756397843360901</c:v>
                </c:pt>
              </c:numCache>
            </c:numRef>
          </c:xVal>
          <c:yVal>
            <c:numRef>
              <c:f>'Attachment 1 Summary'!$N$9:$N$10</c:f>
              <c:numCache>
                <c:formatCode>0.0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67-4C78-B83B-60C1F753CB53}"/>
            </c:ext>
          </c:extLst>
        </c:ser>
        <c:ser>
          <c:idx val="4"/>
          <c:order val="2"/>
          <c:tx>
            <c:strRef>
              <c:f>'Attachment 1 Summary'!$L$11</c:f>
              <c:strCache>
                <c:ptCount val="1"/>
                <c:pt idx="0">
                  <c:v>CAPM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'Attachment 1 Summary'!$M$11:$M$12</c:f>
              <c:numCache>
                <c:formatCode>0.00%</c:formatCode>
                <c:ptCount val="2"/>
                <c:pt idx="0">
                  <c:v>0.10678177456040289</c:v>
                </c:pt>
                <c:pt idx="1">
                  <c:v>0.12671359970216084</c:v>
                </c:pt>
              </c:numCache>
            </c:numRef>
          </c:xVal>
          <c:yVal>
            <c:numRef>
              <c:f>'Attachment 1 Summary'!$N$11:$N$12</c:f>
              <c:numCache>
                <c:formatCode>0.0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B4F-43F2-A7A5-A911E22064BF}"/>
            </c:ext>
          </c:extLst>
        </c:ser>
        <c:ser>
          <c:idx val="9"/>
          <c:order val="3"/>
          <c:tx>
            <c:strRef>
              <c:f>'Attachment 1 Summary'!$L$13</c:f>
              <c:strCache>
                <c:ptCount val="1"/>
                <c:pt idx="0">
                  <c:v>ECAPM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'Attachment 1 Summary'!$M$13:$M$14</c:f>
              <c:numCache>
                <c:formatCode>0.00%</c:formatCode>
                <c:ptCount val="2"/>
                <c:pt idx="0">
                  <c:v>0.11540580624469256</c:v>
                </c:pt>
                <c:pt idx="1">
                  <c:v>0.13035467510101101</c:v>
                </c:pt>
              </c:numCache>
            </c:numRef>
          </c:xVal>
          <c:yVal>
            <c:numRef>
              <c:f>'Attachment 1 Summary'!$N$13:$N$14</c:f>
              <c:numCache>
                <c:formatCode>0.0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74-424B-A089-4A4093E49B3C}"/>
            </c:ext>
          </c:extLst>
        </c:ser>
        <c:ser>
          <c:idx val="5"/>
          <c:order val="4"/>
          <c:tx>
            <c:strRef>
              <c:f>'Attachment 1 Summary'!$L$15</c:f>
              <c:strCache>
                <c:ptCount val="1"/>
                <c:pt idx="0">
                  <c:v>Risk Premium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'Attachment 1 Summary'!$M$15:$M$16</c:f>
              <c:numCache>
                <c:formatCode>0.00%</c:formatCode>
                <c:ptCount val="2"/>
                <c:pt idx="0">
                  <c:v>9.277269364265936E-2</c:v>
                </c:pt>
                <c:pt idx="1">
                  <c:v>9.7102781195442134E-2</c:v>
                </c:pt>
              </c:numCache>
            </c:numRef>
          </c:xVal>
          <c:yVal>
            <c:numRef>
              <c:f>'Attachment 1 Summary'!$N$15:$N$16</c:f>
              <c:numCache>
                <c:formatCode>0.0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B4F-43F2-A7A5-A911E22064BF}"/>
            </c:ext>
          </c:extLst>
        </c:ser>
        <c:ser>
          <c:idx val="6"/>
          <c:order val="5"/>
          <c:tx>
            <c:strRef>
              <c:f>'Attachment 1 Summary'!$L$17</c:f>
              <c:strCache>
                <c:ptCount val="1"/>
                <c:pt idx="0">
                  <c:v>Lower End ROE Recommendation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'Attachment 1 Summary'!$M$17:$M$18</c:f>
              <c:numCache>
                <c:formatCode>0.00%</c:formatCode>
                <c:ptCount val="2"/>
                <c:pt idx="0">
                  <c:v>9.6500000000000002E-2</c:v>
                </c:pt>
                <c:pt idx="1">
                  <c:v>9.6500000000000002E-2</c:v>
                </c:pt>
              </c:numCache>
            </c:numRef>
          </c:xVal>
          <c:yVal>
            <c:numRef>
              <c:f>'Attachment 1 Summary'!$N$17:$N$18</c:f>
              <c:numCache>
                <c:formatCode>0.0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B4F-43F2-A7A5-A911E22064BF}"/>
            </c:ext>
          </c:extLst>
        </c:ser>
        <c:ser>
          <c:idx val="7"/>
          <c:order val="6"/>
          <c:tx>
            <c:strRef>
              <c:f>'Attachment 1 Summary'!$L$19</c:f>
              <c:strCache>
                <c:ptCount val="1"/>
                <c:pt idx="0">
                  <c:v>Higher End ROE Recommendation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'Attachment 1 Summary'!$M$19:$M$20</c:f>
              <c:numCache>
                <c:formatCode>0.00%</c:formatCode>
                <c:ptCount val="2"/>
                <c:pt idx="0">
                  <c:v>0.104</c:v>
                </c:pt>
                <c:pt idx="1">
                  <c:v>0.104</c:v>
                </c:pt>
              </c:numCache>
            </c:numRef>
          </c:xVal>
          <c:yVal>
            <c:numRef>
              <c:f>'Attachment 1 Summary'!$N$19:$N$20</c:f>
              <c:numCache>
                <c:formatCode>0.0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B4F-43F2-A7A5-A911E22064BF}"/>
            </c:ext>
          </c:extLst>
        </c:ser>
        <c:ser>
          <c:idx val="0"/>
          <c:order val="7"/>
          <c:tx>
            <c:strRef>
              <c:f>'Attachment 1 Summary'!$L$21</c:f>
              <c:strCache>
                <c:ptCount val="1"/>
                <c:pt idx="0">
                  <c:v>Recommended ROE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'Attachment 1 Summary'!$M$21:$M$22</c:f>
              <c:numCache>
                <c:formatCode>0.00%</c:formatCode>
                <c:ptCount val="2"/>
                <c:pt idx="0">
                  <c:v>9.8000000000000004E-2</c:v>
                </c:pt>
                <c:pt idx="1">
                  <c:v>9.8000000000000004E-2</c:v>
                </c:pt>
              </c:numCache>
            </c:numRef>
          </c:xVal>
          <c:yVal>
            <c:numRef>
              <c:f>'Attachment 1 Summary'!$N$21:$N$22</c:f>
              <c:numCache>
                <c:formatCode>0.0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36E-438B-8D08-311964F3F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422656"/>
        <c:axId val="238432640"/>
      </c:scatterChart>
      <c:valAx>
        <c:axId val="238422656"/>
        <c:scaling>
          <c:orientation val="minMax"/>
          <c:max val="0.14000000000000001"/>
          <c:min val="7.0000000000000007E-2"/>
        </c:scaling>
        <c:delete val="0"/>
        <c:axPos val="b"/>
        <c:numFmt formatCode="0.00%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432640"/>
        <c:crosses val="autoZero"/>
        <c:crossBetween val="midCat"/>
        <c:majorUnit val="5.0000000000000027E-3"/>
      </c:valAx>
      <c:valAx>
        <c:axId val="238432640"/>
        <c:scaling>
          <c:orientation val="minMax"/>
          <c:max val="10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238422656"/>
        <c:crossesAt val="0.1"/>
        <c:crossBetween val="midCat"/>
        <c:majorUnit val="1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022112410076"/>
          <c:y val="6.2769226713879966E-2"/>
          <c:w val="0.85642007779622897"/>
          <c:h val="0.8275356461111635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3.0278814453491973E-3"/>
                  <c:y val="-0.35649955787576565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</c:trendlineLbl>
          </c:trendline>
          <c:xVal>
            <c:numRef>
              <c:f>'Attachment 10 Risk Premium'!$D$6:$D$118</c:f>
              <c:numCache>
                <c:formatCode>0.00%</c:formatCode>
                <c:ptCount val="113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6.9425846153846171E-2</c:v>
                </c:pt>
                <c:pt idx="13">
                  <c:v>6.7118615384615374E-2</c:v>
                </c:pt>
                <c:pt idx="14">
                  <c:v>6.2348153846153817E-2</c:v>
                </c:pt>
                <c:pt idx="15">
                  <c:v>6.2925692307692321E-2</c:v>
                </c:pt>
                <c:pt idx="16">
                  <c:v>6.9183230769230789E-2</c:v>
                </c:pt>
                <c:pt idx="17">
                  <c:v>6.9644696969696968E-2</c:v>
                </c:pt>
                <c:pt idx="18">
                  <c:v>6.6189999999999999E-2</c:v>
                </c:pt>
                <c:pt idx="19">
                  <c:v>6.8133281250000011E-2</c:v>
                </c:pt>
                <c:pt idx="20">
                  <c:v>6.9324153846153841E-2</c:v>
                </c:pt>
                <c:pt idx="21">
                  <c:v>6.5281666666666668E-2</c:v>
                </c:pt>
                <c:pt idx="22">
                  <c:v>6.1372272727272741E-2</c:v>
                </c:pt>
                <c:pt idx="23">
                  <c:v>5.8462461538461553E-2</c:v>
                </c:pt>
                <c:pt idx="24">
                  <c:v>5.4731969696969689E-2</c:v>
                </c:pt>
                <c:pt idx="25">
                  <c:v>5.1047272727272747E-2</c:v>
                </c:pt>
                <c:pt idx="26">
                  <c:v>5.3729687500000019E-2</c:v>
                </c:pt>
                <c:pt idx="27">
                  <c:v>5.794030769230768E-2</c:v>
                </c:pt>
                <c:pt idx="28">
                  <c:v>6.2528484848484861E-2</c:v>
                </c:pt>
                <c:pt idx="29">
                  <c:v>6.2912615384615386E-2</c:v>
                </c:pt>
                <c:pt idx="30">
                  <c:v>5.9723230769230765E-2</c:v>
                </c:pt>
                <c:pt idx="31">
                  <c:v>5.7871875000000017E-2</c:v>
                </c:pt>
                <c:pt idx="32">
                  <c:v>5.686107692307691E-2</c:v>
                </c:pt>
                <c:pt idx="33">
                  <c:v>5.4425937500000014E-2</c:v>
                </c:pt>
                <c:pt idx="34">
                  <c:v>5.699338461538464E-2</c:v>
                </c:pt>
                <c:pt idx="35">
                  <c:v>5.2970909090909089E-2</c:v>
                </c:pt>
                <c:pt idx="36">
                  <c:v>5.5132187499999999E-2</c:v>
                </c:pt>
                <c:pt idx="37">
                  <c:v>5.6129153846153849E-2</c:v>
                </c:pt>
                <c:pt idx="38">
                  <c:v>5.0848590909090899E-2</c:v>
                </c:pt>
                <c:pt idx="39">
                  <c:v>4.9307318181818195E-2</c:v>
                </c:pt>
                <c:pt idx="40">
                  <c:v>4.8490953125E-2</c:v>
                </c:pt>
                <c:pt idx="41">
                  <c:v>4.5979046153846168E-2</c:v>
                </c:pt>
                <c:pt idx="42">
                  <c:v>5.1104863636363636E-2</c:v>
                </c:pt>
                <c:pt idx="43">
                  <c:v>5.1142196969696983E-2</c:v>
                </c:pt>
                <c:pt idx="44">
                  <c:v>4.8753138461538476E-2</c:v>
                </c:pt>
                <c:pt idx="45">
                  <c:v>5.3192861538461533E-2</c:v>
                </c:pt>
                <c:pt idx="46">
                  <c:v>5.0588015151515148E-2</c:v>
                </c:pt>
                <c:pt idx="47">
                  <c:v>4.864845454545455E-2</c:v>
                </c:pt>
                <c:pt idx="48">
                  <c:v>4.6927312499999985E-2</c:v>
                </c:pt>
                <c:pt idx="49">
                  <c:v>4.4650938461538468E-2</c:v>
                </c:pt>
                <c:pt idx="50">
                  <c:v>4.4381742424242414E-2</c:v>
                </c:pt>
                <c:pt idx="51">
                  <c:v>4.6829078125E-2</c:v>
                </c:pt>
                <c:pt idx="52">
                  <c:v>4.633183076923076E-2</c:v>
                </c:pt>
                <c:pt idx="53">
                  <c:v>5.1406507692307687E-2</c:v>
                </c:pt>
                <c:pt idx="54">
                  <c:v>4.9925692307692303E-2</c:v>
                </c:pt>
                <c:pt idx="55">
                  <c:v>4.739560000000001E-2</c:v>
                </c:pt>
                <c:pt idx="56">
                  <c:v>4.7964107692307696E-2</c:v>
                </c:pt>
                <c:pt idx="57">
                  <c:v>4.9891384615384615E-2</c:v>
                </c:pt>
                <c:pt idx="58">
                  <c:v>4.9470430769230793E-2</c:v>
                </c:pt>
                <c:pt idx="59">
                  <c:v>4.6137848484848476E-2</c:v>
                </c:pt>
                <c:pt idx="60">
                  <c:v>4.4057984615384606E-2</c:v>
                </c:pt>
                <c:pt idx="61">
                  <c:v>4.5697861538461525E-2</c:v>
                </c:pt>
                <c:pt idx="62">
                  <c:v>4.4448575757575763E-2</c:v>
                </c:pt>
                <c:pt idx="63">
                  <c:v>3.648545454545455E-2</c:v>
                </c:pt>
                <c:pt idx="64">
                  <c:v>3.4371828125000004E-2</c:v>
                </c:pt>
                <c:pt idx="65">
                  <c:v>4.1675338461538453E-2</c:v>
                </c:pt>
                <c:pt idx="66">
                  <c:v>4.3207924242424235E-2</c:v>
                </c:pt>
                <c:pt idx="67">
                  <c:v>4.3369015151515151E-2</c:v>
                </c:pt>
                <c:pt idx="68">
                  <c:v>4.6233281250000008E-2</c:v>
                </c:pt>
                <c:pt idx="69">
                  <c:v>4.3635553846153849E-2</c:v>
                </c:pt>
                <c:pt idx="70">
                  <c:v>3.855463636363636E-2</c:v>
                </c:pt>
                <c:pt idx="71">
                  <c:v>4.1662787878787896E-2</c:v>
                </c:pt>
                <c:pt idx="72">
                  <c:v>4.5583796874999978E-2</c:v>
                </c:pt>
                <c:pt idx="73">
                  <c:v>4.3380446153846154E-2</c:v>
                </c:pt>
                <c:pt idx="74">
                  <c:v>3.692825757575758E-2</c:v>
                </c:pt>
                <c:pt idx="75">
                  <c:v>3.0392815384615392E-2</c:v>
                </c:pt>
                <c:pt idx="76">
                  <c:v>3.1351338461538467E-2</c:v>
                </c:pt>
                <c:pt idx="77">
                  <c:v>2.9340830769230764E-2</c:v>
                </c:pt>
                <c:pt idx="78">
                  <c:v>2.7412938461538462E-2</c:v>
                </c:pt>
                <c:pt idx="79">
                  <c:v>2.8642166666666666E-2</c:v>
                </c:pt>
                <c:pt idx="80">
                  <c:v>3.1295609374999998E-2</c:v>
                </c:pt>
                <c:pt idx="81">
                  <c:v>3.1398800000000004E-2</c:v>
                </c:pt>
                <c:pt idx="82">
                  <c:v>3.7113621212121202E-2</c:v>
                </c:pt>
                <c:pt idx="83">
                  <c:v>3.7872272727272713E-2</c:v>
                </c:pt>
                <c:pt idx="84">
                  <c:v>3.6892906249999989E-2</c:v>
                </c:pt>
                <c:pt idx="85">
                  <c:v>3.4420169230769224E-2</c:v>
                </c:pt>
                <c:pt idx="86">
                  <c:v>3.2637651515151515E-2</c:v>
                </c:pt>
                <c:pt idx="87">
                  <c:v>2.9634439393939404E-2</c:v>
                </c:pt>
                <c:pt idx="88">
                  <c:v>2.5536187500000005E-2</c:v>
                </c:pt>
                <c:pt idx="89">
                  <c:v>2.8846923076923076E-2</c:v>
                </c:pt>
                <c:pt idx="90">
                  <c:v>2.9591227272727273E-2</c:v>
                </c:pt>
                <c:pt idx="91">
                  <c:v>2.9592590909090898E-2</c:v>
                </c:pt>
                <c:pt idx="92">
                  <c:v>2.7197200000000001E-2</c:v>
                </c:pt>
                <c:pt idx="93">
                  <c:v>2.5666046153846152E-2</c:v>
                </c:pt>
                <c:pt idx="94">
                  <c:v>2.2773333333333333E-2</c:v>
                </c:pt>
                <c:pt idx="95">
                  <c:v>2.8326507692307684E-2</c:v>
                </c:pt>
                <c:pt idx="96">
                  <c:v>3.0435492307692304E-2</c:v>
                </c:pt>
                <c:pt idx="97">
                  <c:v>2.8955353846153841E-2</c:v>
                </c:pt>
                <c:pt idx="98">
                  <c:v>2.8157476923076918E-2</c:v>
                </c:pt>
                <c:pt idx="99">
                  <c:v>2.8170630769230768E-2</c:v>
                </c:pt>
                <c:pt idx="100">
                  <c:v>3.0233969230769233E-2</c:v>
                </c:pt>
                <c:pt idx="101">
                  <c:v>3.0863630769230772E-2</c:v>
                </c:pt>
                <c:pt idx="102">
                  <c:v>3.0584523076923074E-2</c:v>
                </c:pt>
                <c:pt idx="103">
                  <c:v>3.270189393939394E-2</c:v>
                </c:pt>
                <c:pt idx="104">
                  <c:v>3.0102703124999998E-2</c:v>
                </c:pt>
                <c:pt idx="105">
                  <c:v>2.7823599999999997E-2</c:v>
                </c:pt>
                <c:pt idx="106">
                  <c:v>2.2855318181818182E-2</c:v>
                </c:pt>
                <c:pt idx="107">
                  <c:v>2.2538393939393941E-2</c:v>
                </c:pt>
                <c:pt idx="108">
                  <c:v>1.888032307692307E-2</c:v>
                </c:pt>
                <c:pt idx="109">
                  <c:v>1.3756846153846161E-2</c:v>
                </c:pt>
                <c:pt idx="110">
                  <c:v>1.3650969696969693E-2</c:v>
                </c:pt>
                <c:pt idx="111">
                  <c:v>1.6167287878787885E-2</c:v>
                </c:pt>
                <c:pt idx="112">
                  <c:v>1.8107999999999999E-2</c:v>
                </c:pt>
              </c:numCache>
            </c:numRef>
          </c:xVal>
          <c:yVal>
            <c:numRef>
              <c:f>'Attachment 10 Risk Premium'!$E$6:$E$118</c:f>
              <c:numCache>
                <c:formatCode>0.00%</c:formatCode>
                <c:ptCount val="113"/>
                <c:pt idx="0">
                  <c:v>4.615937500000003E-2</c:v>
                </c:pt>
                <c:pt idx="1">
                  <c:v>4.0898958333333346E-2</c:v>
                </c:pt>
                <c:pt idx="2">
                  <c:v>4.4205538461538435E-2</c:v>
                </c:pt>
                <c:pt idx="3">
                  <c:v>4.4215303030303063E-2</c:v>
                </c:pt>
                <c:pt idx="4">
                  <c:v>4.681603174603173E-2</c:v>
                </c:pt>
                <c:pt idx="5">
                  <c:v>4.8530102564102576E-2</c:v>
                </c:pt>
                <c:pt idx="6">
                  <c:v>5.0732272727272681E-2</c:v>
                </c:pt>
                <c:pt idx="7">
                  <c:v>5.0165555555555588E-2</c:v>
                </c:pt>
                <c:pt idx="8">
                  <c:v>4.5454843750000015E-2</c:v>
                </c:pt>
                <c:pt idx="9">
                  <c:v>3.4823692307692333E-2</c:v>
                </c:pt>
                <c:pt idx="10">
                  <c:v>3.2818939393939386E-2</c:v>
                </c:pt>
                <c:pt idx="11">
                  <c:v>3.5689871794871805E-2</c:v>
                </c:pt>
                <c:pt idx="12">
                  <c:v>4.0574153846153829E-2</c:v>
                </c:pt>
                <c:pt idx="13">
                  <c:v>4.3548051282051303E-2</c:v>
                </c:pt>
                <c:pt idx="14">
                  <c:v>5.3718512820512848E-2</c:v>
                </c:pt>
                <c:pt idx="15">
                  <c:v>5.1574307692307669E-2</c:v>
                </c:pt>
                <c:pt idx="16">
                  <c:v>3.9566769230769225E-2</c:v>
                </c:pt>
                <c:pt idx="17">
                  <c:v>4.2855303030303035E-2</c:v>
                </c:pt>
                <c:pt idx="18">
                  <c:v>4.5752857142857137E-2</c:v>
                </c:pt>
                <c:pt idx="19">
                  <c:v>4.4938147321428576E-2</c:v>
                </c:pt>
                <c:pt idx="20">
                  <c:v>4.7675846153846152E-2</c:v>
                </c:pt>
                <c:pt idx="21">
                  <c:v>5.4718333333333327E-2</c:v>
                </c:pt>
                <c:pt idx="22">
                  <c:v>4.7794393939393935E-2</c:v>
                </c:pt>
                <c:pt idx="23">
                  <c:v>5.5204205128205099E-2</c:v>
                </c:pt>
                <c:pt idx="24">
                  <c:v>5.9368030303030304E-2</c:v>
                </c:pt>
                <c:pt idx="25">
                  <c:v>6.5852727272727257E-2</c:v>
                </c:pt>
                <c:pt idx="26">
                  <c:v>5.4436979166666656E-2</c:v>
                </c:pt>
                <c:pt idx="27">
                  <c:v>5.4559692307692323E-2</c:v>
                </c:pt>
                <c:pt idx="28">
                  <c:v>4.1221515151515134E-2</c:v>
                </c:pt>
                <c:pt idx="29">
                  <c:v>4.363738461538462E-2</c:v>
                </c:pt>
                <c:pt idx="30">
                  <c:v>5.0610102564102574E-2</c:v>
                </c:pt>
                <c:pt idx="31">
                  <c:v>5.5468124999999979E-2</c:v>
                </c:pt>
                <c:pt idx="32">
                  <c:v>6.4138923076923093E-2</c:v>
                </c:pt>
                <c:pt idx="33">
                  <c:v>5.932406249999999E-2</c:v>
                </c:pt>
                <c:pt idx="34">
                  <c:v>5.0506615384615358E-2</c:v>
                </c:pt>
                <c:pt idx="35">
                  <c:v>5.3529090909090922E-2</c:v>
                </c:pt>
                <c:pt idx="36">
                  <c:v>5.1534479166666675E-2</c:v>
                </c:pt>
                <c:pt idx="37">
                  <c:v>6.0295846153846151E-2</c:v>
                </c:pt>
                <c:pt idx="38">
                  <c:v>6.4151409090909092E-2</c:v>
                </c:pt>
                <c:pt idx="39">
                  <c:v>6.0803792929292909E-2</c:v>
                </c:pt>
                <c:pt idx="40">
                  <c:v>6.5329046875000005E-2</c:v>
                </c:pt>
                <c:pt idx="41">
                  <c:v>6.7645953846153836E-2</c:v>
                </c:pt>
                <c:pt idx="42">
                  <c:v>5.5015136363636356E-2</c:v>
                </c:pt>
                <c:pt idx="43">
                  <c:v>5.7275984848484819E-2</c:v>
                </c:pt>
                <c:pt idx="44">
                  <c:v>6.1846861538461514E-2</c:v>
                </c:pt>
                <c:pt idx="45">
                  <c:v>5.2540471794871813E-2</c:v>
                </c:pt>
                <c:pt idx="46">
                  <c:v>5.3099484848484854E-2</c:v>
                </c:pt>
                <c:pt idx="47">
                  <c:v>5.7934878787878771E-2</c:v>
                </c:pt>
                <c:pt idx="48">
                  <c:v>5.9572687500000027E-2</c:v>
                </c:pt>
                <c:pt idx="49">
                  <c:v>6.0709061538461513E-2</c:v>
                </c:pt>
                <c:pt idx="50">
                  <c:v>6.033825757575758E-2</c:v>
                </c:pt>
                <c:pt idx="51">
                  <c:v>5.6335207589285709E-2</c:v>
                </c:pt>
                <c:pt idx="52">
                  <c:v>6.0468169230769246E-2</c:v>
                </c:pt>
                <c:pt idx="53">
                  <c:v>5.459349230769231E-2</c:v>
                </c:pt>
                <c:pt idx="54">
                  <c:v>5.3449307692307692E-2</c:v>
                </c:pt>
                <c:pt idx="55">
                  <c:v>5.4024399999999986E-2</c:v>
                </c:pt>
                <c:pt idx="56">
                  <c:v>5.7217710489510486E-2</c:v>
                </c:pt>
                <c:pt idx="57">
                  <c:v>5.1375282051282042E-2</c:v>
                </c:pt>
                <c:pt idx="58">
                  <c:v>5.0792069230769211E-2</c:v>
                </c:pt>
                <c:pt idx="59">
                  <c:v>5.5039074592074591E-2</c:v>
                </c:pt>
                <c:pt idx="60">
                  <c:v>5.9699158241758261E-2</c:v>
                </c:pt>
                <c:pt idx="61">
                  <c:v>5.5968805128205144E-2</c:v>
                </c:pt>
                <c:pt idx="62">
                  <c:v>6.1062535353535348E-2</c:v>
                </c:pt>
                <c:pt idx="63">
                  <c:v>6.6899160839160837E-2</c:v>
                </c:pt>
                <c:pt idx="64">
                  <c:v>6.8053171874999999E-2</c:v>
                </c:pt>
                <c:pt idx="65">
                  <c:v>5.9399661538461559E-2</c:v>
                </c:pt>
                <c:pt idx="66">
                  <c:v>5.5592075757575764E-2</c:v>
                </c:pt>
                <c:pt idx="67">
                  <c:v>5.9680984848484837E-2</c:v>
                </c:pt>
                <c:pt idx="68">
                  <c:v>5.6133385416666653E-2</c:v>
                </c:pt>
                <c:pt idx="69">
                  <c:v>5.6218991608391611E-2</c:v>
                </c:pt>
                <c:pt idx="70">
                  <c:v>6.5695363636363635E-2</c:v>
                </c:pt>
                <c:pt idx="71">
                  <c:v>5.9260289044289011E-2</c:v>
                </c:pt>
                <c:pt idx="72">
                  <c:v>5.5416203125000028E-2</c:v>
                </c:pt>
                <c:pt idx="73">
                  <c:v>5.5069553846153856E-2</c:v>
                </c:pt>
                <c:pt idx="74">
                  <c:v>5.9571742424242423E-2</c:v>
                </c:pt>
                <c:pt idx="75">
                  <c:v>6.835718461538462E-2</c:v>
                </c:pt>
                <c:pt idx="76">
                  <c:v>6.4968661538461522E-2</c:v>
                </c:pt>
                <c:pt idx="77">
                  <c:v>6.8971669230769236E-2</c:v>
                </c:pt>
                <c:pt idx="78">
                  <c:v>7.0087061538461545E-2</c:v>
                </c:pt>
                <c:pt idx="79">
                  <c:v>7.1907833333333337E-2</c:v>
                </c:pt>
                <c:pt idx="80">
                  <c:v>6.4371057291666672E-2</c:v>
                </c:pt>
                <c:pt idx="81">
                  <c:v>6.3284533333333323E-2</c:v>
                </c:pt>
                <c:pt idx="82">
                  <c:v>5.88863787878788E-2</c:v>
                </c:pt>
                <c:pt idx="83">
                  <c:v>6.0418636363636397E-2</c:v>
                </c:pt>
                <c:pt idx="84">
                  <c:v>5.8523760416666674E-2</c:v>
                </c:pt>
                <c:pt idx="85">
                  <c:v>6.3942330769230768E-2</c:v>
                </c:pt>
                <c:pt idx="86">
                  <c:v>6.1862348484848499E-2</c:v>
                </c:pt>
                <c:pt idx="87">
                  <c:v>7.3198893939393925E-2</c:v>
                </c:pt>
                <c:pt idx="88">
                  <c:v>6.9130479166666675E-2</c:v>
                </c:pt>
                <c:pt idx="89">
                  <c:v>6.5486410256410263E-2</c:v>
                </c:pt>
                <c:pt idx="90">
                  <c:v>6.7908772727272734E-2</c:v>
                </c:pt>
                <c:pt idx="91">
                  <c:v>6.718518686868688E-2</c:v>
                </c:pt>
                <c:pt idx="92">
                  <c:v>6.763613333333332E-2</c:v>
                </c:pt>
                <c:pt idx="93">
                  <c:v>6.8483953846153842E-2</c:v>
                </c:pt>
                <c:pt idx="94">
                  <c:v>7.1876666666666644E-2</c:v>
                </c:pt>
                <c:pt idx="95">
                  <c:v>6.8395714529914525E-2</c:v>
                </c:pt>
                <c:pt idx="96">
                  <c:v>6.5564507692307705E-2</c:v>
                </c:pt>
                <c:pt idx="97">
                  <c:v>6.5758931868131865E-2</c:v>
                </c:pt>
                <c:pt idx="98">
                  <c:v>7.3225856410256404E-2</c:v>
                </c:pt>
                <c:pt idx="99">
                  <c:v>6.8829369230769225E-2</c:v>
                </c:pt>
                <c:pt idx="100">
                  <c:v>6.6582697435897426E-2</c:v>
                </c:pt>
                <c:pt idx="101">
                  <c:v>6.3422083516483513E-2</c:v>
                </c:pt>
                <c:pt idx="102">
                  <c:v>6.6523810256410271E-2</c:v>
                </c:pt>
                <c:pt idx="103">
                  <c:v>6.2605248917748935E-2</c:v>
                </c:pt>
                <c:pt idx="104">
                  <c:v>6.5397296875000011E-2</c:v>
                </c:pt>
                <c:pt idx="105">
                  <c:v>6.9443066666666664E-2</c:v>
                </c:pt>
                <c:pt idx="106">
                  <c:v>7.664468181818182E-2</c:v>
                </c:pt>
                <c:pt idx="107">
                  <c:v>7.4771129870129877E-2</c:v>
                </c:pt>
                <c:pt idx="108">
                  <c:v>7.4641899145299159E-2</c:v>
                </c:pt>
                <c:pt idx="109">
                  <c:v>8.1743153846153827E-2</c:v>
                </c:pt>
                <c:pt idx="110">
                  <c:v>8.1536530303030305E-2</c:v>
                </c:pt>
                <c:pt idx="111">
                  <c:v>7.8568426406926406E-2</c:v>
                </c:pt>
                <c:pt idx="112">
                  <c:v>7.7316999999999983E-2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40-4949-8017-DD709F989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882664"/>
        <c:axId val="562883056"/>
      </c:scatterChart>
      <c:valAx>
        <c:axId val="562882664"/>
        <c:scaling>
          <c:orientation val="minMax"/>
          <c:max val="8.0000000000000016E-2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U.S. Government 30-year Treasury Yield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562883056"/>
        <c:crosses val="autoZero"/>
        <c:crossBetween val="midCat"/>
      </c:valAx>
      <c:valAx>
        <c:axId val="562883056"/>
        <c:scaling>
          <c:orientation val="minMax"/>
          <c:max val="9.0000000000000024E-2"/>
          <c:min val="2.0000000000000011E-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Risk Premium</a:t>
                </a:r>
              </a:p>
            </c:rich>
          </c:tx>
          <c:layout>
            <c:manualLayout>
              <c:xMode val="edge"/>
              <c:yMode val="edge"/>
              <c:x val="1.6867310930061753E-2"/>
              <c:y val="0.37302878268338169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5628826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31530</xdr:colOff>
      <xdr:row>3</xdr:row>
      <xdr:rowOff>35719</xdr:rowOff>
    </xdr:from>
    <xdr:to>
      <xdr:col>28</xdr:col>
      <xdr:colOff>390523</xdr:colOff>
      <xdr:row>31</xdr:row>
      <xdr:rowOff>11906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DEF6AF2-ABF2-4AD4-9810-00A1312F6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261938</xdr:colOff>
      <xdr:row>15</xdr:row>
      <xdr:rowOff>116680</xdr:rowOff>
    </xdr:from>
    <xdr:to>
      <xdr:col>19</xdr:col>
      <xdr:colOff>416719</xdr:colOff>
      <xdr:row>15</xdr:row>
      <xdr:rowOff>119062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8B3C682E-4A63-44A8-A4D4-E739D41A5F88}"/>
            </a:ext>
          </a:extLst>
        </xdr:cNvPr>
        <xdr:cNvCxnSpPr/>
      </xdr:nvCxnSpPr>
      <xdr:spPr>
        <a:xfrm flipV="1">
          <a:off x="16275844" y="3188493"/>
          <a:ext cx="916781" cy="2382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0.28076</cdr:x>
      <cdr:y>0.20954</cdr:y>
    </cdr:from>
    <cdr:to>
      <cdr:x>0.44149</cdr:x>
      <cdr:y>0.25519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A457792-F7B5-4332-9C14-41224D22A084}"/>
            </a:ext>
          </a:extLst>
        </cdr:cNvPr>
        <cdr:cNvSpPr txBox="1"/>
      </cdr:nvSpPr>
      <cdr:spPr>
        <a:xfrm xmlns:a="http://schemas.openxmlformats.org/drawingml/2006/main">
          <a:off x="2058897" y="1202531"/>
          <a:ext cx="1178718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0.678</cdr:x>
      <cdr:y>0.28328</cdr:y>
    </cdr:from>
    <cdr:to>
      <cdr:x>0.78678</cdr:x>
      <cdr:y>0.34345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7380ECD5-C799-4397-B109-C5E8D2582F0D}"/>
            </a:ext>
          </a:extLst>
        </cdr:cNvPr>
        <cdr:cNvSpPr txBox="1"/>
      </cdr:nvSpPr>
      <cdr:spPr>
        <a:xfrm xmlns:a="http://schemas.openxmlformats.org/drawingml/2006/main">
          <a:off x="5535677" y="1662785"/>
          <a:ext cx="888159" cy="353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CAPM</a:t>
          </a:r>
        </a:p>
      </cdr:txBody>
    </cdr:sp>
  </cdr:relSizeAnchor>
  <cdr:relSizeAnchor xmlns:cdr="http://schemas.openxmlformats.org/drawingml/2006/chartDrawing">
    <cdr:from>
      <cdr:x>0.74887</cdr:x>
      <cdr:y>0.37152</cdr:y>
    </cdr:from>
    <cdr:to>
      <cdr:x>0.85765</cdr:x>
      <cdr:y>0.43168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5BEB9929-E302-4329-99E6-31AC07649BE9}"/>
            </a:ext>
          </a:extLst>
        </cdr:cNvPr>
        <cdr:cNvSpPr txBox="1"/>
      </cdr:nvSpPr>
      <cdr:spPr>
        <a:xfrm xmlns:a="http://schemas.openxmlformats.org/drawingml/2006/main">
          <a:off x="6114340" y="2180725"/>
          <a:ext cx="888160" cy="353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ECAPM</a:t>
          </a:r>
        </a:p>
      </cdr:txBody>
    </cdr:sp>
  </cdr:relSizeAnchor>
  <cdr:relSizeAnchor xmlns:cdr="http://schemas.openxmlformats.org/drawingml/2006/chartDrawing">
    <cdr:from>
      <cdr:x>0.28457</cdr:x>
      <cdr:y>0.63273</cdr:y>
    </cdr:from>
    <cdr:to>
      <cdr:x>0.44099</cdr:x>
      <cdr:y>0.6929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5BEB9929-E302-4329-99E6-31AC07649BE9}"/>
            </a:ext>
          </a:extLst>
        </cdr:cNvPr>
        <cdr:cNvSpPr txBox="1"/>
      </cdr:nvSpPr>
      <cdr:spPr>
        <a:xfrm xmlns:a="http://schemas.openxmlformats.org/drawingml/2006/main">
          <a:off x="2323414" y="3713977"/>
          <a:ext cx="1277127" cy="353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Risk Premium</a:t>
          </a:r>
        </a:p>
      </cdr:txBody>
    </cdr:sp>
  </cdr:relSizeAnchor>
  <cdr:relSizeAnchor xmlns:cdr="http://schemas.openxmlformats.org/drawingml/2006/chartDrawing">
    <cdr:from>
      <cdr:x>0.24642</cdr:x>
      <cdr:y>0.40749</cdr:y>
    </cdr:from>
    <cdr:to>
      <cdr:x>0.39741</cdr:x>
      <cdr:y>0.48276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5BEB9929-E302-4329-99E6-31AC07649BE9}"/>
            </a:ext>
          </a:extLst>
        </cdr:cNvPr>
        <cdr:cNvSpPr txBox="1"/>
      </cdr:nvSpPr>
      <cdr:spPr>
        <a:xfrm xmlns:a="http://schemas.openxmlformats.org/drawingml/2006/main">
          <a:off x="2011941" y="2391877"/>
          <a:ext cx="1232792" cy="4418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/>
            <a:t>Recommended ROE Range</a:t>
          </a:r>
        </a:p>
      </cdr:txBody>
    </cdr:sp>
  </cdr:relSizeAnchor>
  <cdr:relSizeAnchor xmlns:cdr="http://schemas.openxmlformats.org/drawingml/2006/chartDrawing">
    <cdr:from>
      <cdr:x>0.22534</cdr:x>
      <cdr:y>0.09748</cdr:y>
    </cdr:from>
    <cdr:to>
      <cdr:x>0.43209</cdr:x>
      <cdr:y>0.15765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60524A09-0478-451B-BE21-AFAA95785582}"/>
            </a:ext>
          </a:extLst>
        </cdr:cNvPr>
        <cdr:cNvSpPr txBox="1"/>
      </cdr:nvSpPr>
      <cdr:spPr>
        <a:xfrm xmlns:a="http://schemas.openxmlformats.org/drawingml/2006/main">
          <a:off x="1839835" y="572199"/>
          <a:ext cx="1688058" cy="353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Constant Growth DCF</a:t>
          </a:r>
        </a:p>
      </cdr:txBody>
    </cdr:sp>
  </cdr:relSizeAnchor>
  <cdr:relSizeAnchor xmlns:cdr="http://schemas.openxmlformats.org/drawingml/2006/chartDrawing">
    <cdr:from>
      <cdr:x>0.28499</cdr:x>
      <cdr:y>0.18462</cdr:y>
    </cdr:from>
    <cdr:to>
      <cdr:x>0.49174</cdr:x>
      <cdr:y>0.24479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76FC623E-534C-4B86-B938-55F533395B49}"/>
            </a:ext>
          </a:extLst>
        </cdr:cNvPr>
        <cdr:cNvSpPr txBox="1"/>
      </cdr:nvSpPr>
      <cdr:spPr>
        <a:xfrm xmlns:a="http://schemas.openxmlformats.org/drawingml/2006/main">
          <a:off x="2326860" y="1083701"/>
          <a:ext cx="1688058" cy="353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Multi-Stage DCF</a:t>
          </a:r>
        </a:p>
      </cdr:txBody>
    </cdr:sp>
  </cdr:relSizeAnchor>
  <cdr:relSizeAnchor xmlns:cdr="http://schemas.openxmlformats.org/drawingml/2006/chartDrawing">
    <cdr:from>
      <cdr:x>0.17829</cdr:x>
      <cdr:y>0.54025</cdr:y>
    </cdr:from>
    <cdr:to>
      <cdr:x>0.36727</cdr:x>
      <cdr:y>0.57166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716D4E5D-43B5-45F4-A913-BF29EA55A260}"/>
            </a:ext>
          </a:extLst>
        </cdr:cNvPr>
        <cdr:cNvSpPr txBox="1"/>
      </cdr:nvSpPr>
      <cdr:spPr>
        <a:xfrm xmlns:a="http://schemas.openxmlformats.org/drawingml/2006/main">
          <a:off x="1455712" y="3171123"/>
          <a:ext cx="1542971" cy="1843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="1" baseline="0"/>
            <a:t>Recommended ROE</a:t>
          </a:r>
          <a:endParaRPr lang="en-US" sz="1100" b="1"/>
        </a:p>
      </cdr:txBody>
    </cdr:sp>
  </cdr:relSizeAnchor>
  <cdr:relSizeAnchor xmlns:cdr="http://schemas.openxmlformats.org/drawingml/2006/chartDrawing">
    <cdr:from>
      <cdr:x>0.36849</cdr:x>
      <cdr:y>0.56389</cdr:y>
    </cdr:from>
    <cdr:to>
      <cdr:x>0.41262</cdr:x>
      <cdr:y>0.56478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38BF1BC1-A6EF-427F-A240-FD5D1E1D8E7D}"/>
            </a:ext>
          </a:extLst>
        </cdr:cNvPr>
        <cdr:cNvCxnSpPr/>
      </cdr:nvCxnSpPr>
      <cdr:spPr>
        <a:xfrm xmlns:a="http://schemas.openxmlformats.org/drawingml/2006/main" flipV="1">
          <a:off x="2766438" y="3316624"/>
          <a:ext cx="331309" cy="5219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36512</xdr:colOff>
      <xdr:row>0</xdr:row>
      <xdr:rowOff>116418</xdr:rowOff>
    </xdr:from>
    <xdr:to>
      <xdr:col>12</xdr:col>
      <xdr:colOff>243417</xdr:colOff>
      <xdr:row>22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709F84-02AE-4B8D-9159-DAFAB1378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Gas\MGE\MGE%20GR-2006-0422\Schedules\Direct\Atmos%20Schedu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O\Documents%20and%20Settings\jlm8149\Local%20Settings\Temporary%20Internet%20Files\OLK5C\Cost%20of%20Capital%20estimated%2012-31-04%20(1-24-05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Forma%202001%201.0f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-Offices-GO/INCTAX/PROVIS/Old%20Link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/AFUDC/AFUDC%202002/AFUDC2002%20Forecast%20All%20Cos%20Act.%20thru%20Ma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LATE/Testimony%20Templates/Econ.%20data%20&amp;%20graphs/Testimony%20draft%20to%20be%20updated/historical.Graphs-testimony%20ready-revis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%20Ledger%20Accounting/ADI%20Vouchers/Amanda's%20ADI%20Vouchers/FY2013/January%202013/Uploaded/010-109%20MTM%20Jan-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(03600-03699)%20-%20Projects\03682%20-%20PAA-MT%20(Property%20Tax%20Appraisal)\Analysis\FERC%20Model\FERC%20Transmission%20Model%2012-31-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Data"/>
      <sheetName val="Moody's Bond Yield Data"/>
      <sheetName val="Cover"/>
      <sheetName val="List"/>
      <sheetName val="Discount Rate"/>
      <sheetName val="Prime Rate"/>
      <sheetName val="Inflation"/>
      <sheetName val="Moody's"/>
      <sheetName val="30 Yr. Bonds"/>
      <sheetName val="Discount Chart"/>
      <sheetName val="Inflation Chart"/>
      <sheetName val="Moody's T-Bond Chart"/>
      <sheetName val="Moody's Spread Chart"/>
      <sheetName val="Moody's Baa Bond Yields Chart"/>
      <sheetName val="Econ Est &amp; Proj"/>
      <sheetName val="Hist. Cap Stru Atmos"/>
      <sheetName val="Ratios"/>
      <sheetName val="Cap. Struct."/>
      <sheetName val="LTD Rate"/>
      <sheetName val="STD Rate"/>
      <sheetName val="Comp. Co Criteria"/>
      <sheetName val="Ticker - Distr."/>
      <sheetName val="10-yr. Historical Growth"/>
      <sheetName val="5-yr. historical growth"/>
      <sheetName val="Avg 5-year and 10-year"/>
      <sheetName val="Comparable Projected Growth"/>
      <sheetName val="Comparable Stock Prices"/>
      <sheetName val="Comp DCF"/>
      <sheetName val="Comp CAPM"/>
      <sheetName val="Comp. Ratios"/>
      <sheetName val="RR"/>
      <sheetName val="WACC"/>
    </sheetNames>
    <sheetDataSet>
      <sheetData sheetId="0">
        <row r="30">
          <cell r="B30" t="str">
            <v>82</v>
          </cell>
          <cell r="C30">
            <v>14.22</v>
          </cell>
          <cell r="E30">
            <v>16.73</v>
          </cell>
          <cell r="I30">
            <v>8.4</v>
          </cell>
          <cell r="K30">
            <v>12</v>
          </cell>
          <cell r="O30">
            <v>2.5099999999999998</v>
          </cell>
          <cell r="P30">
            <v>1.5240553745928338</v>
          </cell>
        </row>
        <row r="31">
          <cell r="C31">
            <v>14.22</v>
          </cell>
          <cell r="E31">
            <v>16.72</v>
          </cell>
          <cell r="I31">
            <v>7.6</v>
          </cell>
          <cell r="K31">
            <v>12</v>
          </cell>
          <cell r="O31">
            <v>2.4999999999999982</v>
          </cell>
          <cell r="P31">
            <v>1.5240553745928338</v>
          </cell>
        </row>
        <row r="32">
          <cell r="C32">
            <v>13.53</v>
          </cell>
          <cell r="E32">
            <v>16.07</v>
          </cell>
          <cell r="I32">
            <v>6.8</v>
          </cell>
          <cell r="K32">
            <v>12</v>
          </cell>
          <cell r="O32">
            <v>2.5400000000000009</v>
          </cell>
          <cell r="P32">
            <v>1.5240553745928338</v>
          </cell>
        </row>
        <row r="33">
          <cell r="C33">
            <v>13.37</v>
          </cell>
          <cell r="E33">
            <v>15.82</v>
          </cell>
          <cell r="I33">
            <v>6.5</v>
          </cell>
          <cell r="K33">
            <v>12</v>
          </cell>
          <cell r="O33">
            <v>2.4500000000000011</v>
          </cell>
          <cell r="P33">
            <v>1.5240553745928338</v>
          </cell>
        </row>
        <row r="34">
          <cell r="C34">
            <v>13.24</v>
          </cell>
          <cell r="E34">
            <v>15.6</v>
          </cell>
          <cell r="I34">
            <v>6.7</v>
          </cell>
          <cell r="K34">
            <v>12</v>
          </cell>
          <cell r="O34">
            <v>2.3599999999999994</v>
          </cell>
          <cell r="P34">
            <v>1.5240553745928338</v>
          </cell>
        </row>
        <row r="35">
          <cell r="C35">
            <v>13.92</v>
          </cell>
          <cell r="E35">
            <v>16.18</v>
          </cell>
          <cell r="I35">
            <v>7.1</v>
          </cell>
          <cell r="K35">
            <v>12</v>
          </cell>
          <cell r="O35">
            <v>2.2599999999999998</v>
          </cell>
          <cell r="P35">
            <v>1.5240553745928338</v>
          </cell>
        </row>
        <row r="36">
          <cell r="C36">
            <v>13.55</v>
          </cell>
          <cell r="E36">
            <v>16.04</v>
          </cell>
          <cell r="I36">
            <v>6.4</v>
          </cell>
          <cell r="K36">
            <v>11</v>
          </cell>
          <cell r="O36">
            <v>2.4899999999999984</v>
          </cell>
          <cell r="P36">
            <v>1.5240553745928338</v>
          </cell>
        </row>
        <row r="37">
          <cell r="C37">
            <v>12.77</v>
          </cell>
          <cell r="E37">
            <v>15.22</v>
          </cell>
          <cell r="I37">
            <v>5.9</v>
          </cell>
          <cell r="K37">
            <v>10</v>
          </cell>
          <cell r="O37">
            <v>2.4500000000000011</v>
          </cell>
          <cell r="P37">
            <v>1.5240553745928338</v>
          </cell>
        </row>
        <row r="38">
          <cell r="C38">
            <v>12.07</v>
          </cell>
          <cell r="E38">
            <v>14.56</v>
          </cell>
          <cell r="I38">
            <v>5</v>
          </cell>
          <cell r="K38">
            <v>9.5</v>
          </cell>
          <cell r="O38">
            <v>2.4900000000000002</v>
          </cell>
          <cell r="P38">
            <v>1.5240553745928338</v>
          </cell>
        </row>
        <row r="39">
          <cell r="C39">
            <v>11.17</v>
          </cell>
          <cell r="E39">
            <v>13.88</v>
          </cell>
          <cell r="I39">
            <v>5.0999999999999996</v>
          </cell>
          <cell r="K39">
            <v>9</v>
          </cell>
          <cell r="O39">
            <v>2.7100000000000009</v>
          </cell>
          <cell r="P39">
            <v>1.5240553745928338</v>
          </cell>
        </row>
        <row r="40">
          <cell r="C40">
            <v>10.54</v>
          </cell>
          <cell r="E40">
            <v>13.58</v>
          </cell>
          <cell r="I40">
            <v>4.5999999999999996</v>
          </cell>
          <cell r="K40">
            <v>9</v>
          </cell>
          <cell r="O40">
            <v>3.0400000000000009</v>
          </cell>
          <cell r="P40">
            <v>1.5240553745928338</v>
          </cell>
        </row>
        <row r="41">
          <cell r="C41">
            <v>10.54</v>
          </cell>
          <cell r="E41">
            <v>13.55</v>
          </cell>
          <cell r="I41">
            <v>3.8</v>
          </cell>
          <cell r="K41">
            <v>8.5</v>
          </cell>
          <cell r="O41">
            <v>3.0100000000000016</v>
          </cell>
          <cell r="P41">
            <v>1.5240553745928338</v>
          </cell>
        </row>
        <row r="42">
          <cell r="B42" t="str">
            <v>83</v>
          </cell>
          <cell r="C42">
            <v>10.63</v>
          </cell>
          <cell r="E42">
            <v>13.46</v>
          </cell>
          <cell r="I42">
            <v>3.7</v>
          </cell>
          <cell r="K42">
            <v>8.5</v>
          </cell>
          <cell r="O42">
            <v>2.83</v>
          </cell>
          <cell r="P42">
            <v>1.5240553745928338</v>
          </cell>
        </row>
        <row r="43">
          <cell r="C43">
            <v>10.88</v>
          </cell>
          <cell r="E43">
            <v>13.6</v>
          </cell>
          <cell r="I43">
            <v>3.5</v>
          </cell>
          <cell r="K43">
            <v>8.5</v>
          </cell>
          <cell r="O43">
            <v>2.7199999999999989</v>
          </cell>
          <cell r="P43">
            <v>1.5240553745928338</v>
          </cell>
        </row>
        <row r="44">
          <cell r="C44">
            <v>10.63</v>
          </cell>
          <cell r="E44">
            <v>13.28</v>
          </cell>
          <cell r="I44">
            <v>3.6</v>
          </cell>
          <cell r="K44">
            <v>8.5</v>
          </cell>
          <cell r="O44">
            <v>2.6499999999999986</v>
          </cell>
          <cell r="P44">
            <v>1.5240553745928338</v>
          </cell>
        </row>
        <row r="45">
          <cell r="C45">
            <v>10.48</v>
          </cell>
          <cell r="E45">
            <v>13.03</v>
          </cell>
          <cell r="I45">
            <v>3.9</v>
          </cell>
          <cell r="K45">
            <v>8.5</v>
          </cell>
          <cell r="O45">
            <v>2.5499999999999989</v>
          </cell>
          <cell r="P45">
            <v>1.5240553745928338</v>
          </cell>
        </row>
        <row r="46">
          <cell r="C46">
            <v>10.53</v>
          </cell>
          <cell r="E46">
            <v>13</v>
          </cell>
          <cell r="I46">
            <v>3.5</v>
          </cell>
          <cell r="K46">
            <v>8.5</v>
          </cell>
          <cell r="O46">
            <v>2.4700000000000006</v>
          </cell>
          <cell r="P46">
            <v>1.5240553745928338</v>
          </cell>
        </row>
        <row r="47">
          <cell r="C47">
            <v>10.93</v>
          </cell>
          <cell r="E47">
            <v>13.17</v>
          </cell>
          <cell r="I47">
            <v>2.6</v>
          </cell>
          <cell r="K47">
            <v>8.5</v>
          </cell>
          <cell r="O47">
            <v>2.2400000000000002</v>
          </cell>
          <cell r="P47">
            <v>1.5240553745928338</v>
          </cell>
        </row>
        <row r="48">
          <cell r="C48">
            <v>11.4</v>
          </cell>
          <cell r="E48">
            <v>13.28</v>
          </cell>
          <cell r="I48">
            <v>2.5</v>
          </cell>
          <cell r="K48">
            <v>8.5</v>
          </cell>
          <cell r="O48">
            <v>1.879999999999999</v>
          </cell>
          <cell r="P48">
            <v>1.5240553745928338</v>
          </cell>
        </row>
        <row r="49">
          <cell r="C49">
            <v>11.82</v>
          </cell>
          <cell r="E49">
            <v>13.5</v>
          </cell>
          <cell r="I49">
            <v>2.6</v>
          </cell>
          <cell r="K49">
            <v>8.5</v>
          </cell>
          <cell r="O49">
            <v>1.6799999999999997</v>
          </cell>
          <cell r="P49">
            <v>1.5240553745928338</v>
          </cell>
        </row>
        <row r="50">
          <cell r="C50">
            <v>11.63</v>
          </cell>
          <cell r="E50">
            <v>13.35</v>
          </cell>
          <cell r="I50">
            <v>2.9</v>
          </cell>
          <cell r="K50">
            <v>8.5</v>
          </cell>
          <cell r="O50">
            <v>1.7199999999999989</v>
          </cell>
          <cell r="P50">
            <v>1.5240553745928338</v>
          </cell>
        </row>
        <row r="51">
          <cell r="C51">
            <v>11.58</v>
          </cell>
          <cell r="E51">
            <v>13.19</v>
          </cell>
          <cell r="I51">
            <v>2.9</v>
          </cell>
          <cell r="K51">
            <v>8.5</v>
          </cell>
          <cell r="O51">
            <v>1.6099999999999994</v>
          </cell>
          <cell r="P51">
            <v>1.5240553745928338</v>
          </cell>
        </row>
        <row r="52">
          <cell r="C52">
            <v>11.75</v>
          </cell>
          <cell r="E52">
            <v>13.33</v>
          </cell>
          <cell r="I52">
            <v>3.3</v>
          </cell>
          <cell r="K52">
            <v>8.5</v>
          </cell>
          <cell r="O52">
            <v>1.58</v>
          </cell>
          <cell r="P52">
            <v>1.5240553745928338</v>
          </cell>
        </row>
        <row r="53">
          <cell r="C53">
            <v>11.88</v>
          </cell>
          <cell r="E53">
            <v>13.48</v>
          </cell>
          <cell r="I53">
            <v>3.8</v>
          </cell>
          <cell r="K53">
            <v>8.5</v>
          </cell>
          <cell r="O53">
            <v>1.5999999999999996</v>
          </cell>
          <cell r="P53">
            <v>1.5240553745928338</v>
          </cell>
        </row>
        <row r="54">
          <cell r="B54" t="str">
            <v>84</v>
          </cell>
          <cell r="C54">
            <v>11.75</v>
          </cell>
          <cell r="E54">
            <v>13.4</v>
          </cell>
          <cell r="I54">
            <v>4.2</v>
          </cell>
          <cell r="K54">
            <v>8.5</v>
          </cell>
          <cell r="O54">
            <v>1.6500000000000004</v>
          </cell>
          <cell r="P54">
            <v>1.5240553745928338</v>
          </cell>
        </row>
        <row r="55">
          <cell r="C55">
            <v>11.95</v>
          </cell>
          <cell r="E55">
            <v>13.5</v>
          </cell>
          <cell r="I55">
            <v>4.5999999999999996</v>
          </cell>
          <cell r="K55">
            <v>8.5</v>
          </cell>
          <cell r="O55">
            <v>1.5500000000000007</v>
          </cell>
          <cell r="P55">
            <v>1.5240553745928338</v>
          </cell>
        </row>
        <row r="56">
          <cell r="C56">
            <v>12.38</v>
          </cell>
          <cell r="E56">
            <v>14.03</v>
          </cell>
          <cell r="I56">
            <v>4.8</v>
          </cell>
          <cell r="K56">
            <v>8.5</v>
          </cell>
          <cell r="O56">
            <v>1.6499999999999986</v>
          </cell>
          <cell r="P56">
            <v>1.5240553745928338</v>
          </cell>
        </row>
        <row r="57">
          <cell r="C57">
            <v>12.65</v>
          </cell>
          <cell r="E57">
            <v>14.3</v>
          </cell>
          <cell r="I57">
            <v>4.5999999999999996</v>
          </cell>
          <cell r="K57">
            <v>9</v>
          </cell>
          <cell r="O57">
            <v>1.6500000000000004</v>
          </cell>
          <cell r="P57">
            <v>1.5240553745928338</v>
          </cell>
        </row>
        <row r="58">
          <cell r="C58">
            <v>13.43</v>
          </cell>
          <cell r="E58">
            <v>14.95</v>
          </cell>
          <cell r="I58">
            <v>4.2</v>
          </cell>
          <cell r="K58">
            <v>9</v>
          </cell>
          <cell r="O58">
            <v>1.5199999999999996</v>
          </cell>
          <cell r="P58">
            <v>1.5240553745928338</v>
          </cell>
        </row>
        <row r="59">
          <cell r="C59">
            <v>13.44</v>
          </cell>
          <cell r="E59">
            <v>15.16</v>
          </cell>
          <cell r="I59">
            <v>4.2</v>
          </cell>
          <cell r="K59">
            <v>9</v>
          </cell>
          <cell r="O59">
            <v>1.7200000000000006</v>
          </cell>
          <cell r="P59">
            <v>1.5240553745928338</v>
          </cell>
        </row>
        <row r="60">
          <cell r="C60">
            <v>13.21</v>
          </cell>
          <cell r="E60">
            <v>14.92</v>
          </cell>
          <cell r="I60">
            <v>4.2</v>
          </cell>
          <cell r="K60">
            <v>9</v>
          </cell>
          <cell r="O60">
            <v>1.7099999999999991</v>
          </cell>
          <cell r="P60">
            <v>1.5240553745928338</v>
          </cell>
        </row>
        <row r="61">
          <cell r="C61">
            <v>12.54</v>
          </cell>
          <cell r="E61">
            <v>14.29</v>
          </cell>
          <cell r="I61">
            <v>4.3</v>
          </cell>
          <cell r="K61">
            <v>9</v>
          </cell>
          <cell r="O61">
            <v>1.75</v>
          </cell>
          <cell r="P61">
            <v>1.5240553745928338</v>
          </cell>
        </row>
        <row r="62">
          <cell r="C62">
            <v>12.29</v>
          </cell>
          <cell r="E62">
            <v>14.04</v>
          </cell>
          <cell r="I62">
            <v>4.3</v>
          </cell>
          <cell r="K62">
            <v>9</v>
          </cell>
          <cell r="O62">
            <v>1.75</v>
          </cell>
          <cell r="P62">
            <v>1.5240553745928338</v>
          </cell>
        </row>
        <row r="63">
          <cell r="C63">
            <v>11.98</v>
          </cell>
          <cell r="E63">
            <v>13.68</v>
          </cell>
          <cell r="I63">
            <v>4.3</v>
          </cell>
          <cell r="K63">
            <v>9</v>
          </cell>
          <cell r="O63">
            <v>1.6999999999999993</v>
          </cell>
          <cell r="P63">
            <v>1.5240553745928338</v>
          </cell>
        </row>
        <row r="64">
          <cell r="C64">
            <v>11.56</v>
          </cell>
          <cell r="E64">
            <v>13.15</v>
          </cell>
          <cell r="I64">
            <v>4.0999999999999996</v>
          </cell>
          <cell r="K64">
            <v>8.5</v>
          </cell>
          <cell r="O64">
            <v>1.5899999999999999</v>
          </cell>
          <cell r="P64">
            <v>1.5240553745928338</v>
          </cell>
        </row>
        <row r="65">
          <cell r="C65">
            <v>11.52</v>
          </cell>
          <cell r="E65">
            <v>12.96</v>
          </cell>
          <cell r="I65">
            <v>3.9</v>
          </cell>
          <cell r="K65">
            <v>8</v>
          </cell>
          <cell r="O65">
            <v>1.4400000000000013</v>
          </cell>
          <cell r="P65">
            <v>1.5240553745928338</v>
          </cell>
        </row>
        <row r="66">
          <cell r="B66" t="str">
            <v>85</v>
          </cell>
          <cell r="C66">
            <v>11.45</v>
          </cell>
          <cell r="E66">
            <v>12.88</v>
          </cell>
          <cell r="I66">
            <v>3.5</v>
          </cell>
          <cell r="K66">
            <v>8</v>
          </cell>
          <cell r="O66">
            <v>1.4300000000000015</v>
          </cell>
          <cell r="P66">
            <v>1.5240553745928338</v>
          </cell>
        </row>
        <row r="67">
          <cell r="C67">
            <v>11.47</v>
          </cell>
          <cell r="E67">
            <v>13</v>
          </cell>
          <cell r="I67">
            <v>3.5</v>
          </cell>
          <cell r="K67">
            <v>8</v>
          </cell>
          <cell r="O67">
            <v>1.5299999999999994</v>
          </cell>
          <cell r="P67">
            <v>1.5240553745928338</v>
          </cell>
        </row>
        <row r="68">
          <cell r="C68">
            <v>11.81</v>
          </cell>
          <cell r="E68">
            <v>13.66</v>
          </cell>
          <cell r="I68">
            <v>3.7</v>
          </cell>
          <cell r="K68">
            <v>8</v>
          </cell>
          <cell r="O68">
            <v>1.8499999999999996</v>
          </cell>
          <cell r="P68">
            <v>1.5240553745928338</v>
          </cell>
        </row>
        <row r="69">
          <cell r="C69">
            <v>11.47</v>
          </cell>
          <cell r="E69">
            <v>13.42</v>
          </cell>
          <cell r="I69">
            <v>3.7</v>
          </cell>
          <cell r="K69">
            <v>8</v>
          </cell>
          <cell r="O69">
            <v>1.9499999999999993</v>
          </cell>
          <cell r="P69">
            <v>1.5240553745928338</v>
          </cell>
        </row>
        <row r="70">
          <cell r="C70">
            <v>11.05</v>
          </cell>
          <cell r="E70">
            <v>12.89</v>
          </cell>
          <cell r="I70">
            <v>3.8</v>
          </cell>
          <cell r="K70">
            <v>7.5</v>
          </cell>
          <cell r="O70">
            <v>1.8399999999999999</v>
          </cell>
          <cell r="P70">
            <v>1.5240553745928338</v>
          </cell>
        </row>
        <row r="71">
          <cell r="C71">
            <v>10.44</v>
          </cell>
          <cell r="E71">
            <v>11.91</v>
          </cell>
          <cell r="I71">
            <v>3.8</v>
          </cell>
          <cell r="K71">
            <v>7.5</v>
          </cell>
          <cell r="O71">
            <v>1.4700000000000006</v>
          </cell>
          <cell r="P71">
            <v>1.5240553745928338</v>
          </cell>
        </row>
        <row r="72">
          <cell r="C72">
            <v>10.5</v>
          </cell>
          <cell r="E72">
            <v>11.88</v>
          </cell>
          <cell r="I72">
            <v>3.6</v>
          </cell>
          <cell r="K72">
            <v>7.5</v>
          </cell>
          <cell r="O72">
            <v>1.3800000000000008</v>
          </cell>
          <cell r="P72">
            <v>1.5240553745928338</v>
          </cell>
        </row>
        <row r="73">
          <cell r="C73">
            <v>10.56</v>
          </cell>
          <cell r="E73">
            <v>11.93</v>
          </cell>
          <cell r="I73">
            <v>3.3</v>
          </cell>
          <cell r="K73">
            <v>7.5</v>
          </cell>
          <cell r="O73">
            <v>1.3699999999999992</v>
          </cell>
          <cell r="P73">
            <v>1.5240553745928338</v>
          </cell>
        </row>
        <row r="74">
          <cell r="C74">
            <v>10.61</v>
          </cell>
          <cell r="E74">
            <v>11.95</v>
          </cell>
          <cell r="I74">
            <v>3.1</v>
          </cell>
          <cell r="K74">
            <v>7.5</v>
          </cell>
          <cell r="O74">
            <v>1.3399999999999999</v>
          </cell>
          <cell r="P74">
            <v>1.5240553745928338</v>
          </cell>
        </row>
        <row r="75">
          <cell r="C75">
            <v>10.5</v>
          </cell>
          <cell r="E75">
            <v>11.84</v>
          </cell>
          <cell r="I75">
            <v>3.2</v>
          </cell>
          <cell r="K75">
            <v>7.5</v>
          </cell>
          <cell r="O75">
            <v>1.3399999999999999</v>
          </cell>
          <cell r="P75">
            <v>1.5240553745928338</v>
          </cell>
        </row>
        <row r="76">
          <cell r="C76">
            <v>10.06</v>
          </cell>
          <cell r="E76">
            <v>11.33</v>
          </cell>
          <cell r="I76">
            <v>3.5</v>
          </cell>
          <cell r="K76">
            <v>7.5</v>
          </cell>
          <cell r="O76">
            <v>1.2699999999999996</v>
          </cell>
          <cell r="P76">
            <v>1.5240553745928338</v>
          </cell>
        </row>
        <row r="77">
          <cell r="C77">
            <v>9.5399999999999991</v>
          </cell>
          <cell r="E77">
            <v>10.82</v>
          </cell>
          <cell r="I77">
            <v>3.8</v>
          </cell>
          <cell r="K77">
            <v>7.5</v>
          </cell>
          <cell r="O77">
            <v>1.2800000000000011</v>
          </cell>
          <cell r="P77">
            <v>1.5240553745928338</v>
          </cell>
        </row>
        <row r="78">
          <cell r="B78" t="str">
            <v>86</v>
          </cell>
          <cell r="C78">
            <v>9.4</v>
          </cell>
          <cell r="E78">
            <v>10.66</v>
          </cell>
          <cell r="I78">
            <v>3.9</v>
          </cell>
          <cell r="K78">
            <v>7.5</v>
          </cell>
          <cell r="O78">
            <v>1.2599999999999998</v>
          </cell>
          <cell r="P78">
            <v>1.5240553745928338</v>
          </cell>
        </row>
        <row r="79">
          <cell r="C79">
            <v>8.93</v>
          </cell>
          <cell r="E79">
            <v>10.16</v>
          </cell>
          <cell r="I79">
            <v>3.1</v>
          </cell>
          <cell r="K79">
            <v>7.5</v>
          </cell>
          <cell r="O79">
            <v>1.2300000000000004</v>
          </cell>
          <cell r="P79">
            <v>1.5240553745928338</v>
          </cell>
        </row>
        <row r="80">
          <cell r="C80">
            <v>7.96</v>
          </cell>
          <cell r="E80">
            <v>9.33</v>
          </cell>
          <cell r="I80">
            <v>2.2999999999999998</v>
          </cell>
          <cell r="K80">
            <v>7</v>
          </cell>
          <cell r="O80">
            <v>1.37</v>
          </cell>
          <cell r="P80">
            <v>1.5240553745928338</v>
          </cell>
        </row>
        <row r="81">
          <cell r="C81">
            <v>7.39</v>
          </cell>
          <cell r="E81">
            <v>9.02</v>
          </cell>
          <cell r="I81">
            <v>1.6</v>
          </cell>
          <cell r="K81">
            <v>6.5</v>
          </cell>
          <cell r="O81">
            <v>1.63</v>
          </cell>
          <cell r="P81">
            <v>1.5240553745928338</v>
          </cell>
        </row>
        <row r="82">
          <cell r="C82">
            <v>7.52</v>
          </cell>
          <cell r="E82">
            <v>9.52</v>
          </cell>
          <cell r="I82">
            <v>1.5</v>
          </cell>
          <cell r="K82">
            <v>6.5</v>
          </cell>
          <cell r="O82">
            <v>2</v>
          </cell>
          <cell r="P82">
            <v>1.5240553745928338</v>
          </cell>
        </row>
        <row r="83">
          <cell r="C83">
            <v>7.57</v>
          </cell>
          <cell r="E83">
            <v>9.51</v>
          </cell>
          <cell r="I83">
            <v>1.8</v>
          </cell>
          <cell r="K83">
            <v>6.5</v>
          </cell>
          <cell r="O83">
            <v>1.9399999999999995</v>
          </cell>
          <cell r="P83">
            <v>1.5240553745928338</v>
          </cell>
        </row>
        <row r="84">
          <cell r="C84">
            <v>7.27</v>
          </cell>
          <cell r="E84">
            <v>9.19</v>
          </cell>
          <cell r="I84">
            <v>1.6</v>
          </cell>
          <cell r="K84">
            <v>6</v>
          </cell>
          <cell r="O84">
            <v>1.92</v>
          </cell>
          <cell r="P84">
            <v>1.5240553745928338</v>
          </cell>
        </row>
        <row r="85">
          <cell r="C85">
            <v>7.33</v>
          </cell>
          <cell r="E85">
            <v>9.15</v>
          </cell>
          <cell r="I85">
            <v>1.6</v>
          </cell>
          <cell r="K85">
            <v>5.5</v>
          </cell>
          <cell r="O85">
            <v>1.8200000000000003</v>
          </cell>
          <cell r="P85">
            <v>1.5240553745928338</v>
          </cell>
        </row>
        <row r="86">
          <cell r="C86">
            <v>7.62</v>
          </cell>
          <cell r="E86">
            <v>9.42</v>
          </cell>
          <cell r="I86">
            <v>1.8</v>
          </cell>
          <cell r="K86">
            <v>5.5</v>
          </cell>
          <cell r="O86">
            <v>1.7999999999999998</v>
          </cell>
          <cell r="P86">
            <v>1.5240553745928338</v>
          </cell>
        </row>
        <row r="87">
          <cell r="C87">
            <v>7.7</v>
          </cell>
          <cell r="E87">
            <v>9.39</v>
          </cell>
          <cell r="I87">
            <v>1.5</v>
          </cell>
          <cell r="K87">
            <v>5.5</v>
          </cell>
          <cell r="O87">
            <v>1.6900000000000004</v>
          </cell>
          <cell r="P87">
            <v>1.5240553745928338</v>
          </cell>
        </row>
        <row r="88">
          <cell r="C88">
            <v>7.52</v>
          </cell>
          <cell r="E88">
            <v>9.15</v>
          </cell>
          <cell r="I88">
            <v>1.3</v>
          </cell>
          <cell r="K88">
            <v>5.5</v>
          </cell>
          <cell r="O88">
            <v>1.6300000000000008</v>
          </cell>
          <cell r="P88">
            <v>1.5240553745928338</v>
          </cell>
        </row>
        <row r="89">
          <cell r="C89">
            <v>7.37</v>
          </cell>
          <cell r="E89">
            <v>8.9600000000000009</v>
          </cell>
          <cell r="I89">
            <v>1.1000000000000001</v>
          </cell>
          <cell r="K89">
            <v>5.5</v>
          </cell>
          <cell r="O89">
            <v>1.5900000000000007</v>
          </cell>
          <cell r="P89">
            <v>1.5240553745928338</v>
          </cell>
        </row>
        <row r="90">
          <cell r="B90">
            <v>87</v>
          </cell>
          <cell r="C90">
            <v>7.39</v>
          </cell>
          <cell r="E90">
            <v>8.77</v>
          </cell>
          <cell r="I90">
            <v>1.5</v>
          </cell>
          <cell r="K90">
            <v>5.5</v>
          </cell>
          <cell r="O90">
            <v>1.38</v>
          </cell>
          <cell r="P90">
            <v>1.5240553745928338</v>
          </cell>
        </row>
        <row r="91">
          <cell r="C91">
            <v>7.54</v>
          </cell>
          <cell r="E91">
            <v>8.81</v>
          </cell>
          <cell r="I91">
            <v>2.1</v>
          </cell>
          <cell r="K91">
            <v>5.5</v>
          </cell>
          <cell r="O91">
            <v>1.2700000000000005</v>
          </cell>
          <cell r="P91">
            <v>1.5240553745928338</v>
          </cell>
        </row>
        <row r="92">
          <cell r="C92">
            <v>7.55</v>
          </cell>
          <cell r="E92">
            <v>8.75</v>
          </cell>
          <cell r="I92">
            <v>3</v>
          </cell>
          <cell r="K92">
            <v>5.5</v>
          </cell>
          <cell r="O92">
            <v>1.2000000000000002</v>
          </cell>
          <cell r="P92">
            <v>1.5240553745928338</v>
          </cell>
        </row>
        <row r="93">
          <cell r="C93">
            <v>8.25</v>
          </cell>
          <cell r="E93">
            <v>9.3000000000000007</v>
          </cell>
          <cell r="I93">
            <v>3.8</v>
          </cell>
          <cell r="K93">
            <v>5.5</v>
          </cell>
          <cell r="O93">
            <v>1.0500000000000007</v>
          </cell>
          <cell r="P93">
            <v>1.5240553745928338</v>
          </cell>
        </row>
        <row r="94">
          <cell r="C94">
            <v>8.7799999999999994</v>
          </cell>
          <cell r="E94">
            <v>9.82</v>
          </cell>
          <cell r="I94">
            <v>3.9</v>
          </cell>
          <cell r="K94">
            <v>5.5</v>
          </cell>
          <cell r="O94">
            <v>1.0400000000000009</v>
          </cell>
          <cell r="P94">
            <v>1.5240553745928338</v>
          </cell>
        </row>
        <row r="95">
          <cell r="C95">
            <v>8.57</v>
          </cell>
          <cell r="E95">
            <v>9.8699999999999992</v>
          </cell>
          <cell r="I95">
            <v>3.7</v>
          </cell>
          <cell r="K95">
            <v>5.5</v>
          </cell>
          <cell r="O95">
            <v>1.2999999999999989</v>
          </cell>
          <cell r="P95">
            <v>1.5240553745928338</v>
          </cell>
        </row>
        <row r="96">
          <cell r="C96">
            <v>8.64</v>
          </cell>
          <cell r="E96">
            <v>10.01</v>
          </cell>
          <cell r="I96">
            <v>3.9</v>
          </cell>
          <cell r="K96">
            <v>5.5</v>
          </cell>
          <cell r="O96">
            <v>1.3699999999999992</v>
          </cell>
          <cell r="P96">
            <v>1.5240553745928338</v>
          </cell>
        </row>
        <row r="97">
          <cell r="C97">
            <v>8.9700000000000006</v>
          </cell>
          <cell r="E97">
            <v>10.33</v>
          </cell>
          <cell r="I97">
            <v>4.3</v>
          </cell>
          <cell r="K97">
            <v>5.5</v>
          </cell>
          <cell r="O97">
            <v>1.3599999999999994</v>
          </cell>
          <cell r="P97">
            <v>1.5240553745928338</v>
          </cell>
        </row>
        <row r="98">
          <cell r="C98">
            <v>9.59</v>
          </cell>
          <cell r="E98">
            <v>11</v>
          </cell>
          <cell r="I98">
            <v>4.4000000000000004</v>
          </cell>
          <cell r="K98">
            <v>6</v>
          </cell>
          <cell r="O98">
            <v>1.4100000000000001</v>
          </cell>
          <cell r="P98">
            <v>1.5240553745928338</v>
          </cell>
        </row>
        <row r="99">
          <cell r="C99">
            <v>9.61</v>
          </cell>
          <cell r="E99">
            <v>11.32</v>
          </cell>
          <cell r="I99">
            <v>4.5</v>
          </cell>
          <cell r="K99">
            <v>6</v>
          </cell>
          <cell r="O99">
            <v>1.7100000000000009</v>
          </cell>
          <cell r="P99">
            <v>1.5240553745928338</v>
          </cell>
        </row>
        <row r="100">
          <cell r="C100">
            <v>8.9499999999999993</v>
          </cell>
          <cell r="E100">
            <v>10.82</v>
          </cell>
          <cell r="I100">
            <v>4.5</v>
          </cell>
          <cell r="K100">
            <v>6</v>
          </cell>
          <cell r="O100">
            <v>1.870000000000001</v>
          </cell>
          <cell r="P100">
            <v>1.5240553745928338</v>
          </cell>
        </row>
        <row r="101">
          <cell r="C101">
            <v>9.1199999999999992</v>
          </cell>
          <cell r="E101">
            <v>10.99</v>
          </cell>
          <cell r="I101">
            <v>4.4000000000000004</v>
          </cell>
          <cell r="K101">
            <v>6</v>
          </cell>
          <cell r="O101">
            <v>1.870000000000001</v>
          </cell>
          <cell r="P101">
            <v>1.5240553745928338</v>
          </cell>
        </row>
        <row r="102">
          <cell r="B102" t="str">
            <v>88</v>
          </cell>
          <cell r="C102">
            <v>8.83</v>
          </cell>
          <cell r="E102">
            <v>10.75</v>
          </cell>
          <cell r="I102">
            <v>4</v>
          </cell>
          <cell r="K102">
            <v>6</v>
          </cell>
          <cell r="O102">
            <v>1.92</v>
          </cell>
          <cell r="P102">
            <v>1.5240553745928338</v>
          </cell>
        </row>
        <row r="103">
          <cell r="C103">
            <v>8.43</v>
          </cell>
          <cell r="E103">
            <v>10.11</v>
          </cell>
          <cell r="I103">
            <v>3.9</v>
          </cell>
          <cell r="K103">
            <v>6</v>
          </cell>
          <cell r="O103">
            <v>1.6799999999999997</v>
          </cell>
          <cell r="P103">
            <v>1.5240553745928338</v>
          </cell>
        </row>
        <row r="104">
          <cell r="C104">
            <v>8.6300000000000008</v>
          </cell>
          <cell r="E104">
            <v>10.11</v>
          </cell>
          <cell r="I104">
            <v>3.9</v>
          </cell>
          <cell r="K104">
            <v>6</v>
          </cell>
          <cell r="O104">
            <v>1.4799999999999986</v>
          </cell>
          <cell r="P104">
            <v>1.5240553745928338</v>
          </cell>
        </row>
        <row r="105">
          <cell r="C105">
            <v>8.9499999999999993</v>
          </cell>
          <cell r="E105">
            <v>10.53</v>
          </cell>
          <cell r="I105">
            <v>3.9</v>
          </cell>
          <cell r="K105">
            <v>6</v>
          </cell>
          <cell r="O105">
            <v>1.58</v>
          </cell>
          <cell r="P105">
            <v>1.5240553745928338</v>
          </cell>
        </row>
        <row r="106">
          <cell r="C106">
            <v>9.23</v>
          </cell>
          <cell r="E106">
            <v>10.75</v>
          </cell>
          <cell r="I106">
            <v>3.9</v>
          </cell>
          <cell r="K106">
            <v>6</v>
          </cell>
          <cell r="O106">
            <v>1.5199999999999996</v>
          </cell>
          <cell r="P106">
            <v>1.5240553745928338</v>
          </cell>
        </row>
        <row r="107">
          <cell r="C107">
            <v>9</v>
          </cell>
          <cell r="E107">
            <v>10.71</v>
          </cell>
          <cell r="I107">
            <v>4</v>
          </cell>
          <cell r="K107">
            <v>6</v>
          </cell>
          <cell r="O107">
            <v>1.7100000000000009</v>
          </cell>
          <cell r="P107">
            <v>1.5240553745928338</v>
          </cell>
        </row>
        <row r="108">
          <cell r="C108">
            <v>9.14</v>
          </cell>
          <cell r="E108">
            <v>10.96</v>
          </cell>
          <cell r="I108">
            <v>4.0999999999999996</v>
          </cell>
          <cell r="K108">
            <v>6</v>
          </cell>
          <cell r="O108">
            <v>1.8200000000000003</v>
          </cell>
          <cell r="P108">
            <v>1.5240553745928338</v>
          </cell>
        </row>
        <row r="109">
          <cell r="C109">
            <v>9.32</v>
          </cell>
          <cell r="E109">
            <v>11.09</v>
          </cell>
          <cell r="I109">
            <v>4</v>
          </cell>
          <cell r="K109">
            <v>6.5</v>
          </cell>
          <cell r="O109">
            <v>1.7699999999999996</v>
          </cell>
          <cell r="P109">
            <v>1.5240553745928338</v>
          </cell>
        </row>
        <row r="110">
          <cell r="C110">
            <v>9.06</v>
          </cell>
          <cell r="E110">
            <v>10.56</v>
          </cell>
          <cell r="I110">
            <v>4.2</v>
          </cell>
          <cell r="K110">
            <v>6.5</v>
          </cell>
          <cell r="O110">
            <v>1.5</v>
          </cell>
          <cell r="P110">
            <v>1.5240553745928338</v>
          </cell>
        </row>
        <row r="111">
          <cell r="C111">
            <v>8.89</v>
          </cell>
          <cell r="E111">
            <v>9.92</v>
          </cell>
          <cell r="I111">
            <v>4.2</v>
          </cell>
          <cell r="K111">
            <v>6.5</v>
          </cell>
          <cell r="O111">
            <v>1.0299999999999994</v>
          </cell>
          <cell r="P111">
            <v>1.5240553745928338</v>
          </cell>
        </row>
        <row r="112">
          <cell r="C112">
            <v>9.02</v>
          </cell>
          <cell r="E112">
            <v>9.89</v>
          </cell>
          <cell r="I112">
            <v>4.2</v>
          </cell>
          <cell r="K112">
            <v>6.5</v>
          </cell>
          <cell r="O112">
            <v>0.87000000000000099</v>
          </cell>
          <cell r="P112">
            <v>1.5240553745928338</v>
          </cell>
        </row>
        <row r="113">
          <cell r="C113">
            <v>9.01</v>
          </cell>
          <cell r="E113">
            <v>10.02</v>
          </cell>
          <cell r="I113">
            <v>4.4000000000000004</v>
          </cell>
          <cell r="K113">
            <v>6.5</v>
          </cell>
          <cell r="O113">
            <v>1.0099999999999998</v>
          </cell>
          <cell r="P113">
            <v>1.5240553745928338</v>
          </cell>
        </row>
        <row r="114">
          <cell r="B114" t="str">
            <v>89</v>
          </cell>
          <cell r="C114">
            <v>8.93</v>
          </cell>
          <cell r="E114">
            <v>10.02</v>
          </cell>
          <cell r="I114">
            <v>4.7</v>
          </cell>
          <cell r="K114">
            <v>6.5</v>
          </cell>
          <cell r="O114">
            <v>1.0899999999999999</v>
          </cell>
          <cell r="P114">
            <v>1.5240553745928338</v>
          </cell>
        </row>
        <row r="115">
          <cell r="C115">
            <v>9.01</v>
          </cell>
          <cell r="E115">
            <v>10.02</v>
          </cell>
          <cell r="I115">
            <v>4.8</v>
          </cell>
          <cell r="K115">
            <v>7</v>
          </cell>
          <cell r="O115">
            <v>1.0099999999999998</v>
          </cell>
          <cell r="P115">
            <v>1.5240553745928338</v>
          </cell>
        </row>
        <row r="116">
          <cell r="C116">
            <v>9.17</v>
          </cell>
          <cell r="E116">
            <v>10.16</v>
          </cell>
          <cell r="I116">
            <v>5</v>
          </cell>
          <cell r="K116">
            <v>7</v>
          </cell>
          <cell r="O116">
            <v>0.99000000000000021</v>
          </cell>
          <cell r="P116">
            <v>1.5240553745928338</v>
          </cell>
        </row>
        <row r="117">
          <cell r="C117">
            <v>9.0299999999999994</v>
          </cell>
          <cell r="E117">
            <v>10.14</v>
          </cell>
          <cell r="I117">
            <v>5.0999999999999996</v>
          </cell>
          <cell r="K117">
            <v>7</v>
          </cell>
          <cell r="O117">
            <v>1.1100000000000012</v>
          </cell>
          <cell r="P117">
            <v>1.5240553745928338</v>
          </cell>
        </row>
        <row r="118">
          <cell r="C118">
            <v>8.83</v>
          </cell>
          <cell r="E118">
            <v>9.92</v>
          </cell>
          <cell r="I118">
            <v>5.4</v>
          </cell>
          <cell r="K118">
            <v>7</v>
          </cell>
          <cell r="O118">
            <v>1.0899999999999999</v>
          </cell>
          <cell r="P118">
            <v>1.5240553745928338</v>
          </cell>
        </row>
        <row r="119">
          <cell r="C119">
            <v>8.27</v>
          </cell>
          <cell r="E119">
            <v>9.49</v>
          </cell>
          <cell r="I119">
            <v>5.2</v>
          </cell>
          <cell r="K119">
            <v>7</v>
          </cell>
          <cell r="O119">
            <v>1.2200000000000006</v>
          </cell>
          <cell r="P119">
            <v>1.5240553745928338</v>
          </cell>
        </row>
        <row r="120">
          <cell r="C120">
            <v>8.08</v>
          </cell>
          <cell r="E120">
            <v>9.34</v>
          </cell>
          <cell r="I120">
            <v>5</v>
          </cell>
          <cell r="K120">
            <v>7</v>
          </cell>
          <cell r="O120">
            <v>1.2599999999999998</v>
          </cell>
          <cell r="P120">
            <v>1.5240553745928338</v>
          </cell>
        </row>
        <row r="121">
          <cell r="C121">
            <v>8.1199999999999992</v>
          </cell>
          <cell r="E121">
            <v>9.3699999999999992</v>
          </cell>
          <cell r="I121">
            <v>4.7</v>
          </cell>
          <cell r="K121">
            <v>7</v>
          </cell>
          <cell r="O121">
            <v>1.25</v>
          </cell>
          <cell r="P121">
            <v>1.5240553745928338</v>
          </cell>
        </row>
        <row r="122">
          <cell r="C122">
            <v>8.15</v>
          </cell>
          <cell r="E122">
            <v>9.43</v>
          </cell>
          <cell r="I122">
            <v>4.3</v>
          </cell>
          <cell r="K122">
            <v>7</v>
          </cell>
          <cell r="O122">
            <v>1.2799999999999994</v>
          </cell>
          <cell r="P122">
            <v>1.5240553745928338</v>
          </cell>
        </row>
        <row r="123">
          <cell r="C123">
            <v>8</v>
          </cell>
          <cell r="E123">
            <v>9.3699999999999992</v>
          </cell>
          <cell r="I123">
            <v>4.5</v>
          </cell>
          <cell r="K123">
            <v>7</v>
          </cell>
          <cell r="O123">
            <v>1.3699999999999992</v>
          </cell>
          <cell r="P123">
            <v>1.5240553745928338</v>
          </cell>
        </row>
        <row r="124">
          <cell r="C124">
            <v>7.9</v>
          </cell>
          <cell r="E124">
            <v>9.33</v>
          </cell>
          <cell r="I124">
            <v>4.7</v>
          </cell>
          <cell r="K124">
            <v>7</v>
          </cell>
          <cell r="O124">
            <v>1.4299999999999997</v>
          </cell>
          <cell r="P124">
            <v>1.5240553745928338</v>
          </cell>
        </row>
        <row r="125">
          <cell r="C125">
            <v>7.9</v>
          </cell>
          <cell r="E125">
            <v>9.31</v>
          </cell>
          <cell r="I125">
            <v>4.5999999999999996</v>
          </cell>
          <cell r="K125">
            <v>7</v>
          </cell>
          <cell r="O125">
            <v>1.4100000000000001</v>
          </cell>
          <cell r="P125">
            <v>1.5240553745928338</v>
          </cell>
        </row>
        <row r="126">
          <cell r="B126" t="str">
            <v>90</v>
          </cell>
          <cell r="C126">
            <v>8.26</v>
          </cell>
          <cell r="E126">
            <v>9.44</v>
          </cell>
          <cell r="I126">
            <v>5.2</v>
          </cell>
          <cell r="K126">
            <v>7</v>
          </cell>
          <cell r="O126">
            <v>1.1799999999999997</v>
          </cell>
          <cell r="P126">
            <v>1.5240553745928338</v>
          </cell>
        </row>
        <row r="127">
          <cell r="C127">
            <v>8.5</v>
          </cell>
          <cell r="E127">
            <v>9.66</v>
          </cell>
          <cell r="I127">
            <v>5.3</v>
          </cell>
          <cell r="K127">
            <v>7</v>
          </cell>
          <cell r="O127">
            <v>1.1600000000000001</v>
          </cell>
          <cell r="P127">
            <v>1.5240553745928338</v>
          </cell>
        </row>
        <row r="128">
          <cell r="C128">
            <v>8.56</v>
          </cell>
          <cell r="E128">
            <v>9.75</v>
          </cell>
          <cell r="I128">
            <v>5.2</v>
          </cell>
          <cell r="K128">
            <v>7</v>
          </cell>
          <cell r="O128">
            <v>1.1899999999999995</v>
          </cell>
          <cell r="P128">
            <v>1.5240553745928338</v>
          </cell>
        </row>
        <row r="129">
          <cell r="C129">
            <v>8.76</v>
          </cell>
          <cell r="E129">
            <v>9.8699999999999992</v>
          </cell>
          <cell r="I129">
            <v>4.7</v>
          </cell>
          <cell r="K129">
            <v>7</v>
          </cell>
          <cell r="O129">
            <v>1.1099999999999994</v>
          </cell>
          <cell r="P129">
            <v>1.5240553745928338</v>
          </cell>
        </row>
        <row r="130">
          <cell r="C130">
            <v>8.73</v>
          </cell>
          <cell r="E130">
            <v>9.89</v>
          </cell>
          <cell r="I130">
            <v>4.4000000000000004</v>
          </cell>
          <cell r="K130">
            <v>7</v>
          </cell>
          <cell r="O130">
            <v>1.1600000000000001</v>
          </cell>
          <cell r="P130">
            <v>1.5240553745928338</v>
          </cell>
        </row>
        <row r="131">
          <cell r="C131">
            <v>8.4600000000000009</v>
          </cell>
          <cell r="E131">
            <v>9.69</v>
          </cell>
          <cell r="I131">
            <v>4.7</v>
          </cell>
          <cell r="K131">
            <v>7</v>
          </cell>
          <cell r="O131">
            <v>1.2299999999999986</v>
          </cell>
          <cell r="P131">
            <v>1.5240553745928338</v>
          </cell>
        </row>
        <row r="132">
          <cell r="C132">
            <v>8.5</v>
          </cell>
          <cell r="E132">
            <v>9.66</v>
          </cell>
          <cell r="I132">
            <v>4.8</v>
          </cell>
          <cell r="K132">
            <v>7</v>
          </cell>
          <cell r="O132">
            <v>1.1600000000000001</v>
          </cell>
          <cell r="P132">
            <v>1.5240553745928338</v>
          </cell>
        </row>
        <row r="133">
          <cell r="C133">
            <v>8.86</v>
          </cell>
          <cell r="E133">
            <v>9.84</v>
          </cell>
          <cell r="I133">
            <v>5.6</v>
          </cell>
          <cell r="K133">
            <v>7</v>
          </cell>
          <cell r="O133">
            <v>0.98000000000000043</v>
          </cell>
          <cell r="P133">
            <v>1.5240553745928338</v>
          </cell>
        </row>
        <row r="134">
          <cell r="C134">
            <v>9.0299999999999994</v>
          </cell>
          <cell r="E134">
            <v>10.01</v>
          </cell>
          <cell r="I134">
            <v>6.2</v>
          </cell>
          <cell r="K134">
            <v>7</v>
          </cell>
          <cell r="O134">
            <v>0.98000000000000043</v>
          </cell>
          <cell r="P134">
            <v>1.5240553745928338</v>
          </cell>
        </row>
        <row r="135">
          <cell r="C135">
            <v>8.86</v>
          </cell>
          <cell r="E135">
            <v>9.94</v>
          </cell>
          <cell r="I135">
            <v>6.3</v>
          </cell>
          <cell r="K135">
            <v>7</v>
          </cell>
          <cell r="O135">
            <v>1.08</v>
          </cell>
          <cell r="P135">
            <v>1.5240553745928338</v>
          </cell>
        </row>
        <row r="136">
          <cell r="C136">
            <v>8.5399999999999991</v>
          </cell>
          <cell r="E136">
            <v>9.76</v>
          </cell>
          <cell r="I136">
            <v>6.3</v>
          </cell>
          <cell r="K136">
            <v>7</v>
          </cell>
          <cell r="O136">
            <v>1.2200000000000006</v>
          </cell>
          <cell r="P136">
            <v>1.5240553745928338</v>
          </cell>
        </row>
        <row r="137">
          <cell r="C137">
            <v>8.24</v>
          </cell>
          <cell r="E137">
            <v>9.57</v>
          </cell>
          <cell r="I137">
            <v>6.1</v>
          </cell>
          <cell r="K137">
            <v>6.5</v>
          </cell>
          <cell r="O137">
            <v>1.33</v>
          </cell>
          <cell r="P137">
            <v>1.5240553745928338</v>
          </cell>
        </row>
        <row r="138">
          <cell r="B138" t="str">
            <v>91</v>
          </cell>
          <cell r="C138">
            <v>8.27</v>
          </cell>
          <cell r="E138">
            <v>9.56</v>
          </cell>
          <cell r="I138">
            <v>5.7</v>
          </cell>
          <cell r="K138">
            <v>6.5</v>
          </cell>
          <cell r="O138">
            <v>1.2900000000000009</v>
          </cell>
          <cell r="P138">
            <v>1.5240553745928338</v>
          </cell>
        </row>
        <row r="139">
          <cell r="C139">
            <v>8.0299999999999994</v>
          </cell>
          <cell r="E139">
            <v>9.31</v>
          </cell>
          <cell r="I139">
            <v>5.3</v>
          </cell>
          <cell r="K139">
            <v>6</v>
          </cell>
          <cell r="O139">
            <v>1.2800000000000011</v>
          </cell>
          <cell r="P139">
            <v>1.5240553745928338</v>
          </cell>
        </row>
        <row r="140">
          <cell r="C140">
            <v>8.2899999999999991</v>
          </cell>
          <cell r="E140">
            <v>9.39</v>
          </cell>
          <cell r="I140">
            <v>4.9000000000000004</v>
          </cell>
          <cell r="K140">
            <v>6</v>
          </cell>
          <cell r="O140">
            <v>1.1000000000000014</v>
          </cell>
          <cell r="P140">
            <v>1.5240553745928338</v>
          </cell>
        </row>
        <row r="141">
          <cell r="C141">
            <v>8.2100000000000009</v>
          </cell>
          <cell r="E141">
            <v>9.3000000000000007</v>
          </cell>
          <cell r="I141">
            <v>4.9000000000000004</v>
          </cell>
          <cell r="K141">
            <v>5.5</v>
          </cell>
          <cell r="O141">
            <v>1.0899999999999999</v>
          </cell>
          <cell r="P141">
            <v>1.5240553745928338</v>
          </cell>
        </row>
        <row r="142">
          <cell r="C142">
            <v>8.27</v>
          </cell>
          <cell r="E142">
            <v>9.2899999999999991</v>
          </cell>
          <cell r="I142">
            <v>5</v>
          </cell>
          <cell r="K142">
            <v>5.5</v>
          </cell>
          <cell r="O142">
            <v>1.0199999999999996</v>
          </cell>
          <cell r="P142">
            <v>1.5240553745928338</v>
          </cell>
        </row>
        <row r="143">
          <cell r="C143">
            <v>8.4700000000000006</v>
          </cell>
          <cell r="E143">
            <v>9.44</v>
          </cell>
          <cell r="I143">
            <v>4.7</v>
          </cell>
          <cell r="K143">
            <v>5.5</v>
          </cell>
          <cell r="O143">
            <v>0.96999999999999886</v>
          </cell>
          <cell r="P143">
            <v>1.5240553745928338</v>
          </cell>
        </row>
        <row r="144">
          <cell r="C144">
            <v>8.4499999999999993</v>
          </cell>
          <cell r="E144">
            <v>9.4</v>
          </cell>
          <cell r="I144">
            <v>4.4000000000000004</v>
          </cell>
          <cell r="K144">
            <v>5.5</v>
          </cell>
          <cell r="O144">
            <v>0.95000000000000107</v>
          </cell>
          <cell r="P144">
            <v>1.5240553745928338</v>
          </cell>
        </row>
        <row r="145">
          <cell r="C145">
            <v>8.14</v>
          </cell>
          <cell r="E145">
            <v>9.16</v>
          </cell>
          <cell r="I145">
            <v>3.8</v>
          </cell>
          <cell r="K145">
            <v>5.5</v>
          </cell>
          <cell r="O145">
            <v>1.0199999999999996</v>
          </cell>
          <cell r="P145">
            <v>1.5240553745928338</v>
          </cell>
        </row>
        <row r="146">
          <cell r="C146">
            <v>7.95</v>
          </cell>
          <cell r="E146">
            <v>9.0299999999999994</v>
          </cell>
          <cell r="I146">
            <v>3.4</v>
          </cell>
          <cell r="K146">
            <v>5</v>
          </cell>
          <cell r="O146">
            <v>1.0799999999999992</v>
          </cell>
          <cell r="P146">
            <v>1.5240553745928338</v>
          </cell>
        </row>
        <row r="147">
          <cell r="C147">
            <v>7.93</v>
          </cell>
          <cell r="E147">
            <v>8.99</v>
          </cell>
          <cell r="I147">
            <v>2.9</v>
          </cell>
          <cell r="K147">
            <v>5</v>
          </cell>
          <cell r="O147">
            <v>1.0600000000000005</v>
          </cell>
          <cell r="P147">
            <v>1.5240553745928338</v>
          </cell>
        </row>
        <row r="148">
          <cell r="C148">
            <v>7.92</v>
          </cell>
          <cell r="E148">
            <v>8.93</v>
          </cell>
          <cell r="I148">
            <v>3</v>
          </cell>
          <cell r="K148">
            <v>5</v>
          </cell>
          <cell r="O148">
            <v>1.0099999999999998</v>
          </cell>
          <cell r="P148">
            <v>1.5240553745928338</v>
          </cell>
        </row>
        <row r="149">
          <cell r="C149">
            <v>7.7</v>
          </cell>
          <cell r="E149">
            <v>8.76</v>
          </cell>
          <cell r="I149">
            <v>3.1</v>
          </cell>
          <cell r="K149">
            <v>4.5</v>
          </cell>
          <cell r="O149">
            <v>1.0599999999999996</v>
          </cell>
          <cell r="P149">
            <v>1.5240553745928338</v>
          </cell>
        </row>
        <row r="150">
          <cell r="B150" t="str">
            <v>92</v>
          </cell>
          <cell r="C150">
            <v>7.58</v>
          </cell>
          <cell r="E150">
            <v>8.67</v>
          </cell>
          <cell r="I150">
            <v>2.6</v>
          </cell>
          <cell r="K150">
            <v>3.5</v>
          </cell>
          <cell r="O150">
            <v>1.0899999999999999</v>
          </cell>
          <cell r="P150">
            <v>1.5240553745928338</v>
          </cell>
        </row>
        <row r="151">
          <cell r="C151">
            <v>7.85</v>
          </cell>
          <cell r="E151">
            <v>8.77</v>
          </cell>
          <cell r="I151">
            <v>2.8</v>
          </cell>
          <cell r="K151">
            <v>3.5</v>
          </cell>
          <cell r="O151">
            <v>0.91999999999999993</v>
          </cell>
          <cell r="P151">
            <v>1.5240553745928338</v>
          </cell>
        </row>
        <row r="152">
          <cell r="C152">
            <v>7.97</v>
          </cell>
          <cell r="E152">
            <v>8.84</v>
          </cell>
          <cell r="I152">
            <v>3.2</v>
          </cell>
          <cell r="K152">
            <v>3.5</v>
          </cell>
          <cell r="O152">
            <v>0.87000000000000011</v>
          </cell>
          <cell r="P152">
            <v>1.5240553745928338</v>
          </cell>
        </row>
        <row r="153">
          <cell r="C153">
            <v>7.96</v>
          </cell>
          <cell r="E153">
            <v>8.7899999999999991</v>
          </cell>
          <cell r="I153">
            <v>3.2</v>
          </cell>
          <cell r="K153">
            <v>3.5</v>
          </cell>
          <cell r="O153">
            <v>0.82999999999999918</v>
          </cell>
          <cell r="P153">
            <v>1.5240553745928338</v>
          </cell>
        </row>
        <row r="154">
          <cell r="C154">
            <v>7.89</v>
          </cell>
          <cell r="E154">
            <v>8.7200000000000006</v>
          </cell>
          <cell r="I154">
            <v>3</v>
          </cell>
          <cell r="K154">
            <v>3.5</v>
          </cell>
          <cell r="O154">
            <v>0.83000000000000096</v>
          </cell>
          <cell r="P154">
            <v>1.5240553745928338</v>
          </cell>
        </row>
        <row r="155">
          <cell r="C155">
            <v>7.84</v>
          </cell>
          <cell r="E155">
            <v>8.64</v>
          </cell>
          <cell r="I155">
            <v>3.1</v>
          </cell>
          <cell r="K155">
            <v>3.5</v>
          </cell>
          <cell r="O155">
            <v>0.80000000000000071</v>
          </cell>
          <cell r="P155">
            <v>1.5240553745928338</v>
          </cell>
        </row>
        <row r="156">
          <cell r="C156">
            <v>7.6</v>
          </cell>
          <cell r="E156">
            <v>8.4600000000000009</v>
          </cell>
          <cell r="I156">
            <v>3.2</v>
          </cell>
          <cell r="K156">
            <v>3</v>
          </cell>
          <cell r="O156">
            <v>0.86000000000000121</v>
          </cell>
          <cell r="P156">
            <v>1.5240553745928338</v>
          </cell>
        </row>
        <row r="157">
          <cell r="C157">
            <v>7.39</v>
          </cell>
          <cell r="E157">
            <v>8.34</v>
          </cell>
          <cell r="I157">
            <v>3.1</v>
          </cell>
          <cell r="K157">
            <v>3</v>
          </cell>
          <cell r="O157">
            <v>0.95000000000000018</v>
          </cell>
          <cell r="P157">
            <v>1.5240553745928338</v>
          </cell>
        </row>
        <row r="158">
          <cell r="C158">
            <v>7.34</v>
          </cell>
          <cell r="E158">
            <v>8.32</v>
          </cell>
          <cell r="I158">
            <v>3</v>
          </cell>
          <cell r="K158">
            <v>3</v>
          </cell>
          <cell r="O158">
            <v>0.98000000000000043</v>
          </cell>
          <cell r="P158">
            <v>1.5240553745928338</v>
          </cell>
        </row>
        <row r="159">
          <cell r="C159">
            <v>7.53</v>
          </cell>
          <cell r="E159">
            <v>8.44</v>
          </cell>
          <cell r="I159">
            <v>3.2</v>
          </cell>
          <cell r="K159">
            <v>3</v>
          </cell>
          <cell r="O159">
            <v>0.90999999999999925</v>
          </cell>
          <cell r="P159">
            <v>1.5240553745928338</v>
          </cell>
        </row>
        <row r="160">
          <cell r="C160">
            <v>7.61</v>
          </cell>
          <cell r="E160">
            <v>8.5299999999999994</v>
          </cell>
          <cell r="I160">
            <v>3</v>
          </cell>
          <cell r="K160">
            <v>3</v>
          </cell>
          <cell r="O160">
            <v>0.91999999999999904</v>
          </cell>
          <cell r="P160">
            <v>1.5240553745928338</v>
          </cell>
        </row>
        <row r="161">
          <cell r="C161">
            <v>7.44</v>
          </cell>
          <cell r="E161">
            <v>8.36</v>
          </cell>
          <cell r="I161">
            <v>2.9</v>
          </cell>
          <cell r="K161">
            <v>3</v>
          </cell>
          <cell r="O161">
            <v>0.91999999999999904</v>
          </cell>
          <cell r="P161">
            <v>1.5240553745928338</v>
          </cell>
        </row>
        <row r="162">
          <cell r="B162" t="str">
            <v>93</v>
          </cell>
          <cell r="C162">
            <v>7.34</v>
          </cell>
          <cell r="E162">
            <v>8.23</v>
          </cell>
          <cell r="I162">
            <v>3.3</v>
          </cell>
          <cell r="K162">
            <v>3</v>
          </cell>
          <cell r="O162">
            <v>0.89000000000000057</v>
          </cell>
          <cell r="P162">
            <v>1.5240553745928338</v>
          </cell>
        </row>
        <row r="163">
          <cell r="C163">
            <v>7.09</v>
          </cell>
          <cell r="E163">
            <v>8</v>
          </cell>
          <cell r="I163">
            <v>3.2</v>
          </cell>
          <cell r="K163">
            <v>3</v>
          </cell>
          <cell r="O163">
            <v>0.91000000000000014</v>
          </cell>
          <cell r="P163">
            <v>1.5240553745928338</v>
          </cell>
        </row>
        <row r="164">
          <cell r="C164">
            <v>6.82</v>
          </cell>
          <cell r="E164">
            <v>7.85</v>
          </cell>
          <cell r="I164">
            <v>3.1</v>
          </cell>
          <cell r="K164">
            <v>3</v>
          </cell>
          <cell r="O164">
            <v>1.0299999999999994</v>
          </cell>
          <cell r="P164">
            <v>1.5240553745928338</v>
          </cell>
        </row>
        <row r="165">
          <cell r="C165">
            <v>6.85</v>
          </cell>
          <cell r="E165">
            <v>7.76</v>
          </cell>
          <cell r="I165">
            <v>3.2</v>
          </cell>
          <cell r="K165">
            <v>3</v>
          </cell>
          <cell r="O165">
            <v>0.91000000000000014</v>
          </cell>
          <cell r="P165">
            <v>1.5240553745928338</v>
          </cell>
        </row>
        <row r="166">
          <cell r="C166">
            <v>6.92</v>
          </cell>
          <cell r="E166">
            <v>7.78</v>
          </cell>
          <cell r="I166">
            <v>3.2</v>
          </cell>
          <cell r="K166">
            <v>3</v>
          </cell>
          <cell r="O166">
            <v>0.86000000000000032</v>
          </cell>
          <cell r="P166">
            <v>1.5240553745928338</v>
          </cell>
        </row>
        <row r="167">
          <cell r="C167">
            <v>6.81</v>
          </cell>
          <cell r="E167">
            <v>7.68</v>
          </cell>
          <cell r="I167">
            <v>3</v>
          </cell>
          <cell r="K167">
            <v>3</v>
          </cell>
          <cell r="O167">
            <v>0.87000000000000011</v>
          </cell>
          <cell r="P167">
            <v>1.5240553745928338</v>
          </cell>
        </row>
        <row r="168">
          <cell r="C168">
            <v>6.63</v>
          </cell>
          <cell r="E168">
            <v>7.53</v>
          </cell>
          <cell r="I168">
            <v>2.8</v>
          </cell>
          <cell r="K168">
            <v>3</v>
          </cell>
          <cell r="O168">
            <v>0.90000000000000036</v>
          </cell>
          <cell r="P168">
            <v>1.5240553745928338</v>
          </cell>
        </row>
        <row r="169">
          <cell r="C169">
            <v>6.32</v>
          </cell>
          <cell r="E169">
            <v>7.21</v>
          </cell>
          <cell r="I169">
            <v>2.8</v>
          </cell>
          <cell r="K169">
            <v>3</v>
          </cell>
          <cell r="O169">
            <v>0.88999999999999968</v>
          </cell>
          <cell r="P169">
            <v>1.5240553745928338</v>
          </cell>
        </row>
        <row r="170">
          <cell r="C170">
            <v>6</v>
          </cell>
          <cell r="E170">
            <v>7.01</v>
          </cell>
          <cell r="I170">
            <v>2.7</v>
          </cell>
          <cell r="K170">
            <v>3</v>
          </cell>
          <cell r="O170">
            <v>1.0099999999999998</v>
          </cell>
          <cell r="P170">
            <v>1.5240553745928338</v>
          </cell>
        </row>
        <row r="171">
          <cell r="C171">
            <v>5.94</v>
          </cell>
          <cell r="E171">
            <v>6.99</v>
          </cell>
          <cell r="I171">
            <v>2.8</v>
          </cell>
          <cell r="K171">
            <v>3</v>
          </cell>
          <cell r="O171">
            <v>1.0499999999999998</v>
          </cell>
          <cell r="P171">
            <v>1.5240553745928338</v>
          </cell>
        </row>
        <row r="172">
          <cell r="C172">
            <v>6.21</v>
          </cell>
          <cell r="E172">
            <v>7.3</v>
          </cell>
          <cell r="I172">
            <v>2.7</v>
          </cell>
          <cell r="K172">
            <v>3</v>
          </cell>
          <cell r="O172">
            <v>1.0899999999999999</v>
          </cell>
          <cell r="P172">
            <v>1.5240553745928338</v>
          </cell>
        </row>
        <row r="173">
          <cell r="C173">
            <v>6.25</v>
          </cell>
          <cell r="E173">
            <v>7.33</v>
          </cell>
          <cell r="I173">
            <v>2.7</v>
          </cell>
          <cell r="K173">
            <v>3</v>
          </cell>
          <cell r="O173">
            <v>1.08</v>
          </cell>
          <cell r="P173">
            <v>1.5240553745928338</v>
          </cell>
        </row>
        <row r="174">
          <cell r="B174" t="str">
            <v>94</v>
          </cell>
          <cell r="C174">
            <v>6.29</v>
          </cell>
          <cell r="E174">
            <v>7.31</v>
          </cell>
          <cell r="I174">
            <v>2.5</v>
          </cell>
          <cell r="K174">
            <v>3</v>
          </cell>
          <cell r="O174">
            <v>1.0199999999999996</v>
          </cell>
          <cell r="P174">
            <v>1.5240553745928338</v>
          </cell>
        </row>
        <row r="175">
          <cell r="C175">
            <v>6.49</v>
          </cell>
          <cell r="E175">
            <v>7.44</v>
          </cell>
          <cell r="I175">
            <v>2.5</v>
          </cell>
          <cell r="K175">
            <v>3</v>
          </cell>
          <cell r="O175">
            <v>0.95000000000000018</v>
          </cell>
          <cell r="P175">
            <v>1.5240553745928338</v>
          </cell>
        </row>
        <row r="176">
          <cell r="C176">
            <v>6.91</v>
          </cell>
          <cell r="E176">
            <v>7.83</v>
          </cell>
          <cell r="I176">
            <v>2.5</v>
          </cell>
          <cell r="K176">
            <v>3</v>
          </cell>
          <cell r="O176">
            <v>0.91999999999999993</v>
          </cell>
          <cell r="P176">
            <v>1.5240553745928338</v>
          </cell>
        </row>
        <row r="177">
          <cell r="C177">
            <v>7.27</v>
          </cell>
          <cell r="E177">
            <v>8.1999999999999993</v>
          </cell>
          <cell r="I177">
            <v>2.4</v>
          </cell>
          <cell r="K177">
            <v>3</v>
          </cell>
          <cell r="O177">
            <v>0.92999999999999972</v>
          </cell>
          <cell r="P177">
            <v>1.5240553745928338</v>
          </cell>
        </row>
        <row r="178">
          <cell r="C178">
            <v>7.41</v>
          </cell>
          <cell r="E178">
            <v>8.32</v>
          </cell>
          <cell r="I178">
            <v>2.2999999999999998</v>
          </cell>
          <cell r="K178">
            <v>3</v>
          </cell>
          <cell r="O178">
            <v>0.91000000000000014</v>
          </cell>
          <cell r="P178">
            <v>1.5240553745928338</v>
          </cell>
        </row>
        <row r="179">
          <cell r="C179">
            <v>7.4</v>
          </cell>
          <cell r="E179">
            <v>8.31</v>
          </cell>
          <cell r="I179">
            <v>2.5</v>
          </cell>
          <cell r="K179">
            <v>3.5</v>
          </cell>
          <cell r="O179">
            <v>0.91000000000000014</v>
          </cell>
          <cell r="P179">
            <v>1.5240553745928338</v>
          </cell>
        </row>
        <row r="180">
          <cell r="C180">
            <v>7.58</v>
          </cell>
          <cell r="E180">
            <v>8.4700000000000006</v>
          </cell>
          <cell r="I180">
            <v>2.9</v>
          </cell>
          <cell r="K180">
            <v>3.5</v>
          </cell>
          <cell r="O180">
            <v>0.89000000000000057</v>
          </cell>
          <cell r="P180">
            <v>1.5240553745928338</v>
          </cell>
        </row>
        <row r="181">
          <cell r="C181">
            <v>7.49</v>
          </cell>
          <cell r="E181">
            <v>8.41</v>
          </cell>
          <cell r="I181">
            <v>3</v>
          </cell>
          <cell r="K181">
            <v>3.5</v>
          </cell>
          <cell r="O181">
            <v>0.91999999999999993</v>
          </cell>
          <cell r="P181">
            <v>1.5240553745928338</v>
          </cell>
        </row>
        <row r="182">
          <cell r="C182">
            <v>7.71</v>
          </cell>
          <cell r="E182">
            <v>8.65</v>
          </cell>
          <cell r="I182">
            <v>2.6</v>
          </cell>
          <cell r="K182">
            <v>4</v>
          </cell>
          <cell r="O182">
            <v>0.94000000000000039</v>
          </cell>
          <cell r="P182">
            <v>1.5240553745928338</v>
          </cell>
        </row>
        <row r="183">
          <cell r="C183">
            <v>7.94</v>
          </cell>
          <cell r="E183">
            <v>8.8800000000000008</v>
          </cell>
          <cell r="I183">
            <v>2.7</v>
          </cell>
          <cell r="K183">
            <v>4</v>
          </cell>
          <cell r="O183">
            <v>0.94000000000000039</v>
          </cell>
          <cell r="P183">
            <v>1.5240553745928338</v>
          </cell>
        </row>
        <row r="184">
          <cell r="C184">
            <v>8.08</v>
          </cell>
          <cell r="E184">
            <v>9</v>
          </cell>
          <cell r="I184">
            <v>2.7</v>
          </cell>
          <cell r="K184">
            <v>4.75</v>
          </cell>
          <cell r="O184">
            <v>0.91999999999999993</v>
          </cell>
          <cell r="P184">
            <v>1.5240553745928338</v>
          </cell>
        </row>
        <row r="185">
          <cell r="C185">
            <v>7.87</v>
          </cell>
          <cell r="E185">
            <v>8.7899999999999991</v>
          </cell>
          <cell r="I185">
            <v>2.8</v>
          </cell>
          <cell r="K185">
            <v>4.75</v>
          </cell>
          <cell r="O185">
            <v>0.91999999999999904</v>
          </cell>
          <cell r="P185">
            <v>1.5240553745928338</v>
          </cell>
        </row>
        <row r="186">
          <cell r="B186" t="str">
            <v>95</v>
          </cell>
          <cell r="C186">
            <v>7.85</v>
          </cell>
          <cell r="E186">
            <v>8.77</v>
          </cell>
          <cell r="I186">
            <v>2.9</v>
          </cell>
          <cell r="K186">
            <v>4.75</v>
          </cell>
          <cell r="O186">
            <v>0.91999999999999993</v>
          </cell>
          <cell r="P186">
            <v>1.5240553745928338</v>
          </cell>
        </row>
        <row r="187">
          <cell r="C187">
            <v>7.61</v>
          </cell>
          <cell r="E187">
            <v>8.56</v>
          </cell>
          <cell r="I187">
            <v>2.9</v>
          </cell>
          <cell r="K187">
            <v>5.25</v>
          </cell>
          <cell r="O187">
            <v>0.95000000000000018</v>
          </cell>
          <cell r="P187">
            <v>1.5240553745928338</v>
          </cell>
        </row>
        <row r="188">
          <cell r="C188">
            <v>7.45</v>
          </cell>
          <cell r="E188">
            <v>8.41</v>
          </cell>
          <cell r="I188">
            <v>3.1</v>
          </cell>
          <cell r="K188">
            <v>5.25</v>
          </cell>
          <cell r="O188">
            <v>0.96</v>
          </cell>
          <cell r="P188">
            <v>1.5240553745928338</v>
          </cell>
        </row>
        <row r="189">
          <cell r="C189">
            <v>7.36</v>
          </cell>
          <cell r="E189">
            <v>8.3000000000000007</v>
          </cell>
          <cell r="I189">
            <v>2.4</v>
          </cell>
          <cell r="K189">
            <v>5.25</v>
          </cell>
          <cell r="O189">
            <v>0.94000000000000039</v>
          </cell>
          <cell r="P189">
            <v>1.5240553745928338</v>
          </cell>
        </row>
        <row r="190">
          <cell r="C190">
            <v>6.95</v>
          </cell>
          <cell r="E190">
            <v>7.93</v>
          </cell>
          <cell r="I190">
            <v>3.2</v>
          </cell>
          <cell r="K190">
            <v>5.25</v>
          </cell>
          <cell r="O190">
            <v>0.97999999999999954</v>
          </cell>
          <cell r="P190">
            <v>1.5240553745928338</v>
          </cell>
        </row>
        <row r="191">
          <cell r="C191">
            <v>6.57</v>
          </cell>
          <cell r="E191">
            <v>7.62</v>
          </cell>
          <cell r="I191">
            <v>3</v>
          </cell>
          <cell r="K191">
            <v>5.25</v>
          </cell>
          <cell r="O191">
            <v>1.0499999999999998</v>
          </cell>
          <cell r="P191">
            <v>1.5240553745928338</v>
          </cell>
        </row>
        <row r="192">
          <cell r="C192">
            <v>6.72</v>
          </cell>
          <cell r="E192">
            <v>7.73</v>
          </cell>
          <cell r="I192">
            <v>2.8</v>
          </cell>
          <cell r="K192">
            <v>5.25</v>
          </cell>
          <cell r="O192">
            <v>1.0100000000000007</v>
          </cell>
          <cell r="P192">
            <v>1.5240553745928338</v>
          </cell>
        </row>
        <row r="193">
          <cell r="C193">
            <v>6.86</v>
          </cell>
          <cell r="E193">
            <v>7.86</v>
          </cell>
          <cell r="I193">
            <v>2.6</v>
          </cell>
          <cell r="K193">
            <v>5.25</v>
          </cell>
          <cell r="O193">
            <v>1</v>
          </cell>
          <cell r="P193">
            <v>1.5240553745928338</v>
          </cell>
        </row>
        <row r="194">
          <cell r="C194">
            <v>6.55</v>
          </cell>
          <cell r="E194">
            <v>7.62</v>
          </cell>
          <cell r="I194">
            <v>2.5</v>
          </cell>
          <cell r="K194">
            <v>5.25</v>
          </cell>
          <cell r="O194">
            <v>1.0700000000000003</v>
          </cell>
          <cell r="P194">
            <v>1.5240553745928338</v>
          </cell>
        </row>
        <row r="195">
          <cell r="C195">
            <v>6.37</v>
          </cell>
          <cell r="E195">
            <v>7.46</v>
          </cell>
          <cell r="I195">
            <v>2.8</v>
          </cell>
          <cell r="K195">
            <v>5.25</v>
          </cell>
          <cell r="O195">
            <v>1.0899999999999999</v>
          </cell>
          <cell r="P195">
            <v>1.5240553745928338</v>
          </cell>
        </row>
        <row r="196">
          <cell r="C196">
            <v>6.26</v>
          </cell>
          <cell r="E196">
            <v>7.4</v>
          </cell>
          <cell r="I196">
            <v>2.6</v>
          </cell>
          <cell r="K196">
            <v>5.25</v>
          </cell>
          <cell r="O196">
            <v>1.1400000000000006</v>
          </cell>
          <cell r="P196">
            <v>1.5240553745928338</v>
          </cell>
        </row>
        <row r="197">
          <cell r="C197">
            <v>6.06</v>
          </cell>
          <cell r="E197">
            <v>7.21</v>
          </cell>
          <cell r="I197">
            <v>2.5</v>
          </cell>
          <cell r="K197">
            <v>5.25</v>
          </cell>
          <cell r="O197">
            <v>1.1500000000000004</v>
          </cell>
          <cell r="P197">
            <v>1.5240553745928338</v>
          </cell>
        </row>
        <row r="198">
          <cell r="B198" t="str">
            <v>96</v>
          </cell>
          <cell r="C198">
            <v>6.05</v>
          </cell>
          <cell r="E198">
            <v>7.2</v>
          </cell>
          <cell r="I198">
            <v>2.7</v>
          </cell>
          <cell r="K198">
            <v>5.25</v>
          </cell>
          <cell r="O198">
            <v>1.1500000000000004</v>
          </cell>
          <cell r="P198">
            <v>1.5240553745928338</v>
          </cell>
        </row>
        <row r="199">
          <cell r="C199">
            <v>6.24</v>
          </cell>
          <cell r="E199">
            <v>7.37</v>
          </cell>
          <cell r="I199">
            <v>2.7</v>
          </cell>
          <cell r="K199">
            <v>5</v>
          </cell>
          <cell r="O199">
            <v>1.1299999999999999</v>
          </cell>
          <cell r="P199">
            <v>1.5240553745928338</v>
          </cell>
        </row>
        <row r="200">
          <cell r="C200">
            <v>6.6</v>
          </cell>
          <cell r="E200">
            <v>7.72</v>
          </cell>
          <cell r="I200">
            <v>2.8</v>
          </cell>
          <cell r="K200">
            <v>5</v>
          </cell>
          <cell r="O200">
            <v>1.1200000000000001</v>
          </cell>
          <cell r="P200">
            <v>1.5240553745928338</v>
          </cell>
        </row>
        <row r="201">
          <cell r="C201">
            <v>6.79</v>
          </cell>
          <cell r="E201">
            <v>7.88</v>
          </cell>
          <cell r="I201">
            <v>2.9</v>
          </cell>
          <cell r="K201">
            <v>5</v>
          </cell>
          <cell r="O201">
            <v>1.0899999999999999</v>
          </cell>
          <cell r="P201">
            <v>1.5240553745928338</v>
          </cell>
        </row>
        <row r="202">
          <cell r="C202">
            <v>6.93</v>
          </cell>
          <cell r="E202">
            <v>7.99</v>
          </cell>
          <cell r="I202">
            <v>2.9</v>
          </cell>
          <cell r="K202">
            <v>5</v>
          </cell>
          <cell r="O202">
            <v>1.0600000000000005</v>
          </cell>
          <cell r="P202">
            <v>1.5240553745928338</v>
          </cell>
        </row>
        <row r="203">
          <cell r="C203">
            <v>7.06</v>
          </cell>
          <cell r="E203">
            <v>8.07</v>
          </cell>
          <cell r="I203">
            <v>2.8</v>
          </cell>
          <cell r="K203">
            <v>5</v>
          </cell>
          <cell r="O203">
            <v>1.0100000000000007</v>
          </cell>
          <cell r="P203">
            <v>1.5240553745928338</v>
          </cell>
        </row>
        <row r="204">
          <cell r="C204">
            <v>7.03</v>
          </cell>
          <cell r="E204">
            <v>8.02</v>
          </cell>
          <cell r="I204">
            <v>3</v>
          </cell>
          <cell r="K204">
            <v>5</v>
          </cell>
          <cell r="O204">
            <v>0.98999999999999932</v>
          </cell>
          <cell r="P204">
            <v>1.5240553745928338</v>
          </cell>
        </row>
        <row r="205">
          <cell r="C205">
            <v>6.84</v>
          </cell>
          <cell r="E205">
            <v>7.84</v>
          </cell>
          <cell r="I205">
            <v>2.9</v>
          </cell>
          <cell r="K205">
            <v>5</v>
          </cell>
          <cell r="O205">
            <v>1</v>
          </cell>
          <cell r="P205">
            <v>1.5240553745928338</v>
          </cell>
        </row>
        <row r="206">
          <cell r="C206">
            <v>7.03</v>
          </cell>
          <cell r="E206">
            <v>8.01</v>
          </cell>
          <cell r="I206">
            <v>3</v>
          </cell>
          <cell r="K206">
            <v>5</v>
          </cell>
          <cell r="O206">
            <v>0.97999999999999954</v>
          </cell>
          <cell r="P206">
            <v>1.5240553745928338</v>
          </cell>
        </row>
        <row r="207">
          <cell r="C207">
            <v>6.81</v>
          </cell>
          <cell r="E207">
            <v>7.76</v>
          </cell>
          <cell r="I207">
            <v>3</v>
          </cell>
          <cell r="K207">
            <v>5</v>
          </cell>
          <cell r="O207">
            <v>0.95000000000000018</v>
          </cell>
          <cell r="P207">
            <v>1.5240553745928338</v>
          </cell>
        </row>
        <row r="208">
          <cell r="C208">
            <v>6.48</v>
          </cell>
          <cell r="E208">
            <v>7.48</v>
          </cell>
          <cell r="I208">
            <v>3.3</v>
          </cell>
          <cell r="K208">
            <v>5</v>
          </cell>
          <cell r="O208">
            <v>1</v>
          </cell>
          <cell r="P208">
            <v>1.5240553745928338</v>
          </cell>
        </row>
        <row r="209">
          <cell r="C209">
            <v>6.55</v>
          </cell>
          <cell r="E209">
            <v>7.58</v>
          </cell>
          <cell r="I209">
            <v>3.3</v>
          </cell>
          <cell r="K209">
            <v>5</v>
          </cell>
          <cell r="O209">
            <v>1.0300000000000002</v>
          </cell>
          <cell r="P209">
            <v>1.5240553745928338</v>
          </cell>
        </row>
        <row r="210">
          <cell r="B210" t="str">
            <v>97</v>
          </cell>
          <cell r="C210">
            <v>6.83</v>
          </cell>
          <cell r="E210">
            <v>7.79</v>
          </cell>
          <cell r="I210">
            <v>3</v>
          </cell>
          <cell r="K210">
            <v>5</v>
          </cell>
          <cell r="O210">
            <v>0.96</v>
          </cell>
          <cell r="P210">
            <v>1.5240553745928338</v>
          </cell>
        </row>
        <row r="211">
          <cell r="C211">
            <v>6.69</v>
          </cell>
          <cell r="E211">
            <v>7.68</v>
          </cell>
          <cell r="I211">
            <v>3</v>
          </cell>
          <cell r="K211">
            <v>5</v>
          </cell>
          <cell r="O211">
            <v>0.98999999999999932</v>
          </cell>
          <cell r="P211">
            <v>1.5240553745928338</v>
          </cell>
        </row>
        <row r="212">
          <cell r="C212">
            <v>6.93</v>
          </cell>
          <cell r="E212">
            <v>7.92</v>
          </cell>
          <cell r="I212">
            <v>2.8</v>
          </cell>
          <cell r="K212">
            <v>5</v>
          </cell>
          <cell r="O212">
            <v>0.99000000000000021</v>
          </cell>
          <cell r="P212">
            <v>1.5240553745928338</v>
          </cell>
        </row>
        <row r="213">
          <cell r="C213">
            <v>7.09</v>
          </cell>
          <cell r="E213">
            <v>8.08</v>
          </cell>
          <cell r="I213">
            <v>2.5</v>
          </cell>
          <cell r="K213">
            <v>5</v>
          </cell>
          <cell r="O213">
            <v>0.99000000000000021</v>
          </cell>
          <cell r="P213">
            <v>1.5240553745928338</v>
          </cell>
        </row>
        <row r="214">
          <cell r="C214">
            <v>6.94</v>
          </cell>
          <cell r="E214">
            <v>7.94</v>
          </cell>
          <cell r="I214">
            <v>2.2000000000000002</v>
          </cell>
          <cell r="K214">
            <v>5</v>
          </cell>
          <cell r="O214">
            <v>1</v>
          </cell>
          <cell r="P214">
            <v>1.5240553745928338</v>
          </cell>
        </row>
        <row r="215">
          <cell r="C215">
            <v>6.77</v>
          </cell>
          <cell r="E215">
            <v>7.77</v>
          </cell>
          <cell r="I215">
            <v>2.2999999999999998</v>
          </cell>
          <cell r="K215">
            <v>5</v>
          </cell>
          <cell r="O215">
            <v>1</v>
          </cell>
          <cell r="P215">
            <v>1.5240553745928338</v>
          </cell>
        </row>
        <row r="216">
          <cell r="C216">
            <v>6.51</v>
          </cell>
          <cell r="E216">
            <v>7.52</v>
          </cell>
          <cell r="I216">
            <v>2.2000000000000002</v>
          </cell>
          <cell r="K216">
            <v>5</v>
          </cell>
          <cell r="O216">
            <v>1.0099999999999998</v>
          </cell>
          <cell r="P216">
            <v>1.5240553745928338</v>
          </cell>
        </row>
        <row r="217">
          <cell r="C217">
            <v>6.58</v>
          </cell>
          <cell r="E217">
            <v>7.57</v>
          </cell>
          <cell r="I217">
            <v>2.2000000000000002</v>
          </cell>
          <cell r="K217">
            <v>5</v>
          </cell>
          <cell r="O217">
            <v>0.99000000000000021</v>
          </cell>
          <cell r="P217">
            <v>1.5240553745928338</v>
          </cell>
        </row>
        <row r="218">
          <cell r="C218">
            <v>6.5</v>
          </cell>
          <cell r="E218">
            <v>7.5</v>
          </cell>
          <cell r="I218">
            <v>2.2000000000000002</v>
          </cell>
          <cell r="K218">
            <v>5</v>
          </cell>
          <cell r="O218">
            <v>1</v>
          </cell>
          <cell r="P218">
            <v>1.5240553745928338</v>
          </cell>
        </row>
        <row r="219">
          <cell r="C219">
            <v>6.33</v>
          </cell>
          <cell r="E219">
            <v>7.37</v>
          </cell>
          <cell r="I219">
            <v>2.1</v>
          </cell>
          <cell r="K219">
            <v>5</v>
          </cell>
          <cell r="O219">
            <v>1.04</v>
          </cell>
          <cell r="P219">
            <v>1.5240553745928338</v>
          </cell>
        </row>
        <row r="220">
          <cell r="C220">
            <v>6.11</v>
          </cell>
          <cell r="E220">
            <v>7.24</v>
          </cell>
          <cell r="I220">
            <v>1.8</v>
          </cell>
          <cell r="K220">
            <v>5</v>
          </cell>
          <cell r="O220">
            <v>1.1299999999999999</v>
          </cell>
          <cell r="P220">
            <v>1.5240553745928338</v>
          </cell>
        </row>
        <row r="221">
          <cell r="C221">
            <v>5.99</v>
          </cell>
          <cell r="E221">
            <v>7.16</v>
          </cell>
          <cell r="I221">
            <v>1.7</v>
          </cell>
          <cell r="K221">
            <v>5</v>
          </cell>
          <cell r="O221">
            <v>1.17</v>
          </cell>
          <cell r="P221">
            <v>1.5240553745928338</v>
          </cell>
        </row>
        <row r="222">
          <cell r="B222" t="str">
            <v>98</v>
          </cell>
          <cell r="C222">
            <v>5.81</v>
          </cell>
          <cell r="E222">
            <v>7.03</v>
          </cell>
          <cell r="I222">
            <v>1.6</v>
          </cell>
          <cell r="K222">
            <v>5</v>
          </cell>
          <cell r="O222">
            <v>1.2200000000000006</v>
          </cell>
          <cell r="P222">
            <v>1.5240553745928338</v>
          </cell>
        </row>
        <row r="223">
          <cell r="C223">
            <v>5.89</v>
          </cell>
          <cell r="E223">
            <v>7.09</v>
          </cell>
          <cell r="I223">
            <v>1.4</v>
          </cell>
          <cell r="K223">
            <v>5</v>
          </cell>
          <cell r="O223">
            <v>1.2000000000000002</v>
          </cell>
          <cell r="P223">
            <v>1.5240553745928338</v>
          </cell>
        </row>
        <row r="224">
          <cell r="C224">
            <v>5.95</v>
          </cell>
          <cell r="E224">
            <v>7.13</v>
          </cell>
          <cell r="I224">
            <v>1.4</v>
          </cell>
          <cell r="K224">
            <v>5</v>
          </cell>
          <cell r="O224">
            <v>1.1799999999999997</v>
          </cell>
          <cell r="P224">
            <v>1.5240553745928338</v>
          </cell>
        </row>
        <row r="225">
          <cell r="C225">
            <v>5.92</v>
          </cell>
          <cell r="E225">
            <v>7.12</v>
          </cell>
          <cell r="I225">
            <v>1.4</v>
          </cell>
          <cell r="K225">
            <v>5</v>
          </cell>
          <cell r="O225">
            <v>1.2000000000000002</v>
          </cell>
          <cell r="P225">
            <v>1.5240553745928338</v>
          </cell>
        </row>
        <row r="226">
          <cell r="C226">
            <v>5.93</v>
          </cell>
          <cell r="E226">
            <v>7.11</v>
          </cell>
          <cell r="I226">
            <v>1.7</v>
          </cell>
          <cell r="K226">
            <v>5</v>
          </cell>
          <cell r="O226">
            <v>1.1800000000000006</v>
          </cell>
          <cell r="P226">
            <v>1.5240553745928338</v>
          </cell>
        </row>
        <row r="227">
          <cell r="C227">
            <v>5.7</v>
          </cell>
          <cell r="E227">
            <v>6.99</v>
          </cell>
          <cell r="I227">
            <v>1.7</v>
          </cell>
          <cell r="K227">
            <v>5</v>
          </cell>
          <cell r="P227">
            <v>1.5240553745928338</v>
          </cell>
        </row>
        <row r="228">
          <cell r="C228">
            <v>5.68</v>
          </cell>
          <cell r="E228">
            <v>6.99</v>
          </cell>
          <cell r="I228">
            <v>1.7</v>
          </cell>
          <cell r="K228">
            <v>5</v>
          </cell>
          <cell r="P228">
            <v>1.5240553745928338</v>
          </cell>
        </row>
        <row r="229">
          <cell r="C229">
            <v>5.54</v>
          </cell>
          <cell r="E229">
            <v>6.96</v>
          </cell>
          <cell r="P229">
            <v>1.5240553745928338</v>
          </cell>
        </row>
        <row r="230">
          <cell r="C230">
            <v>5.2</v>
          </cell>
          <cell r="E230">
            <v>6.88</v>
          </cell>
        </row>
        <row r="231">
          <cell r="C231">
            <v>5.01</v>
          </cell>
          <cell r="E231">
            <v>6.88</v>
          </cell>
        </row>
        <row r="232">
          <cell r="C232">
            <v>5.25</v>
          </cell>
          <cell r="E232">
            <v>6.96</v>
          </cell>
        </row>
        <row r="233">
          <cell r="C233">
            <v>5.0599999999999996</v>
          </cell>
          <cell r="E233">
            <v>6.84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"/>
      <sheetName val="Capitalization"/>
      <sheetName val="Pfd Stock"/>
      <sheetName val="WCLTD"/>
      <sheetName val="MTN-C"/>
      <sheetName val="MTN-D"/>
      <sheetName val="92 EIRR"/>
      <sheetName val="93 EIRR"/>
      <sheetName val="Mates A"/>
      <sheetName val="Mates B"/>
      <sheetName val="94 EIRR"/>
      <sheetName val="98 EIRR A&amp;B"/>
      <sheetName val="Sheet1"/>
      <sheetName val="TOPrs"/>
      <sheetName val="Annual Exp 2003"/>
      <sheetName val="Int Rate Hedg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 Notes"/>
      <sheetName val="Variables"/>
      <sheetName val="Report"/>
      <sheetName val="Operating Lease Adj."/>
      <sheetName val="Captive Finance Adj."/>
      <sheetName val="FAS106 Adj."/>
      <sheetName val="Net Debt Adj."/>
      <sheetName val="Structural Subordination"/>
      <sheetName val="Graphs"/>
      <sheetName val="Import"/>
      <sheetName val="BLR Worksheet"/>
      <sheetName val="TBSheet"/>
      <sheetName val="Main"/>
      <sheetName val="ProForma 2001 1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oody's Bond Yield Data"/>
      <sheetName val="Discount Rate"/>
      <sheetName val="Discount Chart"/>
      <sheetName val="Prime Rate"/>
      <sheetName val="Prime Chart "/>
      <sheetName val="Inflation"/>
      <sheetName val="Inflation Chart"/>
      <sheetName val="Moody's"/>
      <sheetName val="30 Yr. Bonds"/>
      <sheetName val="Moody's T-Bond Chart"/>
      <sheetName val="Moody's Spread Chart"/>
      <sheetName val="Moody's Baa Bond Yields Chart"/>
    </sheetNames>
    <sheetDataSet>
      <sheetData sheetId="0">
        <row r="30">
          <cell r="B30" t="str">
            <v>82</v>
          </cell>
          <cell r="C30">
            <v>14.22</v>
          </cell>
        </row>
        <row r="31">
          <cell r="C31">
            <v>14.22</v>
          </cell>
        </row>
        <row r="32">
          <cell r="C32">
            <v>13.53</v>
          </cell>
        </row>
        <row r="33">
          <cell r="C33">
            <v>13.37</v>
          </cell>
        </row>
        <row r="34">
          <cell r="C34">
            <v>13.24</v>
          </cell>
        </row>
        <row r="35">
          <cell r="C35">
            <v>13.92</v>
          </cell>
        </row>
        <row r="36">
          <cell r="C36">
            <v>13.55</v>
          </cell>
        </row>
        <row r="37">
          <cell r="C37">
            <v>12.77</v>
          </cell>
        </row>
        <row r="38">
          <cell r="C38">
            <v>12.07</v>
          </cell>
        </row>
        <row r="39">
          <cell r="C39">
            <v>11.17</v>
          </cell>
        </row>
        <row r="40">
          <cell r="C40">
            <v>10.54</v>
          </cell>
        </row>
        <row r="41">
          <cell r="C41">
            <v>10.54</v>
          </cell>
        </row>
        <row r="42">
          <cell r="C42">
            <v>10.63</v>
          </cell>
        </row>
        <row r="43">
          <cell r="C43">
            <v>10.88</v>
          </cell>
        </row>
        <row r="44">
          <cell r="C44">
            <v>10.63</v>
          </cell>
        </row>
        <row r="45">
          <cell r="C45">
            <v>10.48</v>
          </cell>
        </row>
        <row r="46">
          <cell r="C46">
            <v>10.53</v>
          </cell>
        </row>
        <row r="47">
          <cell r="C47">
            <v>10.93</v>
          </cell>
        </row>
        <row r="48">
          <cell r="C48">
            <v>11.4</v>
          </cell>
        </row>
        <row r="49">
          <cell r="C49">
            <v>11.82</v>
          </cell>
        </row>
        <row r="50">
          <cell r="C50">
            <v>11.63</v>
          </cell>
        </row>
        <row r="51">
          <cell r="C51">
            <v>11.58</v>
          </cell>
        </row>
        <row r="52">
          <cell r="C52">
            <v>11.75</v>
          </cell>
        </row>
        <row r="53">
          <cell r="C53">
            <v>11.88</v>
          </cell>
        </row>
        <row r="54">
          <cell r="C54">
            <v>11.75</v>
          </cell>
        </row>
        <row r="55">
          <cell r="C55">
            <v>11.95</v>
          </cell>
        </row>
        <row r="56">
          <cell r="C56">
            <v>12.38</v>
          </cell>
        </row>
        <row r="57">
          <cell r="C57">
            <v>12.65</v>
          </cell>
        </row>
        <row r="58">
          <cell r="C58">
            <v>13.43</v>
          </cell>
        </row>
        <row r="59">
          <cell r="C59">
            <v>13.44</v>
          </cell>
        </row>
        <row r="60">
          <cell r="C60">
            <v>13.21</v>
          </cell>
        </row>
        <row r="61">
          <cell r="C61">
            <v>12.54</v>
          </cell>
        </row>
        <row r="62">
          <cell r="C62">
            <v>12.29</v>
          </cell>
        </row>
        <row r="63">
          <cell r="C63">
            <v>11.98</v>
          </cell>
        </row>
        <row r="64">
          <cell r="C64">
            <v>11.56</v>
          </cell>
        </row>
        <row r="65">
          <cell r="C65">
            <v>11.52</v>
          </cell>
        </row>
        <row r="66">
          <cell r="C66">
            <v>11.45</v>
          </cell>
        </row>
        <row r="67">
          <cell r="C67">
            <v>11.47</v>
          </cell>
        </row>
        <row r="68">
          <cell r="C68">
            <v>11.81</v>
          </cell>
        </row>
        <row r="69">
          <cell r="C69">
            <v>11.47</v>
          </cell>
        </row>
        <row r="70">
          <cell r="C70">
            <v>11.05</v>
          </cell>
        </row>
        <row r="71">
          <cell r="C71">
            <v>10.44</v>
          </cell>
        </row>
        <row r="72">
          <cell r="C72">
            <v>10.5</v>
          </cell>
        </row>
        <row r="73">
          <cell r="C73">
            <v>10.56</v>
          </cell>
        </row>
        <row r="74">
          <cell r="C74">
            <v>10.61</v>
          </cell>
        </row>
        <row r="75">
          <cell r="C75">
            <v>10.5</v>
          </cell>
        </row>
        <row r="76">
          <cell r="C76">
            <v>10.06</v>
          </cell>
        </row>
        <row r="77">
          <cell r="C77">
            <v>9.5399999999999991</v>
          </cell>
        </row>
        <row r="78">
          <cell r="C78">
            <v>9.4</v>
          </cell>
        </row>
        <row r="79">
          <cell r="C79">
            <v>8.93</v>
          </cell>
        </row>
        <row r="80">
          <cell r="C80">
            <v>7.96</v>
          </cell>
        </row>
        <row r="81">
          <cell r="C81">
            <v>7.39</v>
          </cell>
        </row>
        <row r="82">
          <cell r="C82">
            <v>7.52</v>
          </cell>
        </row>
        <row r="83">
          <cell r="C83">
            <v>7.57</v>
          </cell>
        </row>
        <row r="84">
          <cell r="C84">
            <v>7.27</v>
          </cell>
        </row>
        <row r="85">
          <cell r="C85">
            <v>7.33</v>
          </cell>
        </row>
        <row r="86">
          <cell r="C86">
            <v>7.62</v>
          </cell>
        </row>
        <row r="87">
          <cell r="C87">
            <v>7.7</v>
          </cell>
        </row>
        <row r="88">
          <cell r="C88">
            <v>7.52</v>
          </cell>
        </row>
        <row r="89">
          <cell r="C89">
            <v>7.37</v>
          </cell>
        </row>
        <row r="90">
          <cell r="C90">
            <v>7.39</v>
          </cell>
        </row>
        <row r="91">
          <cell r="C91">
            <v>7.54</v>
          </cell>
        </row>
        <row r="92">
          <cell r="C92">
            <v>7.55</v>
          </cell>
        </row>
        <row r="93">
          <cell r="C93">
            <v>8.25</v>
          </cell>
        </row>
        <row r="94">
          <cell r="C94">
            <v>8.7799999999999994</v>
          </cell>
        </row>
        <row r="95">
          <cell r="C95">
            <v>8.57</v>
          </cell>
        </row>
        <row r="96">
          <cell r="C96">
            <v>8.64</v>
          </cell>
        </row>
        <row r="97">
          <cell r="C97">
            <v>8.9700000000000006</v>
          </cell>
        </row>
        <row r="98">
          <cell r="C98">
            <v>9.59</v>
          </cell>
        </row>
        <row r="99">
          <cell r="C99">
            <v>9.61</v>
          </cell>
        </row>
        <row r="100">
          <cell r="C100">
            <v>8.9499999999999993</v>
          </cell>
        </row>
        <row r="101">
          <cell r="C101">
            <v>9.1199999999999992</v>
          </cell>
        </row>
        <row r="102">
          <cell r="C102">
            <v>8.83</v>
          </cell>
        </row>
        <row r="103">
          <cell r="C103">
            <v>8.43</v>
          </cell>
        </row>
        <row r="104">
          <cell r="C104">
            <v>8.6300000000000008</v>
          </cell>
        </row>
        <row r="105">
          <cell r="C105">
            <v>8.9499999999999993</v>
          </cell>
        </row>
        <row r="106">
          <cell r="C106">
            <v>9.23</v>
          </cell>
        </row>
        <row r="107">
          <cell r="C107">
            <v>9</v>
          </cell>
        </row>
        <row r="108">
          <cell r="C108">
            <v>9.14</v>
          </cell>
        </row>
        <row r="109">
          <cell r="C109">
            <v>9.32</v>
          </cell>
        </row>
        <row r="110">
          <cell r="C110">
            <v>9.06</v>
          </cell>
        </row>
        <row r="111">
          <cell r="C111">
            <v>8.89</v>
          </cell>
        </row>
        <row r="112">
          <cell r="C112">
            <v>9.02</v>
          </cell>
        </row>
        <row r="113">
          <cell r="C113">
            <v>9.01</v>
          </cell>
        </row>
        <row r="114">
          <cell r="C114">
            <v>8.93</v>
          </cell>
        </row>
        <row r="115">
          <cell r="C115">
            <v>9.01</v>
          </cell>
        </row>
        <row r="116">
          <cell r="C116">
            <v>9.17</v>
          </cell>
        </row>
        <row r="117">
          <cell r="C117">
            <v>9.0299999999999994</v>
          </cell>
        </row>
        <row r="118">
          <cell r="C118">
            <v>8.83</v>
          </cell>
        </row>
        <row r="119">
          <cell r="C119">
            <v>8.27</v>
          </cell>
        </row>
        <row r="120">
          <cell r="C120">
            <v>8.08</v>
          </cell>
        </row>
        <row r="121">
          <cell r="C121">
            <v>8.1199999999999992</v>
          </cell>
        </row>
        <row r="122">
          <cell r="C122">
            <v>8.15</v>
          </cell>
        </row>
        <row r="123">
          <cell r="C123">
            <v>8</v>
          </cell>
        </row>
        <row r="124">
          <cell r="C124">
            <v>7.9</v>
          </cell>
        </row>
        <row r="125">
          <cell r="C125">
            <v>7.9</v>
          </cell>
        </row>
        <row r="126">
          <cell r="C126">
            <v>8.26</v>
          </cell>
        </row>
        <row r="127">
          <cell r="C127">
            <v>8.5</v>
          </cell>
        </row>
        <row r="128">
          <cell r="C128">
            <v>8.56</v>
          </cell>
        </row>
        <row r="129">
          <cell r="C129">
            <v>8.76</v>
          </cell>
        </row>
        <row r="130">
          <cell r="C130">
            <v>8.73</v>
          </cell>
        </row>
        <row r="131">
          <cell r="C131">
            <v>8.4600000000000009</v>
          </cell>
        </row>
        <row r="132">
          <cell r="C132">
            <v>8.5</v>
          </cell>
        </row>
        <row r="133">
          <cell r="C133">
            <v>8.86</v>
          </cell>
        </row>
        <row r="134">
          <cell r="C134">
            <v>9.0299999999999994</v>
          </cell>
        </row>
        <row r="135">
          <cell r="C135">
            <v>8.86</v>
          </cell>
        </row>
        <row r="136">
          <cell r="C136">
            <v>8.5399999999999991</v>
          </cell>
        </row>
        <row r="137">
          <cell r="C137">
            <v>8.24</v>
          </cell>
        </row>
        <row r="138">
          <cell r="C138">
            <v>8.27</v>
          </cell>
        </row>
        <row r="139">
          <cell r="C139">
            <v>8.0299999999999994</v>
          </cell>
        </row>
        <row r="140">
          <cell r="C140">
            <v>8.2899999999999991</v>
          </cell>
        </row>
        <row r="141">
          <cell r="C141">
            <v>8.2100000000000009</v>
          </cell>
        </row>
        <row r="142">
          <cell r="C142">
            <v>8.27</v>
          </cell>
        </row>
        <row r="143">
          <cell r="C143">
            <v>8.4700000000000006</v>
          </cell>
        </row>
        <row r="144">
          <cell r="C144">
            <v>8.4499999999999993</v>
          </cell>
        </row>
        <row r="145">
          <cell r="C145">
            <v>8.14</v>
          </cell>
        </row>
        <row r="146">
          <cell r="C146">
            <v>7.95</v>
          </cell>
        </row>
        <row r="147">
          <cell r="C147">
            <v>7.93</v>
          </cell>
        </row>
        <row r="148">
          <cell r="C148">
            <v>7.92</v>
          </cell>
        </row>
        <row r="149">
          <cell r="C149">
            <v>7.7</v>
          </cell>
        </row>
        <row r="150">
          <cell r="C150">
            <v>7.58</v>
          </cell>
        </row>
        <row r="151">
          <cell r="C151">
            <v>7.85</v>
          </cell>
        </row>
        <row r="152">
          <cell r="C152">
            <v>7.97</v>
          </cell>
        </row>
        <row r="153">
          <cell r="C153">
            <v>7.96</v>
          </cell>
        </row>
        <row r="154">
          <cell r="C154">
            <v>7.89</v>
          </cell>
        </row>
        <row r="155">
          <cell r="C155">
            <v>7.84</v>
          </cell>
        </row>
        <row r="156">
          <cell r="C156">
            <v>7.6</v>
          </cell>
        </row>
        <row r="157">
          <cell r="C157">
            <v>7.39</v>
          </cell>
        </row>
        <row r="158">
          <cell r="C158">
            <v>7.34</v>
          </cell>
        </row>
        <row r="159">
          <cell r="C159">
            <v>7.53</v>
          </cell>
        </row>
        <row r="160">
          <cell r="C160">
            <v>7.61</v>
          </cell>
        </row>
        <row r="161">
          <cell r="C161">
            <v>7.44</v>
          </cell>
        </row>
        <row r="162">
          <cell r="C162">
            <v>7.34</v>
          </cell>
        </row>
        <row r="163">
          <cell r="C163">
            <v>7.09</v>
          </cell>
        </row>
        <row r="164">
          <cell r="C164">
            <v>6.82</v>
          </cell>
        </row>
        <row r="165">
          <cell r="C165">
            <v>6.85</v>
          </cell>
        </row>
        <row r="166">
          <cell r="C166">
            <v>6.92</v>
          </cell>
        </row>
        <row r="167">
          <cell r="C167">
            <v>6.81</v>
          </cell>
        </row>
        <row r="168">
          <cell r="C168">
            <v>6.63</v>
          </cell>
        </row>
        <row r="169">
          <cell r="C169">
            <v>6.32</v>
          </cell>
        </row>
        <row r="170">
          <cell r="C170">
            <v>6</v>
          </cell>
        </row>
        <row r="171">
          <cell r="C171">
            <v>5.94</v>
          </cell>
        </row>
        <row r="172">
          <cell r="C172">
            <v>6.21</v>
          </cell>
        </row>
        <row r="173">
          <cell r="C173">
            <v>6.25</v>
          </cell>
        </row>
        <row r="174">
          <cell r="C174">
            <v>6.29</v>
          </cell>
        </row>
        <row r="175">
          <cell r="C175">
            <v>6.49</v>
          </cell>
        </row>
        <row r="176">
          <cell r="C176">
            <v>6.91</v>
          </cell>
        </row>
        <row r="177">
          <cell r="C177">
            <v>7.27</v>
          </cell>
        </row>
        <row r="178">
          <cell r="C178">
            <v>7.41</v>
          </cell>
        </row>
        <row r="179">
          <cell r="C179">
            <v>7.4</v>
          </cell>
        </row>
        <row r="180">
          <cell r="C180">
            <v>7.58</v>
          </cell>
        </row>
        <row r="181">
          <cell r="C181">
            <v>7.49</v>
          </cell>
        </row>
        <row r="182">
          <cell r="C182">
            <v>7.71</v>
          </cell>
        </row>
        <row r="183">
          <cell r="C183">
            <v>7.94</v>
          </cell>
        </row>
        <row r="184">
          <cell r="C184">
            <v>8.08</v>
          </cell>
        </row>
        <row r="185">
          <cell r="C185">
            <v>7.87</v>
          </cell>
        </row>
        <row r="186">
          <cell r="C186">
            <v>7.85</v>
          </cell>
        </row>
        <row r="187">
          <cell r="C187">
            <v>7.61</v>
          </cell>
        </row>
        <row r="188">
          <cell r="C188">
            <v>7.45</v>
          </cell>
        </row>
        <row r="189">
          <cell r="C189">
            <v>7.36</v>
          </cell>
        </row>
        <row r="190">
          <cell r="C190">
            <v>6.95</v>
          </cell>
        </row>
        <row r="191">
          <cell r="C191">
            <v>6.57</v>
          </cell>
        </row>
        <row r="192">
          <cell r="C192">
            <v>6.72</v>
          </cell>
        </row>
        <row r="193">
          <cell r="C193">
            <v>6.86</v>
          </cell>
        </row>
        <row r="194">
          <cell r="C194">
            <v>6.55</v>
          </cell>
        </row>
        <row r="195">
          <cell r="C195">
            <v>6.37</v>
          </cell>
        </row>
        <row r="196">
          <cell r="C196">
            <v>6.26</v>
          </cell>
        </row>
        <row r="197">
          <cell r="C197">
            <v>6.06</v>
          </cell>
        </row>
        <row r="198">
          <cell r="C198">
            <v>6.05</v>
          </cell>
        </row>
        <row r="199">
          <cell r="C199">
            <v>6.24</v>
          </cell>
        </row>
        <row r="200">
          <cell r="C200">
            <v>6.6</v>
          </cell>
        </row>
        <row r="201">
          <cell r="C201">
            <v>6.79</v>
          </cell>
        </row>
        <row r="202">
          <cell r="C202">
            <v>6.93</v>
          </cell>
        </row>
        <row r="203">
          <cell r="C203">
            <v>7.06</v>
          </cell>
        </row>
        <row r="204">
          <cell r="C204">
            <v>7.03</v>
          </cell>
        </row>
        <row r="205">
          <cell r="C205">
            <v>6.84</v>
          </cell>
        </row>
        <row r="206">
          <cell r="C206">
            <v>7.03</v>
          </cell>
        </row>
        <row r="207">
          <cell r="C207">
            <v>6.81</v>
          </cell>
        </row>
        <row r="208">
          <cell r="C208">
            <v>6.48</v>
          </cell>
        </row>
        <row r="209">
          <cell r="C209">
            <v>6.55</v>
          </cell>
        </row>
        <row r="210">
          <cell r="C210">
            <v>6.83</v>
          </cell>
        </row>
        <row r="211">
          <cell r="C211">
            <v>6.69</v>
          </cell>
        </row>
        <row r="212">
          <cell r="C212">
            <v>6.93</v>
          </cell>
        </row>
        <row r="213">
          <cell r="C213">
            <v>7.09</v>
          </cell>
        </row>
        <row r="214">
          <cell r="C214">
            <v>6.94</v>
          </cell>
        </row>
        <row r="215">
          <cell r="C215">
            <v>6.77</v>
          </cell>
        </row>
        <row r="216">
          <cell r="C216">
            <v>6.51</v>
          </cell>
        </row>
        <row r="217">
          <cell r="C217">
            <v>6.58</v>
          </cell>
        </row>
        <row r="218">
          <cell r="C218">
            <v>6.5</v>
          </cell>
        </row>
        <row r="219">
          <cell r="C219">
            <v>6.33</v>
          </cell>
        </row>
        <row r="220">
          <cell r="C220">
            <v>6.11</v>
          </cell>
        </row>
        <row r="221">
          <cell r="C221">
            <v>5.99</v>
          </cell>
        </row>
        <row r="222">
          <cell r="C222">
            <v>5.81</v>
          </cell>
        </row>
        <row r="223">
          <cell r="C223">
            <v>5.89</v>
          </cell>
        </row>
        <row r="224">
          <cell r="C224">
            <v>5.95</v>
          </cell>
        </row>
        <row r="225">
          <cell r="C225">
            <v>5.92</v>
          </cell>
        </row>
        <row r="226">
          <cell r="C226">
            <v>5.93</v>
          </cell>
        </row>
        <row r="227">
          <cell r="C227">
            <v>5.7</v>
          </cell>
        </row>
        <row r="228">
          <cell r="C228">
            <v>5.68</v>
          </cell>
        </row>
        <row r="229">
          <cell r="C229">
            <v>5.54</v>
          </cell>
        </row>
        <row r="230">
          <cell r="C230">
            <v>5.2</v>
          </cell>
        </row>
        <row r="231">
          <cell r="C231">
            <v>5.01</v>
          </cell>
        </row>
        <row r="232">
          <cell r="C232">
            <v>5.25</v>
          </cell>
        </row>
        <row r="233">
          <cell r="C233">
            <v>5.0599999999999996</v>
          </cell>
        </row>
      </sheetData>
      <sheetData sheetId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snloffice"/>
      <sheetName val="Inputs"/>
      <sheetName val="Instructions"/>
      <sheetName val="Log"/>
      <sheetName val="Business Segment Electric"/>
      <sheetName val="Business Segment Gas"/>
      <sheetName val="2_Step_DCF"/>
      <sheetName val="Dividend_Yields_1"/>
      <sheetName val="Dividend_Yields_2"/>
      <sheetName val="Dividend_Data"/>
      <sheetName val="FERC_Policy_Growth"/>
      <sheetName val="Growth_Rate_Forecasts"/>
      <sheetName val="Company_Data"/>
      <sheetName val="GDP Growth"/>
      <sheetName val="CAPM_1"/>
      <sheetName val="CAPM_2"/>
      <sheetName val="S&amp;P_500"/>
      <sheetName val="Expected_Earnings"/>
      <sheetName val="Risk_Premium"/>
      <sheetName val="Risk_Premium_Download"/>
      <sheetName val="Dividend_Download"/>
      <sheetName val="Pricing_Data"/>
      <sheetName val="Pricing_Download"/>
      <sheetName val="S&amp;P_500_Download"/>
      <sheetName val="Credit_Rating"/>
      <sheetName val="Credit_Rating_Download"/>
      <sheetName val="Beta_Download"/>
      <sheetName val="Beta"/>
      <sheetName val="SNL Data"/>
      <sheetName val="Risk_Premium_Price"/>
      <sheetName val="Risk_Premium_Price_Download"/>
      <sheetName val="Screening"/>
    </sheetNames>
    <sheetDataSet>
      <sheetData sheetId="0"/>
      <sheetData sheetId="1">
        <row r="16">
          <cell r="J16" t="str">
            <v>AAA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E2" t="str">
            <v>Annualized Dividend ETP</v>
          </cell>
          <cell r="M2" t="str">
            <v>Annualized Dividend GEL</v>
          </cell>
          <cell r="U2" t="str">
            <v>Annualized Dividend HEP</v>
          </cell>
          <cell r="AC2" t="str">
            <v>Annualized Dividend NGL</v>
          </cell>
          <cell r="AK2" t="str">
            <v>Annualized Dividend NS</v>
          </cell>
          <cell r="AS2" t="str">
            <v>Annualized Dividend PSXP</v>
          </cell>
          <cell r="AW2"/>
          <cell r="BA2" t="str">
            <v>Annualized Dividend SHLX</v>
          </cell>
          <cell r="BB2"/>
          <cell r="BC2"/>
          <cell r="BI2" t="str">
            <v>Annualized Dividend VLP</v>
          </cell>
          <cell r="BQ2" t="str">
            <v>Annualized Dividend SXL</v>
          </cell>
          <cell r="BY2" t="str">
            <v>Annualized Dividend TLLP</v>
          </cell>
          <cell r="CG2" t="str">
            <v>Annualized Dividend DTE</v>
          </cell>
          <cell r="CO2" t="str">
            <v>Annualized Dividend DUK</v>
          </cell>
          <cell r="CW2" t="str">
            <v>Annualized Dividend EIX</v>
          </cell>
        </row>
        <row r="3">
          <cell r="B3">
            <v>43098</v>
          </cell>
          <cell r="E3">
            <v>2.2599999999999998</v>
          </cell>
          <cell r="J3">
            <v>43098</v>
          </cell>
          <cell r="M3">
            <v>2</v>
          </cell>
          <cell r="R3">
            <v>43098</v>
          </cell>
          <cell r="U3">
            <v>2.58</v>
          </cell>
          <cell r="Z3">
            <v>43098</v>
          </cell>
          <cell r="AC3">
            <v>1.56</v>
          </cell>
          <cell r="AH3">
            <v>43098</v>
          </cell>
          <cell r="AK3">
            <v>4.38</v>
          </cell>
          <cell r="AP3">
            <v>43098</v>
          </cell>
          <cell r="AS3">
            <v>2.5840000000000001</v>
          </cell>
          <cell r="AW3"/>
          <cell r="AX3">
            <v>43098</v>
          </cell>
          <cell r="BA3">
            <v>1.272</v>
          </cell>
          <cell r="BB3"/>
          <cell r="BC3"/>
          <cell r="BF3">
            <v>43098</v>
          </cell>
          <cell r="BI3">
            <v>1.92</v>
          </cell>
          <cell r="BN3">
            <v>43098</v>
          </cell>
          <cell r="BQ3" t="e">
            <v>#N/A</v>
          </cell>
          <cell r="BV3">
            <v>43098</v>
          </cell>
          <cell r="BY3" t="e">
            <v>#N/A</v>
          </cell>
          <cell r="CD3">
            <v>43098</v>
          </cell>
          <cell r="CG3">
            <v>3.53</v>
          </cell>
          <cell r="CL3">
            <v>43098</v>
          </cell>
          <cell r="CO3">
            <v>3.56</v>
          </cell>
          <cell r="CT3">
            <v>43098</v>
          </cell>
          <cell r="CW3">
            <v>2.42</v>
          </cell>
        </row>
        <row r="4">
          <cell r="B4">
            <v>43069</v>
          </cell>
          <cell r="E4">
            <v>2.2599999999999998</v>
          </cell>
          <cell r="J4">
            <v>43069</v>
          </cell>
          <cell r="M4">
            <v>2</v>
          </cell>
          <cell r="R4">
            <v>43069</v>
          </cell>
          <cell r="U4">
            <v>2.58</v>
          </cell>
          <cell r="Z4">
            <v>43069</v>
          </cell>
          <cell r="AC4">
            <v>1.56</v>
          </cell>
          <cell r="AH4">
            <v>43069</v>
          </cell>
          <cell r="AK4">
            <v>4.38</v>
          </cell>
          <cell r="AP4">
            <v>43069</v>
          </cell>
          <cell r="AS4">
            <v>2.5840000000000001</v>
          </cell>
          <cell r="AW4"/>
          <cell r="AX4">
            <v>43069</v>
          </cell>
          <cell r="BA4">
            <v>1.272</v>
          </cell>
          <cell r="BB4"/>
          <cell r="BC4"/>
          <cell r="BF4">
            <v>43069</v>
          </cell>
          <cell r="BI4">
            <v>1.92</v>
          </cell>
          <cell r="BN4">
            <v>43069</v>
          </cell>
          <cell r="BQ4" t="e">
            <v>#N/A</v>
          </cell>
          <cell r="BV4">
            <v>43069</v>
          </cell>
          <cell r="BY4" t="e">
            <v>#N/A</v>
          </cell>
          <cell r="CD4">
            <v>43069</v>
          </cell>
          <cell r="CG4">
            <v>3.3</v>
          </cell>
          <cell r="CL4">
            <v>43069</v>
          </cell>
          <cell r="CO4">
            <v>3.56</v>
          </cell>
          <cell r="CT4">
            <v>43069</v>
          </cell>
          <cell r="CW4">
            <v>2.17</v>
          </cell>
        </row>
        <row r="5">
          <cell r="B5">
            <v>43039</v>
          </cell>
          <cell r="E5">
            <v>2.2000000000000002</v>
          </cell>
          <cell r="J5">
            <v>43039</v>
          </cell>
          <cell r="M5">
            <v>2</v>
          </cell>
          <cell r="R5">
            <v>43039</v>
          </cell>
          <cell r="U5">
            <v>2.5299999999999998</v>
          </cell>
          <cell r="Z5">
            <v>43039</v>
          </cell>
          <cell r="AC5">
            <v>1.56</v>
          </cell>
          <cell r="AH5">
            <v>43039</v>
          </cell>
          <cell r="AK5">
            <v>4.38</v>
          </cell>
          <cell r="AP5">
            <v>43039</v>
          </cell>
          <cell r="AS5">
            <v>2.5840000000000001</v>
          </cell>
          <cell r="AW5"/>
          <cell r="AX5">
            <v>43039</v>
          </cell>
          <cell r="BA5">
            <v>1.272</v>
          </cell>
          <cell r="BB5"/>
          <cell r="BC5"/>
          <cell r="BF5">
            <v>43039</v>
          </cell>
          <cell r="BI5">
            <v>1.92</v>
          </cell>
          <cell r="BN5">
            <v>43039</v>
          </cell>
          <cell r="BQ5" t="e">
            <v>#N/A</v>
          </cell>
          <cell r="BV5">
            <v>43039</v>
          </cell>
          <cell r="BY5" t="e">
            <v>#N/A</v>
          </cell>
          <cell r="CD5">
            <v>43039</v>
          </cell>
          <cell r="CG5">
            <v>3.3</v>
          </cell>
          <cell r="CL5">
            <v>43039</v>
          </cell>
          <cell r="CO5">
            <v>3.56</v>
          </cell>
          <cell r="CT5">
            <v>43039</v>
          </cell>
          <cell r="CW5">
            <v>2.17</v>
          </cell>
        </row>
        <row r="6">
          <cell r="B6">
            <v>43007</v>
          </cell>
          <cell r="E6">
            <v>2.2000000000000002</v>
          </cell>
          <cell r="J6">
            <v>43007</v>
          </cell>
          <cell r="M6">
            <v>2.89</v>
          </cell>
          <cell r="R6">
            <v>43007</v>
          </cell>
          <cell r="U6">
            <v>2.5299999999999998</v>
          </cell>
          <cell r="Z6">
            <v>43007</v>
          </cell>
          <cell r="AC6">
            <v>1.56</v>
          </cell>
          <cell r="AH6">
            <v>43007</v>
          </cell>
          <cell r="AK6">
            <v>4.38</v>
          </cell>
          <cell r="AP6">
            <v>43007</v>
          </cell>
          <cell r="AS6">
            <v>2.46</v>
          </cell>
          <cell r="AW6"/>
          <cell r="AX6">
            <v>43007</v>
          </cell>
          <cell r="BA6">
            <v>1.2163999999999999</v>
          </cell>
          <cell r="BB6"/>
          <cell r="BC6"/>
          <cell r="BF6">
            <v>43007</v>
          </cell>
          <cell r="BI6">
            <v>1.82</v>
          </cell>
          <cell r="BN6">
            <v>43007</v>
          </cell>
          <cell r="BQ6" t="e">
            <v>#N/A</v>
          </cell>
          <cell r="BV6">
            <v>43007</v>
          </cell>
          <cell r="BY6" t="e">
            <v>#N/A</v>
          </cell>
          <cell r="CD6">
            <v>43007</v>
          </cell>
          <cell r="CG6">
            <v>3.3</v>
          </cell>
          <cell r="CL6">
            <v>43007</v>
          </cell>
          <cell r="CO6">
            <v>3.56</v>
          </cell>
          <cell r="CT6">
            <v>43007</v>
          </cell>
          <cell r="CW6">
            <v>2.17</v>
          </cell>
        </row>
        <row r="7">
          <cell r="B7">
            <v>42978</v>
          </cell>
          <cell r="E7">
            <v>2.2000000000000002</v>
          </cell>
          <cell r="J7">
            <v>42978</v>
          </cell>
          <cell r="M7">
            <v>2.89</v>
          </cell>
          <cell r="R7">
            <v>42978</v>
          </cell>
          <cell r="U7">
            <v>2.5299999999999998</v>
          </cell>
          <cell r="Z7">
            <v>42978</v>
          </cell>
          <cell r="AC7">
            <v>1.56</v>
          </cell>
          <cell r="AH7">
            <v>42978</v>
          </cell>
          <cell r="AK7">
            <v>4.38</v>
          </cell>
          <cell r="AP7">
            <v>42978</v>
          </cell>
          <cell r="AS7">
            <v>2.46</v>
          </cell>
          <cell r="AW7"/>
          <cell r="AX7">
            <v>42978</v>
          </cell>
          <cell r="BA7">
            <v>1.2163999999999999</v>
          </cell>
          <cell r="BB7"/>
          <cell r="BC7"/>
          <cell r="BF7">
            <v>42978</v>
          </cell>
          <cell r="BI7">
            <v>1.82</v>
          </cell>
          <cell r="BN7">
            <v>42978</v>
          </cell>
          <cell r="BQ7" t="e">
            <v>#N/A</v>
          </cell>
          <cell r="BV7">
            <v>42978</v>
          </cell>
          <cell r="BY7" t="e">
            <v>#N/A</v>
          </cell>
          <cell r="CD7">
            <v>42978</v>
          </cell>
          <cell r="CG7">
            <v>3.3</v>
          </cell>
          <cell r="CL7">
            <v>42978</v>
          </cell>
          <cell r="CO7">
            <v>3.56</v>
          </cell>
          <cell r="CT7">
            <v>42978</v>
          </cell>
          <cell r="CW7">
            <v>2.17</v>
          </cell>
        </row>
        <row r="8">
          <cell r="B8">
            <v>42947</v>
          </cell>
          <cell r="E8">
            <v>2.14</v>
          </cell>
          <cell r="J8">
            <v>42947</v>
          </cell>
          <cell r="M8">
            <v>2.89</v>
          </cell>
          <cell r="R8">
            <v>42947</v>
          </cell>
          <cell r="U8">
            <v>2.48</v>
          </cell>
          <cell r="Z8">
            <v>42947</v>
          </cell>
          <cell r="AC8">
            <v>1.56</v>
          </cell>
          <cell r="AH8">
            <v>42947</v>
          </cell>
          <cell r="AK8">
            <v>4.38</v>
          </cell>
          <cell r="AP8">
            <v>42947</v>
          </cell>
          <cell r="AS8">
            <v>2.46</v>
          </cell>
          <cell r="AW8"/>
          <cell r="AX8">
            <v>42947</v>
          </cell>
          <cell r="BA8">
            <v>1.2163999999999999</v>
          </cell>
          <cell r="BB8"/>
          <cell r="BC8"/>
          <cell r="BF8">
            <v>42947</v>
          </cell>
          <cell r="BI8">
            <v>1.82</v>
          </cell>
          <cell r="BN8">
            <v>42947</v>
          </cell>
          <cell r="BQ8" t="e">
            <v>#N/A</v>
          </cell>
          <cell r="BV8">
            <v>42947</v>
          </cell>
          <cell r="BY8" t="e">
            <v>#N/A</v>
          </cell>
          <cell r="CD8">
            <v>42947</v>
          </cell>
          <cell r="CG8">
            <v>3.3</v>
          </cell>
          <cell r="CL8">
            <v>42947</v>
          </cell>
          <cell r="CO8">
            <v>3.42</v>
          </cell>
          <cell r="CT8">
            <v>42947</v>
          </cell>
          <cell r="CW8">
            <v>2.17</v>
          </cell>
        </row>
      </sheetData>
      <sheetData sheetId="10"/>
      <sheetData sheetId="11"/>
      <sheetData sheetId="12">
        <row r="6">
          <cell r="C6" t="str">
            <v>ANDX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B5" t="str">
            <v>ANDX US Equity</v>
          </cell>
        </row>
      </sheetData>
      <sheetData sheetId="25"/>
      <sheetData sheetId="26"/>
      <sheetData sheetId="27">
        <row r="7">
          <cell r="B7" t="str">
            <v>ETP US Equity</v>
          </cell>
        </row>
      </sheetData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4390F-F913-43B8-A498-CF58DBF7A42E}">
  <sheetPr codeName="Sheet3"/>
  <dimension ref="B1:AG42"/>
  <sheetViews>
    <sheetView showGridLines="0" tabSelected="1" zoomScale="80" zoomScaleNormal="80" zoomScaleSheetLayoutView="85" zoomScalePageLayoutView="80" workbookViewId="0">
      <selection activeCell="I19" sqref="I19"/>
    </sheetView>
  </sheetViews>
  <sheetFormatPr defaultColWidth="9" defaultRowHeight="13.5"/>
  <cols>
    <col min="1" max="1" width="9.1328125" style="114" customWidth="1"/>
    <col min="2" max="2" width="30.265625" style="114" customWidth="1"/>
    <col min="3" max="3" width="17.86328125" style="114" customWidth="1"/>
    <col min="4" max="6" width="15.59765625" style="114" customWidth="1"/>
    <col min="7" max="7" width="9.1328125" style="114" customWidth="1"/>
    <col min="8" max="11" width="9" style="114"/>
    <col min="12" max="20" width="10.59765625" style="114" customWidth="1"/>
    <col min="21" max="32" width="5.59765625" style="114" customWidth="1"/>
    <col min="33" max="33" width="2.86328125" style="114" customWidth="1"/>
    <col min="34" max="16384" width="9" style="114"/>
  </cols>
  <sheetData>
    <row r="1" spans="2:33" s="116" customFormat="1">
      <c r="B1" s="165"/>
      <c r="C1" s="165"/>
      <c r="D1" s="165"/>
      <c r="E1" s="165"/>
      <c r="F1" s="165"/>
    </row>
    <row r="2" spans="2:33" s="116" customFormat="1">
      <c r="B2" s="420" t="s">
        <v>0</v>
      </c>
      <c r="C2" s="420"/>
      <c r="D2" s="420"/>
      <c r="E2" s="420"/>
    </row>
    <row r="3" spans="2:33" s="116" customFormat="1" ht="13.9" thickBot="1">
      <c r="B3" s="165"/>
      <c r="C3" s="165"/>
      <c r="D3" s="165"/>
      <c r="E3" s="165"/>
    </row>
    <row r="4" spans="2:33" s="115" customFormat="1" ht="15" customHeight="1">
      <c r="B4" s="421" t="s">
        <v>1</v>
      </c>
      <c r="C4" s="422"/>
      <c r="D4" s="422"/>
      <c r="E4" s="423"/>
      <c r="J4" s="116"/>
      <c r="K4" s="116"/>
      <c r="L4" s="41"/>
      <c r="M4" s="41" t="s">
        <v>2</v>
      </c>
      <c r="N4" s="41" t="s">
        <v>3</v>
      </c>
    </row>
    <row r="5" spans="2:33" s="115" customFormat="1" ht="15" customHeight="1">
      <c r="B5" s="138"/>
      <c r="C5" s="137" t="s">
        <v>4</v>
      </c>
      <c r="D5" s="137" t="s">
        <v>5</v>
      </c>
      <c r="E5" s="136" t="s">
        <v>6</v>
      </c>
      <c r="J5" s="116"/>
      <c r="K5" s="116"/>
      <c r="M5" s="94"/>
      <c r="N5" s="43"/>
    </row>
    <row r="6" spans="2:33" s="115" customFormat="1" ht="15" customHeight="1">
      <c r="B6" s="130" t="s">
        <v>7</v>
      </c>
      <c r="C6" s="139">
        <f>'Attachment 3 Constant DCF '!K15</f>
        <v>7.9763398458505094E-2</v>
      </c>
      <c r="D6" s="139">
        <f>'Attachment 3 Constant DCF '!L15</f>
        <v>9.9198580100260919E-2</v>
      </c>
      <c r="E6" s="140">
        <f>'Attachment 3 Constant DCF '!M15</f>
        <v>0.12976943320851714</v>
      </c>
      <c r="J6" s="94"/>
      <c r="L6" s="42"/>
      <c r="M6" s="91"/>
      <c r="N6" s="43"/>
    </row>
    <row r="7" spans="2:33" s="115" customFormat="1" ht="15" customHeight="1">
      <c r="B7" s="130" t="s">
        <v>8</v>
      </c>
      <c r="C7" s="139">
        <f>'Attachment 3 Constant DCF '!K45</f>
        <v>7.9757486787144213E-2</v>
      </c>
      <c r="D7" s="139">
        <f>'Attachment 3 Constant DCF '!L45</f>
        <v>9.6823661313050549E-2</v>
      </c>
      <c r="E7" s="140">
        <f>'Attachment 3 Constant DCF '!M45</f>
        <v>0.12709449465899753</v>
      </c>
      <c r="J7" s="94"/>
      <c r="L7" s="42" t="s">
        <v>1</v>
      </c>
      <c r="M7" s="91">
        <f>MIN(C6:E8)</f>
        <v>7.9437922710309916E-2</v>
      </c>
      <c r="N7" s="43">
        <v>9</v>
      </c>
    </row>
    <row r="8" spans="2:33" s="115" customFormat="1" ht="15" customHeight="1" thickBot="1">
      <c r="B8" s="130" t="s">
        <v>9</v>
      </c>
      <c r="C8" s="139">
        <f>'Attachment 3 Constant DCF '!K75</f>
        <v>7.9437922710309916E-2</v>
      </c>
      <c r="D8" s="139">
        <f>'Attachment 3 Constant DCF '!L75</f>
        <v>9.6053420801058137E-2</v>
      </c>
      <c r="E8" s="369">
        <f>'Attachment 3 Constant DCF '!M75</f>
        <v>0.12583671477562153</v>
      </c>
      <c r="J8" s="94"/>
      <c r="L8" s="42"/>
      <c r="M8" s="91">
        <f>MAX(C6:E8)</f>
        <v>0.12976943320851714</v>
      </c>
      <c r="N8" s="43">
        <v>9</v>
      </c>
      <c r="O8" s="118"/>
      <c r="P8" s="117"/>
      <c r="Q8" s="117"/>
      <c r="R8" s="117"/>
      <c r="AC8" s="119"/>
    </row>
    <row r="9" spans="2:33" s="115" customFormat="1" ht="15" customHeight="1">
      <c r="B9" s="421" t="s">
        <v>628</v>
      </c>
      <c r="C9" s="422"/>
      <c r="D9" s="422"/>
      <c r="E9" s="423"/>
      <c r="J9" s="94"/>
      <c r="L9" s="42" t="s">
        <v>642</v>
      </c>
      <c r="M9" s="91">
        <f>MIN(C11:E13)</f>
        <v>8.9678171277046206E-2</v>
      </c>
      <c r="N9" s="43">
        <v>8</v>
      </c>
      <c r="O9" s="118"/>
      <c r="AC9" s="118"/>
      <c r="AD9" s="117"/>
      <c r="AE9" s="117"/>
      <c r="AF9" s="117"/>
      <c r="AG9" s="117"/>
    </row>
    <row r="10" spans="2:33" s="115" customFormat="1" ht="13.9">
      <c r="B10" s="138"/>
      <c r="C10" s="137" t="s">
        <v>4</v>
      </c>
      <c r="D10" s="137" t="s">
        <v>5</v>
      </c>
      <c r="E10" s="136" t="s">
        <v>6</v>
      </c>
      <c r="J10" s="94"/>
      <c r="L10" s="42"/>
      <c r="M10" s="91">
        <f>MAX(C11:E13)</f>
        <v>0.10756397843360901</v>
      </c>
      <c r="N10" s="43">
        <v>8</v>
      </c>
      <c r="O10" s="118"/>
      <c r="AC10" s="118"/>
      <c r="AD10" s="117"/>
      <c r="AE10" s="117"/>
      <c r="AF10" s="117"/>
      <c r="AG10" s="117"/>
    </row>
    <row r="11" spans="2:33" s="115" customFormat="1" ht="13.9">
      <c r="B11" s="130" t="s">
        <v>7</v>
      </c>
      <c r="C11" s="129">
        <f>'Attachment 4 Multi-Stage DCF 2'!L16</f>
        <v>9.3569216132163999E-2</v>
      </c>
      <c r="D11" s="129">
        <f>'Attachment 4 Multi-Stage DCF 1'!L16</f>
        <v>9.8805028200149553E-2</v>
      </c>
      <c r="E11" s="128">
        <f>'Attachment 4 Multi-Stage DCF 3'!L16</f>
        <v>0.10756397843360901</v>
      </c>
      <c r="L11" s="44" t="s">
        <v>641</v>
      </c>
      <c r="M11" s="91">
        <f>MIN(C18:E18,C16:E17)</f>
        <v>0.10678177456040289</v>
      </c>
      <c r="N11" s="43">
        <v>7</v>
      </c>
      <c r="O11" s="118"/>
      <c r="AC11" s="118"/>
      <c r="AD11" s="117"/>
      <c r="AE11" s="117"/>
      <c r="AF11" s="117"/>
      <c r="AG11" s="117"/>
    </row>
    <row r="12" spans="2:33" s="115" customFormat="1" ht="13.9">
      <c r="B12" s="130" t="s">
        <v>8</v>
      </c>
      <c r="C12" s="129">
        <f>'Attachment 4 Multi-Stage DCF 2'!L45</f>
        <v>9.0922006964683555E-2</v>
      </c>
      <c r="D12" s="129">
        <f>'Attachment 4 Multi-Stage DCF 1'!L45</f>
        <v>9.7089356184005743E-2</v>
      </c>
      <c r="E12" s="128">
        <f>'Attachment 4 Multi-Stage DCF 3'!L45</f>
        <v>0.10408160090446472</v>
      </c>
      <c r="F12" s="94"/>
      <c r="L12" s="44"/>
      <c r="M12" s="91">
        <f>MAX(C18:E18,C16:E17)</f>
        <v>0.12671359970216084</v>
      </c>
      <c r="N12" s="43">
        <v>7</v>
      </c>
      <c r="O12" s="118"/>
      <c r="AC12" s="118"/>
      <c r="AD12" s="117"/>
      <c r="AE12" s="117"/>
      <c r="AF12" s="117"/>
      <c r="AG12" s="117"/>
    </row>
    <row r="13" spans="2:33" s="115" customFormat="1" ht="15" customHeight="1">
      <c r="B13" s="130" t="s">
        <v>9</v>
      </c>
      <c r="C13" s="129">
        <f>'Attachment 4 Multi-Stage DCF 2'!L74</f>
        <v>8.9678171277046206E-2</v>
      </c>
      <c r="D13" s="129">
        <f>'Attachment 4 Multi-Stage DCF 1'!L74</f>
        <v>9.4447895884513841E-2</v>
      </c>
      <c r="E13" s="128">
        <f>'Attachment 4 Multi-Stage DCF 3'!L74</f>
        <v>0.10244309306144714</v>
      </c>
      <c r="L13" s="44" t="s">
        <v>643</v>
      </c>
      <c r="M13" s="91">
        <f>MIN(C22:E22,C20:E21)</f>
        <v>0.11540580624469256</v>
      </c>
      <c r="N13" s="43">
        <v>6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</row>
    <row r="14" spans="2:33" s="115" customFormat="1" ht="13.9">
      <c r="B14" s="424" t="s">
        <v>10</v>
      </c>
      <c r="C14" s="425"/>
      <c r="D14" s="425"/>
      <c r="E14" s="426"/>
      <c r="L14" s="44"/>
      <c r="M14" s="91">
        <f>MAX(C22:E22,C20:E21)</f>
        <v>0.13035467510101101</v>
      </c>
      <c r="N14" s="43">
        <v>6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41"/>
      <c r="AG14" s="41"/>
    </row>
    <row r="15" spans="2:33" s="115" customFormat="1" ht="40.5">
      <c r="B15" s="138"/>
      <c r="C15" s="137" t="s">
        <v>11</v>
      </c>
      <c r="D15" s="137" t="s">
        <v>12</v>
      </c>
      <c r="E15" s="136" t="s">
        <v>13</v>
      </c>
      <c r="L15" s="44" t="s">
        <v>14</v>
      </c>
      <c r="M15" s="91">
        <f>C25</f>
        <v>9.277269364265936E-2</v>
      </c>
      <c r="N15" s="43">
        <v>3</v>
      </c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41"/>
      <c r="AG15" s="41"/>
    </row>
    <row r="16" spans="2:33" s="115" customFormat="1">
      <c r="B16" s="133" t="s">
        <v>15</v>
      </c>
      <c r="C16" s="132">
        <f>'Attachment 6 CAPM'!H16</f>
        <v>0.12538717113073225</v>
      </c>
      <c r="D16" s="132">
        <f>'Attachment 6 CAPM'!H41</f>
        <v>0.12576217113073224</v>
      </c>
      <c r="E16" s="131">
        <f>'Attachment 6 CAPM'!H66</f>
        <v>0.12671359970216084</v>
      </c>
      <c r="L16" s="44"/>
      <c r="M16" s="91">
        <f>E25</f>
        <v>9.7102781195442134E-2</v>
      </c>
      <c r="N16" s="43">
        <v>3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</row>
    <row r="17" spans="2:33" s="115" customFormat="1">
      <c r="B17" s="133" t="s">
        <v>16</v>
      </c>
      <c r="C17" s="132">
        <f>'Attachment 6 CAPM'!H91</f>
        <v>0.11591523208606336</v>
      </c>
      <c r="D17" s="132">
        <f>'Attachment 6 CAPM'!H116</f>
        <v>0.11651375719186152</v>
      </c>
      <c r="E17" s="131">
        <f>'Attachment 6 CAPM'!H141</f>
        <v>0.11803230088885806</v>
      </c>
      <c r="L17" s="44" t="s">
        <v>18</v>
      </c>
      <c r="M17" s="167">
        <v>9.6500000000000002E-2</v>
      </c>
      <c r="N17" s="43">
        <v>0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</row>
    <row r="18" spans="2:33" s="115" customFormat="1">
      <c r="B18" s="130" t="s">
        <v>685</v>
      </c>
      <c r="C18" s="129">
        <f>'Attachment 7 CAPM Alt'!H12</f>
        <v>0.10678177456040289</v>
      </c>
      <c r="D18" s="129">
        <f>'Attachment 7 CAPM Alt'!H13</f>
        <v>0.10759583706040288</v>
      </c>
      <c r="E18" s="128">
        <f>'Attachment 7 CAPM Alt'!H14</f>
        <v>0.10966122991754575</v>
      </c>
      <c r="L18" s="44"/>
      <c r="M18" s="167">
        <v>9.6500000000000002E-2</v>
      </c>
      <c r="N18" s="43">
        <v>10</v>
      </c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41"/>
      <c r="AG18" s="41"/>
    </row>
    <row r="19" spans="2:33" s="115" customFormat="1" ht="15" customHeight="1">
      <c r="B19" s="427" t="s">
        <v>17</v>
      </c>
      <c r="C19" s="428"/>
      <c r="D19" s="428"/>
      <c r="E19" s="429"/>
      <c r="L19" s="44" t="s">
        <v>20</v>
      </c>
      <c r="M19" s="167">
        <v>0.104</v>
      </c>
      <c r="N19" s="43">
        <v>0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</row>
    <row r="20" spans="2:33" s="115" customFormat="1" ht="15" customHeight="1">
      <c r="B20" s="133" t="s">
        <v>15</v>
      </c>
      <c r="C20" s="132">
        <f>'Attachment 6 CAPM'!I16</f>
        <v>0.12935985367243957</v>
      </c>
      <c r="D20" s="132">
        <f>'Attachment 6 CAPM'!I41</f>
        <v>0.12964110367243958</v>
      </c>
      <c r="E20" s="131">
        <f>'Attachment 6 CAPM'!I66</f>
        <v>0.13035467510101101</v>
      </c>
      <c r="L20" s="41"/>
      <c r="M20" s="167">
        <v>0.104</v>
      </c>
      <c r="N20" s="43">
        <v>10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</row>
    <row r="21" spans="2:33" s="115" customFormat="1">
      <c r="B21" s="130" t="s">
        <v>16</v>
      </c>
      <c r="C21" s="129">
        <f>'Attachment 6 CAPM'!I91</f>
        <v>0.12225589938893792</v>
      </c>
      <c r="D21" s="129">
        <f>'Attachment 6 CAPM'!I116</f>
        <v>0.12270479321828653</v>
      </c>
      <c r="E21" s="128">
        <f>'Attachment 6 CAPM'!I141</f>
        <v>0.12384370099103394</v>
      </c>
      <c r="G21" s="135"/>
      <c r="L21" s="44" t="s">
        <v>644</v>
      </c>
      <c r="M21" s="167">
        <v>9.8000000000000004E-2</v>
      </c>
      <c r="N21" s="43">
        <f>N19</f>
        <v>0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41"/>
      <c r="AG21" s="41"/>
    </row>
    <row r="22" spans="2:33" s="115" customFormat="1">
      <c r="B22" s="389" t="s">
        <v>685</v>
      </c>
      <c r="C22" s="390">
        <f>'Attachment 7 CAPM Alt'!I12</f>
        <v>0.11540580624469256</v>
      </c>
      <c r="D22" s="390">
        <f>'Attachment 7 CAPM Alt'!I13</f>
        <v>0.11601635311969255</v>
      </c>
      <c r="E22" s="391">
        <f>'Attachment 7 CAPM Alt'!I14</f>
        <v>0.11756539776254971</v>
      </c>
      <c r="G22" s="94"/>
      <c r="L22" s="365" t="s">
        <v>644</v>
      </c>
      <c r="M22" s="167">
        <v>9.8000000000000004E-2</v>
      </c>
      <c r="N22" s="43">
        <f>N20</f>
        <v>10</v>
      </c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</row>
    <row r="23" spans="2:33" s="115" customFormat="1" ht="13.9">
      <c r="B23" s="427" t="s">
        <v>19</v>
      </c>
      <c r="C23" s="428"/>
      <c r="D23" s="428"/>
      <c r="E23" s="429"/>
      <c r="G23" s="134"/>
      <c r="L23" s="121"/>
      <c r="M23" s="94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</row>
    <row r="24" spans="2:33" s="115" customFormat="1" ht="40.5">
      <c r="B24" s="124"/>
      <c r="C24" s="127" t="s">
        <v>11</v>
      </c>
      <c r="D24" s="127" t="s">
        <v>12</v>
      </c>
      <c r="E24" s="123" t="s">
        <v>13</v>
      </c>
      <c r="L24" s="121"/>
      <c r="M24" s="94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41"/>
      <c r="AG24" s="41"/>
    </row>
    <row r="25" spans="2:33" s="115" customFormat="1" ht="15" customHeight="1">
      <c r="B25" s="124" t="s">
        <v>21</v>
      </c>
      <c r="C25" s="126">
        <f>'Attachment 10 Risk Premium'!L50</f>
        <v>9.277269364265936E-2</v>
      </c>
      <c r="D25" s="126">
        <f>'Attachment 10 Risk Premium'!L51</f>
        <v>9.3996870252896797E-2</v>
      </c>
      <c r="E25" s="125">
        <f>'Attachment 10 Risk Premium'!L52</f>
        <v>9.7102781195442134E-2</v>
      </c>
      <c r="L25" s="121"/>
      <c r="M25" s="94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</row>
    <row r="26" spans="2:33" s="115" customFormat="1" ht="12.75" customHeight="1" thickBot="1">
      <c r="B26" s="410" t="s">
        <v>22</v>
      </c>
      <c r="C26" s="417">
        <f>AVERAGE(C25:E25)</f>
        <v>9.4624115030332759E-2</v>
      </c>
      <c r="D26" s="418"/>
      <c r="E26" s="419"/>
      <c r="L26" s="121"/>
      <c r="M26" s="94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</row>
    <row r="27" spans="2:33" s="115" customFormat="1" ht="13.9">
      <c r="H27" s="121"/>
      <c r="I27" s="94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118"/>
      <c r="W27" s="118"/>
      <c r="X27" s="118"/>
      <c r="Y27" s="118"/>
      <c r="Z27" s="118"/>
      <c r="AA27" s="118"/>
      <c r="AB27" s="118"/>
      <c r="AC27" s="41"/>
    </row>
    <row r="28" spans="2:33" s="115" customFormat="1" ht="13.9">
      <c r="B28" s="91"/>
      <c r="H28" s="121"/>
      <c r="I28" s="94"/>
      <c r="K28" s="119"/>
      <c r="L28" s="41"/>
      <c r="M28" s="41"/>
      <c r="N28" s="41"/>
      <c r="O28" s="41"/>
      <c r="P28" s="41"/>
      <c r="Q28" s="41"/>
      <c r="R28" s="41"/>
      <c r="S28" s="41"/>
      <c r="T28" s="118"/>
      <c r="U28" s="41"/>
      <c r="V28" s="41"/>
      <c r="W28" s="41"/>
      <c r="X28" s="41"/>
      <c r="Y28" s="41"/>
      <c r="Z28" s="41"/>
      <c r="AA28" s="41"/>
      <c r="AB28" s="41"/>
      <c r="AC28" s="41"/>
    </row>
    <row r="29" spans="2:33" s="115" customFormat="1" ht="13.9" customHeight="1">
      <c r="B29" s="91"/>
      <c r="C29" s="116"/>
      <c r="D29" s="116"/>
      <c r="F29" s="122"/>
      <c r="H29" s="121"/>
      <c r="I29" s="94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</row>
    <row r="30" spans="2:33" s="115" customFormat="1">
      <c r="C30" s="94"/>
      <c r="D30" s="94"/>
      <c r="E30" s="94"/>
      <c r="F30" s="91"/>
      <c r="G30" s="116"/>
      <c r="H30" s="116"/>
      <c r="J30" s="116"/>
      <c r="L30" s="121"/>
      <c r="M30" s="94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</row>
    <row r="31" spans="2:33" s="116" customFormat="1" ht="13.9">
      <c r="B31" s="392"/>
      <c r="C31" s="393"/>
      <c r="D31" s="393"/>
      <c r="E31" s="393"/>
      <c r="F31" s="165"/>
      <c r="G31" s="115"/>
      <c r="H31" s="115"/>
      <c r="K31" s="115"/>
      <c r="L31" s="120"/>
      <c r="M31" s="94"/>
      <c r="N31" s="115"/>
    </row>
    <row r="32" spans="2:33" s="116" customFormat="1" ht="24" customHeight="1">
      <c r="B32" s="394"/>
      <c r="C32" s="394"/>
      <c r="D32" s="394"/>
      <c r="E32" s="394"/>
      <c r="G32" s="115"/>
      <c r="H32" s="115"/>
    </row>
    <row r="33" spans="2:33" s="115" customFormat="1">
      <c r="B33" s="394"/>
      <c r="C33" s="394"/>
      <c r="D33" s="394"/>
      <c r="E33" s="394"/>
      <c r="I33" s="116"/>
      <c r="J33" s="116"/>
      <c r="K33" s="116"/>
      <c r="L33" s="116"/>
      <c r="M33" s="116"/>
      <c r="N33" s="116"/>
    </row>
    <row r="34" spans="2:33" s="115" customFormat="1" ht="21.75" customHeight="1">
      <c r="B34" s="93"/>
      <c r="C34" s="93"/>
      <c r="D34" s="93"/>
      <c r="E34" s="93"/>
      <c r="J34" s="94"/>
      <c r="K34" s="116"/>
      <c r="L34" s="116"/>
      <c r="M34" s="116"/>
      <c r="N34" s="116"/>
    </row>
    <row r="35" spans="2:33" s="115" customFormat="1" ht="23.25" customHeight="1">
      <c r="B35" s="165"/>
      <c r="C35" s="165"/>
      <c r="D35" s="165"/>
      <c r="E35" s="165"/>
      <c r="K35" s="116"/>
      <c r="L35" s="41"/>
      <c r="M35" s="41"/>
      <c r="N35" s="41"/>
    </row>
    <row r="36" spans="2:33" s="115" customFormat="1" ht="15" customHeight="1">
      <c r="B36" s="114"/>
      <c r="C36" s="114"/>
      <c r="D36" s="114"/>
      <c r="E36" s="114"/>
      <c r="K36" s="116"/>
      <c r="L36" s="42"/>
      <c r="M36" s="94"/>
      <c r="N36" s="43"/>
    </row>
    <row r="37" spans="2:33" s="115" customFormat="1" ht="15" customHeight="1">
      <c r="B37" s="114"/>
      <c r="C37" s="114"/>
      <c r="D37" s="114"/>
      <c r="E37" s="114"/>
      <c r="L37" s="42"/>
      <c r="M37" s="91"/>
      <c r="N37" s="43"/>
      <c r="O37" s="118"/>
      <c r="P37" s="117"/>
      <c r="Q37" s="117"/>
      <c r="R37" s="117"/>
      <c r="AC37" s="119"/>
    </row>
    <row r="38" spans="2:33" s="115" customFormat="1" ht="13.9">
      <c r="B38" s="114"/>
      <c r="C38" s="114"/>
      <c r="D38" s="114"/>
      <c r="E38" s="114"/>
      <c r="L38" s="44"/>
      <c r="M38" s="91"/>
      <c r="N38" s="43"/>
      <c r="O38" s="118"/>
      <c r="AC38" s="118"/>
      <c r="AD38" s="117"/>
      <c r="AE38" s="117"/>
      <c r="AF38" s="117"/>
      <c r="AG38" s="117"/>
    </row>
    <row r="39" spans="2:33" s="115" customFormat="1" ht="28.15" customHeight="1">
      <c r="B39" s="114"/>
      <c r="C39" s="114"/>
      <c r="D39" s="114"/>
      <c r="E39" s="114"/>
      <c r="J39" s="114"/>
      <c r="L39" s="44"/>
      <c r="M39" s="91"/>
      <c r="N39" s="43"/>
      <c r="O39" s="118"/>
      <c r="AC39" s="118"/>
      <c r="AD39" s="117"/>
      <c r="AE39" s="117"/>
      <c r="AF39" s="117"/>
      <c r="AG39" s="117"/>
    </row>
    <row r="40" spans="2:33" s="115" customFormat="1" ht="15" customHeight="1">
      <c r="B40" s="114"/>
      <c r="C40" s="114"/>
      <c r="D40" s="114"/>
      <c r="E40" s="114"/>
      <c r="F40" s="94"/>
      <c r="G40" s="114"/>
      <c r="H40" s="114"/>
      <c r="J40" s="114"/>
      <c r="L40" s="44"/>
      <c r="M40" s="91"/>
      <c r="N40" s="43"/>
      <c r="O40" s="118"/>
      <c r="AC40" s="118"/>
      <c r="AD40" s="117"/>
      <c r="AE40" s="117"/>
      <c r="AF40" s="117"/>
      <c r="AG40" s="117"/>
    </row>
    <row r="41" spans="2:33" s="115" customFormat="1" ht="15" customHeight="1">
      <c r="B41" s="114"/>
      <c r="C41" s="114"/>
      <c r="D41" s="114"/>
      <c r="E41" s="114"/>
      <c r="G41" s="114"/>
      <c r="H41" s="114"/>
      <c r="J41" s="114"/>
      <c r="L41" s="44"/>
      <c r="M41" s="91"/>
      <c r="N41" s="43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</row>
    <row r="42" spans="2:33">
      <c r="I42" s="115"/>
    </row>
  </sheetData>
  <mergeCells count="7">
    <mergeCell ref="C26:E26"/>
    <mergeCell ref="B2:E2"/>
    <mergeCell ref="B4:E4"/>
    <mergeCell ref="B14:E14"/>
    <mergeCell ref="B19:E19"/>
    <mergeCell ref="B23:E23"/>
    <mergeCell ref="B9:E9"/>
  </mergeCells>
  <printOptions horizontalCentered="1"/>
  <pageMargins left="0.7" right="0.7" top="1.25" bottom="0.75" header="0.3" footer="0.3"/>
  <pageSetup scale="80" orientation="portrait" useFirstPageNumber="1" r:id="rId1"/>
  <headerFooter>
    <oddHeader>&amp;RFile No. GR-2021-0241 
Schedule AEB-D2, Attachment 1
Page &amp;P of 1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82DDE-2C8F-446B-A7B3-BF6D50B09550}">
  <dimension ref="A1:I26"/>
  <sheetViews>
    <sheetView zoomScaleNormal="100" workbookViewId="0">
      <selection activeCell="C41" sqref="C41"/>
    </sheetView>
  </sheetViews>
  <sheetFormatPr defaultRowHeight="12.75"/>
  <cols>
    <col min="1" max="1" width="2" customWidth="1"/>
    <col min="2" max="2" width="3" customWidth="1"/>
    <col min="3" max="3" width="66.86328125" customWidth="1"/>
  </cols>
  <sheetData>
    <row r="1" spans="1:9">
      <c r="A1" s="3"/>
      <c r="B1" s="3"/>
      <c r="C1" s="3"/>
      <c r="D1" s="3"/>
      <c r="E1" s="3"/>
      <c r="F1" s="3"/>
      <c r="G1" s="3"/>
      <c r="H1" s="3"/>
      <c r="I1" s="3"/>
    </row>
    <row r="2" spans="1:9">
      <c r="A2" s="3"/>
      <c r="B2" s="270" t="str">
        <f>"CAPITAL ASSET PRICING MODEL -- "&amp;"LONG-TERM AVERAGE BETA"</f>
        <v>CAPITAL ASSET PRICING MODEL -- LONG-TERM AVERAGE BETA</v>
      </c>
      <c r="C2" s="270"/>
      <c r="D2" s="270"/>
      <c r="E2" s="270"/>
      <c r="F2" s="270"/>
      <c r="G2" s="270"/>
      <c r="H2" s="270"/>
      <c r="I2" s="270"/>
    </row>
    <row r="3" spans="1:9">
      <c r="A3" s="3"/>
      <c r="B3" s="3"/>
      <c r="C3" s="3"/>
      <c r="D3" s="3"/>
      <c r="E3" s="3"/>
      <c r="F3" s="3"/>
      <c r="G3" s="3"/>
      <c r="H3" s="3"/>
      <c r="I3" s="3"/>
    </row>
    <row r="4" spans="1:9" ht="15.75">
      <c r="A4" s="3"/>
      <c r="B4" s="370" t="s">
        <v>647</v>
      </c>
      <c r="C4" s="270"/>
      <c r="D4" s="270"/>
      <c r="E4" s="270"/>
      <c r="F4" s="270"/>
      <c r="G4" s="270"/>
      <c r="H4" s="270"/>
      <c r="I4" s="270"/>
    </row>
    <row r="5" spans="1:9">
      <c r="A5" s="3"/>
      <c r="B5" s="370"/>
      <c r="C5" s="270"/>
      <c r="D5" s="270"/>
      <c r="E5" s="270"/>
      <c r="F5" s="270"/>
      <c r="G5" s="270"/>
      <c r="H5" s="270"/>
      <c r="I5" s="3"/>
    </row>
    <row r="6" spans="1:9" ht="13.15" thickBot="1">
      <c r="A6" s="3"/>
      <c r="B6" s="271"/>
      <c r="C6" s="3"/>
      <c r="D6" s="366" t="s">
        <v>27</v>
      </c>
      <c r="E6" s="366" t="s">
        <v>28</v>
      </c>
      <c r="F6" s="366" t="s">
        <v>29</v>
      </c>
      <c r="G6" s="366" t="s">
        <v>149</v>
      </c>
      <c r="H6" s="366" t="s">
        <v>150</v>
      </c>
      <c r="I6" s="366" t="s">
        <v>151</v>
      </c>
    </row>
    <row r="7" spans="1:9">
      <c r="A7" s="3"/>
      <c r="B7" s="272"/>
      <c r="C7" s="273"/>
      <c r="D7" s="273"/>
      <c r="E7" s="273"/>
      <c r="F7" s="273"/>
      <c r="G7" s="274" t="s">
        <v>313</v>
      </c>
      <c r="H7" s="273"/>
      <c r="I7" s="273"/>
    </row>
    <row r="8" spans="1:9">
      <c r="A8" s="3"/>
      <c r="B8" s="271"/>
      <c r="C8" s="3"/>
      <c r="D8" s="366" t="s">
        <v>648</v>
      </c>
      <c r="E8" s="3"/>
      <c r="F8" s="366" t="s">
        <v>313</v>
      </c>
      <c r="G8" s="366" t="s">
        <v>156</v>
      </c>
      <c r="H8" s="3"/>
      <c r="I8" s="3"/>
    </row>
    <row r="9" spans="1:9">
      <c r="A9" s="3"/>
      <c r="B9" s="271"/>
      <c r="C9" s="3"/>
      <c r="D9" s="366" t="s">
        <v>649</v>
      </c>
      <c r="E9" s="366" t="s">
        <v>69</v>
      </c>
      <c r="F9" s="366" t="s">
        <v>650</v>
      </c>
      <c r="G9" s="366" t="s">
        <v>159</v>
      </c>
      <c r="H9" s="366" t="s">
        <v>641</v>
      </c>
      <c r="I9" s="366" t="s">
        <v>643</v>
      </c>
    </row>
    <row r="10" spans="1:9" ht="15.75">
      <c r="A10" s="3"/>
      <c r="B10" s="371"/>
      <c r="C10" s="16"/>
      <c r="D10" s="372" t="s">
        <v>651</v>
      </c>
      <c r="E10" s="372" t="s">
        <v>652</v>
      </c>
      <c r="F10" s="372" t="s">
        <v>653</v>
      </c>
      <c r="G10" s="372" t="s">
        <v>654</v>
      </c>
      <c r="H10" s="372" t="s">
        <v>655</v>
      </c>
      <c r="I10" s="372" t="s">
        <v>655</v>
      </c>
    </row>
    <row r="11" spans="1:9">
      <c r="A11" s="3"/>
      <c r="B11" s="3"/>
      <c r="C11" s="3"/>
      <c r="D11" s="3"/>
      <c r="E11" s="3"/>
      <c r="F11" s="3"/>
      <c r="G11" s="3"/>
      <c r="H11" s="3"/>
      <c r="I11" s="3"/>
    </row>
    <row r="12" spans="1:9">
      <c r="A12" s="3"/>
      <c r="B12" s="3"/>
      <c r="C12" s="3" t="s">
        <v>656</v>
      </c>
      <c r="D12" s="95">
        <f>'Attachment 6 CAPM'!D9</f>
        <v>1.7683333333333339E-2</v>
      </c>
      <c r="E12" s="373">
        <f>'Attachment 8 LT Beta'!M15</f>
        <v>0.72089285714285711</v>
      </c>
      <c r="F12" s="278">
        <f>'Attachment 9 Market Return'!C8</f>
        <v>0.1412779012975616</v>
      </c>
      <c r="G12" s="278">
        <f>F12-D12</f>
        <v>0.12359456796422826</v>
      </c>
      <c r="H12" s="278">
        <f>D12+E12*G12</f>
        <v>0.10678177456040289</v>
      </c>
      <c r="I12" s="374">
        <f>D12+(0.25*(G12))+(0.75*E12*(G12))</f>
        <v>0.11540580624469256</v>
      </c>
    </row>
    <row r="13" spans="1:9">
      <c r="A13" s="3"/>
      <c r="B13" s="3"/>
      <c r="C13" s="3" t="s">
        <v>657</v>
      </c>
      <c r="D13" s="95">
        <f>'Attachment 6 CAPM'!D34</f>
        <v>2.06E-2</v>
      </c>
      <c r="E13" s="373">
        <f>E12</f>
        <v>0.72089285714285711</v>
      </c>
      <c r="F13" s="278">
        <f>F12</f>
        <v>0.1412779012975616</v>
      </c>
      <c r="G13" s="278">
        <f>F13-D13</f>
        <v>0.12067790129756159</v>
      </c>
      <c r="H13" s="278">
        <f>D13+E13*G13</f>
        <v>0.10759583706040288</v>
      </c>
      <c r="I13" s="374">
        <f t="shared" ref="I13:I14" si="0">D13+(0.25*(G13))+(0.75*E13*(G13))</f>
        <v>0.11601635311969255</v>
      </c>
    </row>
    <row r="14" spans="1:9">
      <c r="A14" s="3"/>
      <c r="B14" s="16"/>
      <c r="C14" s="16" t="s">
        <v>658</v>
      </c>
      <c r="D14" s="97">
        <f>'Attachment 6 CAPM'!D59</f>
        <v>2.8000000000000001E-2</v>
      </c>
      <c r="E14" s="375">
        <f>E13</f>
        <v>0.72089285714285711</v>
      </c>
      <c r="F14" s="376">
        <f>F13</f>
        <v>0.1412779012975616</v>
      </c>
      <c r="G14" s="376">
        <f>F14-D14</f>
        <v>0.1132779012975616</v>
      </c>
      <c r="H14" s="376">
        <f>D14+E14*G14</f>
        <v>0.10966122991754575</v>
      </c>
      <c r="I14" s="377">
        <f t="shared" si="0"/>
        <v>0.11756539776254971</v>
      </c>
    </row>
    <row r="15" spans="1:9" ht="13.15">
      <c r="A15" s="3"/>
      <c r="B15" s="3"/>
      <c r="C15" s="3"/>
      <c r="D15" s="3"/>
      <c r="E15" s="3"/>
      <c r="F15" s="3"/>
      <c r="G15" s="378" t="s">
        <v>659</v>
      </c>
      <c r="H15" s="379">
        <f>AVERAGE(H12:H14)</f>
        <v>0.10801294717945049</v>
      </c>
      <c r="I15" s="379">
        <f>AVERAGE(I12:I14)</f>
        <v>0.11632918570897827</v>
      </c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16" t="s">
        <v>23</v>
      </c>
      <c r="C17" s="16"/>
      <c r="D17" s="3"/>
      <c r="E17" s="3"/>
      <c r="F17" s="3"/>
      <c r="G17" s="3"/>
      <c r="H17" s="3"/>
      <c r="I17" s="3"/>
    </row>
    <row r="18" spans="1:9">
      <c r="A18" s="3"/>
      <c r="B18" s="3" t="s">
        <v>44</v>
      </c>
      <c r="C18" s="3"/>
      <c r="D18" s="3"/>
      <c r="E18" s="3"/>
      <c r="F18" s="3"/>
      <c r="G18" s="3"/>
      <c r="H18" s="3"/>
      <c r="I18" s="3"/>
    </row>
    <row r="19" spans="1:9">
      <c r="A19" s="3"/>
      <c r="B19" s="3" t="s">
        <v>683</v>
      </c>
      <c r="C19" s="380"/>
      <c r="D19" s="3"/>
      <c r="E19" s="3"/>
      <c r="F19" s="3"/>
      <c r="G19" s="3"/>
      <c r="H19" s="3"/>
      <c r="I19" s="3"/>
    </row>
    <row r="20" spans="1:9">
      <c r="A20" s="3"/>
      <c r="B20" s="3" t="s">
        <v>660</v>
      </c>
      <c r="C20" s="3"/>
      <c r="D20" s="3"/>
      <c r="E20" s="3"/>
      <c r="F20" s="3"/>
      <c r="G20" s="3"/>
      <c r="H20" s="3"/>
      <c r="I20" s="3"/>
    </row>
    <row r="21" spans="1:9">
      <c r="A21" s="3"/>
      <c r="B21" s="3" t="s">
        <v>661</v>
      </c>
      <c r="C21" s="3"/>
      <c r="D21" s="3"/>
      <c r="E21" s="3"/>
      <c r="F21" s="3"/>
      <c r="G21" s="3"/>
      <c r="H21" s="3"/>
      <c r="I21" s="3"/>
    </row>
    <row r="22" spans="1:9">
      <c r="A22" s="3"/>
      <c r="B22" s="3" t="s">
        <v>1730</v>
      </c>
      <c r="C22" s="3"/>
      <c r="D22" s="3"/>
      <c r="E22" s="3"/>
      <c r="F22" s="3"/>
      <c r="G22" s="3"/>
      <c r="H22" s="3"/>
      <c r="I22" s="3"/>
    </row>
    <row r="23" spans="1:9">
      <c r="A23" s="3"/>
      <c r="B23" s="3" t="s">
        <v>1731</v>
      </c>
      <c r="C23" s="3"/>
      <c r="D23" s="3"/>
      <c r="E23" s="3"/>
      <c r="F23" s="3"/>
      <c r="G23" s="3"/>
      <c r="H23" s="3"/>
      <c r="I23" s="3"/>
    </row>
    <row r="24" spans="1:9">
      <c r="A24" s="3"/>
      <c r="B24" s="3" t="s">
        <v>662</v>
      </c>
      <c r="C24" s="3"/>
      <c r="D24" s="3"/>
      <c r="E24" s="3"/>
      <c r="F24" s="3"/>
      <c r="G24" s="3"/>
      <c r="H24" s="3"/>
      <c r="I24" s="3"/>
    </row>
    <row r="25" spans="1:9">
      <c r="A25" s="3"/>
      <c r="B25" s="3" t="s">
        <v>663</v>
      </c>
      <c r="C25" s="3"/>
      <c r="D25" s="3"/>
      <c r="E25" s="3"/>
      <c r="F25" s="3"/>
      <c r="G25" s="3"/>
      <c r="H25" s="3"/>
      <c r="I25" s="3"/>
    </row>
    <row r="26" spans="1:9">
      <c r="B26" s="3" t="s">
        <v>664</v>
      </c>
    </row>
  </sheetData>
  <pageMargins left="0.7" right="0.7" top="0.75" bottom="0.75" header="0.3" footer="0.3"/>
  <pageSetup scale="69" orientation="portrait" useFirstPageNumber="1" horizontalDpi="300" verticalDpi="300" r:id="rId1"/>
  <headerFooter>
    <oddHeader>&amp;RFile No. GR-2021-0241 
Schedule AEB-D2, Attachment 7
Page &amp;P of 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D2299-0DA0-4F7E-B2C2-93CB1F8FA3DD}">
  <dimension ref="A2:U28"/>
  <sheetViews>
    <sheetView zoomScale="85" zoomScaleNormal="85" zoomScaleSheetLayoutView="90" zoomScalePageLayoutView="80" workbookViewId="0">
      <selection activeCell="B44" sqref="B44"/>
    </sheetView>
  </sheetViews>
  <sheetFormatPr defaultRowHeight="12.75"/>
  <cols>
    <col min="1" max="1" width="44" customWidth="1"/>
    <col min="2" max="2" width="8.59765625" customWidth="1"/>
    <col min="3" max="3" width="12" customWidth="1"/>
    <col min="4" max="4" width="13.1328125" customWidth="1"/>
    <col min="5" max="5" width="14.3984375" customWidth="1"/>
    <col min="6" max="6" width="13" customWidth="1"/>
    <col min="7" max="7" width="12.265625" customWidth="1"/>
    <col min="8" max="12" width="10.59765625" customWidth="1"/>
    <col min="13" max="13" width="11" customWidth="1"/>
    <col min="15" max="15" width="11" customWidth="1"/>
  </cols>
  <sheetData>
    <row r="2" spans="1:21">
      <c r="A2" s="432" t="s">
        <v>665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</row>
    <row r="3" spans="1:2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66"/>
    </row>
    <row r="4" spans="1:21" ht="13.15" thickBot="1">
      <c r="A4" s="223"/>
      <c r="B4" s="223"/>
      <c r="C4" s="381" t="s">
        <v>24</v>
      </c>
      <c r="D4" s="381" t="s">
        <v>25</v>
      </c>
      <c r="E4" s="381" t="s">
        <v>26</v>
      </c>
      <c r="F4" s="381" t="s">
        <v>27</v>
      </c>
      <c r="G4" s="381" t="s">
        <v>28</v>
      </c>
      <c r="H4" s="382" t="s">
        <v>29</v>
      </c>
      <c r="I4" s="382" t="s">
        <v>149</v>
      </c>
      <c r="J4" s="382" t="s">
        <v>150</v>
      </c>
      <c r="K4" s="382" t="s">
        <v>151</v>
      </c>
      <c r="L4" s="382" t="s">
        <v>235</v>
      </c>
      <c r="M4" s="382" t="s">
        <v>666</v>
      </c>
    </row>
    <row r="5" spans="1:21">
      <c r="A5" s="383" t="s">
        <v>30</v>
      </c>
      <c r="B5" s="275" t="s">
        <v>31</v>
      </c>
      <c r="C5" s="336">
        <v>40908</v>
      </c>
      <c r="D5" s="336">
        <v>41274</v>
      </c>
      <c r="E5" s="336">
        <v>41639</v>
      </c>
      <c r="F5" s="336">
        <v>42004</v>
      </c>
      <c r="G5" s="336">
        <v>42369</v>
      </c>
      <c r="H5" s="336">
        <v>42735</v>
      </c>
      <c r="I5" s="384">
        <v>43100</v>
      </c>
      <c r="J5" s="336">
        <v>43465</v>
      </c>
      <c r="K5" s="384">
        <v>43830</v>
      </c>
      <c r="L5" s="336">
        <v>44196</v>
      </c>
      <c r="M5" s="275" t="s">
        <v>264</v>
      </c>
    </row>
    <row r="6" spans="1:2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21">
      <c r="A7" s="3" t="s">
        <v>32</v>
      </c>
      <c r="B7" s="3" t="s">
        <v>33</v>
      </c>
      <c r="C7" s="385">
        <v>0.7</v>
      </c>
      <c r="D7" s="385">
        <v>0.7</v>
      </c>
      <c r="E7" s="385">
        <v>0.8</v>
      </c>
      <c r="F7" s="385">
        <v>0.8</v>
      </c>
      <c r="G7" s="385">
        <v>0.8</v>
      </c>
      <c r="H7" s="385">
        <v>0.7</v>
      </c>
      <c r="I7" s="385">
        <v>0.7</v>
      </c>
      <c r="J7" s="385">
        <v>0.6</v>
      </c>
      <c r="K7" s="385">
        <v>0.6</v>
      </c>
      <c r="L7" s="385">
        <v>0.8</v>
      </c>
      <c r="M7" s="385">
        <f>AVERAGE(C7:L7)</f>
        <v>0.72</v>
      </c>
      <c r="Q7" s="386"/>
      <c r="R7" s="12"/>
      <c r="S7" s="12"/>
      <c r="T7" s="12"/>
      <c r="U7" s="18"/>
    </row>
    <row r="8" spans="1:21">
      <c r="A8" s="3" t="s">
        <v>629</v>
      </c>
      <c r="B8" s="3" t="s">
        <v>630</v>
      </c>
      <c r="C8" s="385">
        <v>0.85</v>
      </c>
      <c r="D8" s="385">
        <v>0.8</v>
      </c>
      <c r="E8" s="385">
        <v>0.85</v>
      </c>
      <c r="F8" s="385">
        <v>0.85</v>
      </c>
      <c r="G8" s="385" t="s">
        <v>682</v>
      </c>
      <c r="H8" s="385" t="s">
        <v>682</v>
      </c>
      <c r="I8" s="385">
        <v>0.6</v>
      </c>
      <c r="J8" s="385">
        <v>0.5</v>
      </c>
      <c r="K8" s="385">
        <v>0.55000000000000004</v>
      </c>
      <c r="L8" s="385">
        <v>0.85</v>
      </c>
      <c r="M8" s="385">
        <f t="shared" ref="M8:M13" si="0">AVERAGE(C8:L8)</f>
        <v>0.73124999999999996</v>
      </c>
      <c r="Q8" s="386"/>
      <c r="R8" s="12"/>
      <c r="S8" s="12"/>
      <c r="T8" s="12"/>
      <c r="U8" s="18"/>
    </row>
    <row r="9" spans="1:21">
      <c r="A9" s="3" t="s">
        <v>34</v>
      </c>
      <c r="B9" s="3" t="s">
        <v>35</v>
      </c>
      <c r="C9" s="385">
        <v>0.6</v>
      </c>
      <c r="D9" s="385">
        <v>0.55000000000000004</v>
      </c>
      <c r="E9" s="385">
        <v>0.65</v>
      </c>
      <c r="F9" s="385">
        <v>0.7</v>
      </c>
      <c r="G9" s="385">
        <v>0.65</v>
      </c>
      <c r="H9" s="385">
        <v>0.6</v>
      </c>
      <c r="I9" s="385">
        <v>0.7</v>
      </c>
      <c r="J9" s="385">
        <v>0.6</v>
      </c>
      <c r="K9" s="385">
        <v>0.6</v>
      </c>
      <c r="L9" s="385">
        <v>0.8</v>
      </c>
      <c r="M9" s="385">
        <f t="shared" si="0"/>
        <v>0.64499999999999991</v>
      </c>
      <c r="Q9" s="386"/>
      <c r="R9" s="12"/>
      <c r="S9" s="12"/>
      <c r="T9" s="12"/>
      <c r="U9" s="18"/>
    </row>
    <row r="10" spans="1:21">
      <c r="A10" s="3" t="s">
        <v>36</v>
      </c>
      <c r="B10" s="3" t="s">
        <v>37</v>
      </c>
      <c r="C10" s="387" t="s">
        <v>667</v>
      </c>
      <c r="D10" s="387" t="s">
        <v>667</v>
      </c>
      <c r="E10" s="387" t="s">
        <v>667</v>
      </c>
      <c r="F10" s="387" t="s">
        <v>667</v>
      </c>
      <c r="G10" s="387" t="s">
        <v>667</v>
      </c>
      <c r="H10" s="387" t="s">
        <v>667</v>
      </c>
      <c r="I10" s="385">
        <v>0.7</v>
      </c>
      <c r="J10" s="385">
        <v>0.65</v>
      </c>
      <c r="K10" s="385">
        <v>0.65</v>
      </c>
      <c r="L10" s="385">
        <v>0.8</v>
      </c>
      <c r="M10" s="385">
        <f t="shared" si="0"/>
        <v>0.7</v>
      </c>
      <c r="Q10" s="386"/>
      <c r="R10" s="12"/>
      <c r="S10" s="12"/>
      <c r="T10" s="12"/>
      <c r="U10" s="18"/>
    </row>
    <row r="11" spans="1:21">
      <c r="A11" s="3" t="s">
        <v>38</v>
      </c>
      <c r="B11" s="3" t="s">
        <v>39</v>
      </c>
      <c r="C11" s="385">
        <v>0.65</v>
      </c>
      <c r="D11" s="385">
        <v>0.65</v>
      </c>
      <c r="E11" s="385">
        <v>0.7</v>
      </c>
      <c r="F11" s="385">
        <v>0.8</v>
      </c>
      <c r="G11" s="385">
        <v>0.8</v>
      </c>
      <c r="H11" s="385">
        <v>0.8</v>
      </c>
      <c r="I11" s="385">
        <v>0.85</v>
      </c>
      <c r="J11" s="385">
        <v>0.8</v>
      </c>
      <c r="K11" s="385">
        <v>0.8</v>
      </c>
      <c r="L11" s="385">
        <v>1.05</v>
      </c>
      <c r="M11" s="385">
        <f t="shared" si="0"/>
        <v>0.78999999999999981</v>
      </c>
      <c r="Q11" s="386"/>
      <c r="R11" s="12"/>
      <c r="S11" s="12"/>
      <c r="T11" s="12"/>
      <c r="U11" s="18"/>
    </row>
    <row r="12" spans="1:21">
      <c r="A12" s="3" t="s">
        <v>40</v>
      </c>
      <c r="B12" s="3" t="s">
        <v>41</v>
      </c>
      <c r="C12" s="385">
        <v>0.75</v>
      </c>
      <c r="D12" s="385">
        <v>0.75</v>
      </c>
      <c r="E12" s="385">
        <v>0.8</v>
      </c>
      <c r="F12" s="385">
        <v>0.85</v>
      </c>
      <c r="G12" s="385">
        <v>0.8</v>
      </c>
      <c r="H12" s="385">
        <v>0.75</v>
      </c>
      <c r="I12" s="385">
        <v>0.8</v>
      </c>
      <c r="J12" s="385">
        <v>0.7</v>
      </c>
      <c r="K12" s="385">
        <v>0.7</v>
      </c>
      <c r="L12" s="385">
        <v>0.95</v>
      </c>
      <c r="M12" s="385">
        <f t="shared" si="0"/>
        <v>0.78500000000000003</v>
      </c>
      <c r="Q12" s="386"/>
      <c r="R12" s="12"/>
      <c r="S12" s="12"/>
      <c r="T12" s="12"/>
      <c r="U12" s="18"/>
    </row>
    <row r="13" spans="1:21">
      <c r="A13" s="3" t="s">
        <v>42</v>
      </c>
      <c r="B13" s="3" t="s">
        <v>43</v>
      </c>
      <c r="C13" s="385">
        <v>0.6</v>
      </c>
      <c r="D13" s="385">
        <v>0.55000000000000004</v>
      </c>
      <c r="E13" s="385">
        <v>0.65</v>
      </c>
      <c r="F13" s="385">
        <v>0.7</v>
      </c>
      <c r="G13" s="385">
        <v>0.7</v>
      </c>
      <c r="H13" s="385">
        <v>0.7</v>
      </c>
      <c r="I13" s="385">
        <v>0.7</v>
      </c>
      <c r="J13" s="385">
        <v>0.65</v>
      </c>
      <c r="K13" s="385">
        <v>0.65</v>
      </c>
      <c r="L13" s="385">
        <v>0.85</v>
      </c>
      <c r="M13" s="385">
        <f t="shared" si="0"/>
        <v>0.67500000000000004</v>
      </c>
      <c r="Q13" s="386"/>
      <c r="R13" s="12"/>
      <c r="S13" s="12"/>
      <c r="T13" s="12"/>
      <c r="U13" s="18"/>
    </row>
    <row r="14" spans="1:21">
      <c r="A14" s="16"/>
      <c r="B14" s="275"/>
      <c r="C14" s="376"/>
      <c r="D14" s="376"/>
      <c r="E14" s="376"/>
      <c r="F14" s="376"/>
      <c r="G14" s="376"/>
      <c r="H14" s="376"/>
      <c r="I14" s="376"/>
      <c r="J14" s="376"/>
      <c r="K14" s="376"/>
      <c r="L14" s="376"/>
      <c r="M14" s="376"/>
      <c r="O14" s="386"/>
      <c r="P14" s="386"/>
      <c r="Q14" s="386"/>
      <c r="R14" s="12"/>
      <c r="S14" s="12"/>
      <c r="T14" s="12"/>
      <c r="U14" s="18"/>
    </row>
    <row r="15" spans="1:21">
      <c r="A15" s="16" t="s">
        <v>640</v>
      </c>
      <c r="B15" s="275"/>
      <c r="C15" s="388">
        <f>AVERAGE(C7:C13)</f>
        <v>0.69166666666666654</v>
      </c>
      <c r="D15" s="388">
        <f t="shared" ref="D15:M15" si="1">AVERAGE(D7:D13)</f>
        <v>0.66666666666666663</v>
      </c>
      <c r="E15" s="388">
        <f t="shared" si="1"/>
        <v>0.7416666666666667</v>
      </c>
      <c r="F15" s="388">
        <f t="shared" si="1"/>
        <v>0.78333333333333321</v>
      </c>
      <c r="G15" s="388">
        <f t="shared" si="1"/>
        <v>0.75</v>
      </c>
      <c r="H15" s="388">
        <f t="shared" si="1"/>
        <v>0.71</v>
      </c>
      <c r="I15" s="388">
        <f t="shared" si="1"/>
        <v>0.72142857142857142</v>
      </c>
      <c r="J15" s="388">
        <f t="shared" si="1"/>
        <v>0.64285714285714302</v>
      </c>
      <c r="K15" s="388">
        <f t="shared" si="1"/>
        <v>0.65000000000000013</v>
      </c>
      <c r="L15" s="388">
        <f t="shared" si="1"/>
        <v>0.87142857142857133</v>
      </c>
      <c r="M15" s="388">
        <f t="shared" si="1"/>
        <v>0.72089285714285711</v>
      </c>
      <c r="O15" s="386"/>
      <c r="P15" s="386"/>
      <c r="Q15" s="386"/>
      <c r="R15" s="12"/>
      <c r="S15" s="12"/>
      <c r="T15" s="12"/>
      <c r="U15" s="18"/>
    </row>
    <row r="16" spans="1:21">
      <c r="A16" s="340"/>
      <c r="B16" s="3"/>
      <c r="C16" s="3"/>
      <c r="D16" s="3"/>
      <c r="E16" s="3"/>
      <c r="F16" s="3"/>
      <c r="G16" s="3"/>
      <c r="H16" s="26"/>
      <c r="I16" s="26"/>
      <c r="J16" s="26"/>
      <c r="K16" s="26"/>
      <c r="L16" s="26"/>
      <c r="M16" s="26"/>
    </row>
    <row r="17" spans="1:13">
      <c r="A17" s="183" t="s">
        <v>23</v>
      </c>
      <c r="B17" s="16"/>
      <c r="C17" s="3"/>
      <c r="D17" s="3"/>
      <c r="E17" s="3"/>
      <c r="F17" s="3"/>
      <c r="G17" s="3"/>
      <c r="H17" s="279"/>
      <c r="I17" s="279"/>
      <c r="J17" s="279"/>
      <c r="K17" s="279"/>
      <c r="L17" s="279"/>
      <c r="M17" s="279"/>
    </row>
    <row r="18" spans="1:13">
      <c r="A18" s="3" t="s">
        <v>668</v>
      </c>
      <c r="B18" s="3"/>
      <c r="C18" s="3"/>
      <c r="D18" s="3"/>
      <c r="E18" s="3"/>
      <c r="F18" s="3"/>
      <c r="G18" s="3"/>
      <c r="H18" s="279"/>
      <c r="I18" s="279"/>
      <c r="J18" s="279"/>
      <c r="K18" s="279"/>
      <c r="L18" s="279"/>
      <c r="M18" s="279"/>
    </row>
    <row r="19" spans="1:13">
      <c r="A19" s="3" t="s">
        <v>669</v>
      </c>
      <c r="B19" s="3"/>
      <c r="C19" s="3"/>
      <c r="D19" s="3"/>
      <c r="E19" s="3"/>
      <c r="F19" s="3"/>
      <c r="G19" s="3"/>
      <c r="H19" s="279"/>
      <c r="I19" s="279"/>
      <c r="J19" s="279"/>
      <c r="K19" s="279"/>
      <c r="L19" s="279"/>
      <c r="M19" s="279"/>
    </row>
    <row r="20" spans="1:13">
      <c r="A20" s="3" t="s">
        <v>670</v>
      </c>
      <c r="B20" s="3"/>
      <c r="C20" s="3"/>
      <c r="D20" s="3"/>
      <c r="E20" s="3"/>
      <c r="F20" s="3"/>
      <c r="G20" s="3"/>
      <c r="H20" s="279"/>
      <c r="I20" s="279"/>
      <c r="J20" s="279"/>
      <c r="K20" s="279"/>
      <c r="L20" s="279"/>
      <c r="M20" s="279"/>
    </row>
    <row r="21" spans="1:13">
      <c r="A21" s="3" t="s">
        <v>671</v>
      </c>
      <c r="B21" s="3"/>
      <c r="C21" s="3"/>
      <c r="D21" s="3"/>
      <c r="E21" s="3"/>
      <c r="F21" s="3"/>
      <c r="G21" s="3"/>
      <c r="H21" s="279"/>
      <c r="I21" s="279"/>
      <c r="J21" s="279"/>
      <c r="K21" s="279"/>
      <c r="L21" s="279"/>
      <c r="M21" s="279"/>
    </row>
    <row r="22" spans="1:13">
      <c r="A22" s="3" t="s">
        <v>672</v>
      </c>
      <c r="B22" s="3"/>
      <c r="C22" s="3"/>
      <c r="D22" s="3"/>
      <c r="E22" s="3"/>
      <c r="F22" s="3"/>
      <c r="G22" s="3"/>
      <c r="H22" s="279"/>
      <c r="I22" s="279"/>
      <c r="J22" s="279"/>
      <c r="K22" s="279"/>
      <c r="L22" s="279"/>
      <c r="M22" s="279"/>
    </row>
    <row r="23" spans="1:13">
      <c r="A23" s="3" t="s">
        <v>673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t="s">
        <v>674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t="s">
        <v>675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174" t="s">
        <v>676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t="s">
        <v>677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t="s">
        <v>678</v>
      </c>
    </row>
  </sheetData>
  <mergeCells count="1">
    <mergeCell ref="A2:M2"/>
  </mergeCells>
  <printOptions horizontalCentered="1"/>
  <pageMargins left="0.7" right="0.7" top="1.25" bottom="0.75" header="0.3" footer="0.3"/>
  <pageSetup scale="57" orientation="landscape" useFirstPageNumber="1" verticalDpi="4294967293" r:id="rId1"/>
  <headerFooter>
    <oddHeader>&amp;RFile No. GR-2021-0241 
Schedule AEB-D2, Attachment 8
Page &amp;P of 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pageSetUpPr fitToPage="1"/>
  </sheetPr>
  <dimension ref="B2:H532"/>
  <sheetViews>
    <sheetView zoomScaleNormal="100" zoomScaleSheetLayoutView="85" zoomScalePageLayoutView="90" workbookViewId="0">
      <selection activeCell="J42" sqref="J42"/>
    </sheetView>
  </sheetViews>
  <sheetFormatPr defaultColWidth="9.1328125" defaultRowHeight="12.75"/>
  <cols>
    <col min="1" max="1" width="3.1328125" style="1" customWidth="1"/>
    <col min="2" max="2" width="46.3984375" style="1" customWidth="1"/>
    <col min="3" max="3" width="7.265625" style="1" bestFit="1" customWidth="1"/>
    <col min="4" max="4" width="10.1328125" style="13" customWidth="1"/>
    <col min="5" max="5" width="15.3984375" style="13" customWidth="1"/>
    <col min="6" max="6" width="12.3984375" style="13" bestFit="1" customWidth="1"/>
    <col min="7" max="7" width="14.265625" style="13" customWidth="1"/>
    <col min="8" max="8" width="17.3984375" style="13" customWidth="1"/>
    <col min="9" max="10" width="9.1328125" style="1"/>
    <col min="11" max="12" width="9.1328125" style="1" customWidth="1"/>
    <col min="13" max="16384" width="9.1328125" style="1"/>
  </cols>
  <sheetData>
    <row r="2" spans="2:8" s="104" customFormat="1">
      <c r="B2" s="438" t="s">
        <v>1724</v>
      </c>
      <c r="C2" s="438"/>
      <c r="D2" s="438"/>
      <c r="E2" s="438"/>
      <c r="F2" s="438"/>
      <c r="G2" s="438"/>
      <c r="H2" s="438"/>
    </row>
    <row r="3" spans="2:8" s="104" customFormat="1"/>
    <row r="4" spans="2:8" s="104" customFormat="1">
      <c r="B4" t="s">
        <v>679</v>
      </c>
      <c r="C4" s="156">
        <f>SUM(F18:F522)</f>
        <v>1.5808718413155513E-2</v>
      </c>
      <c r="D4" s="157"/>
      <c r="E4" s="158"/>
    </row>
    <row r="5" spans="2:8" s="104" customFormat="1">
      <c r="B5"/>
      <c r="C5" s="105"/>
      <c r="D5" s="105"/>
      <c r="E5" s="105"/>
    </row>
    <row r="6" spans="2:8" s="104" customFormat="1">
      <c r="B6" t="s">
        <v>680</v>
      </c>
      <c r="C6" s="159">
        <f>SUM(H18:H522)</f>
        <v>0.12448520709164849</v>
      </c>
      <c r="D6" s="160"/>
      <c r="E6" s="161"/>
      <c r="G6" s="106"/>
    </row>
    <row r="7" spans="2:8" s="104" customFormat="1">
      <c r="B7"/>
      <c r="C7" s="105"/>
      <c r="D7" s="105"/>
      <c r="E7" s="105"/>
    </row>
    <row r="8" spans="2:8" s="104" customFormat="1">
      <c r="B8" t="s">
        <v>681</v>
      </c>
      <c r="C8" s="162">
        <f>C6*(1+0.5*C4)+C4</f>
        <v>0.1412779012975616</v>
      </c>
      <c r="D8" s="160"/>
      <c r="E8" s="161"/>
    </row>
    <row r="9" spans="2:8" s="104" customFormat="1">
      <c r="B9" s="105"/>
      <c r="C9" s="107"/>
      <c r="D9" s="108"/>
      <c r="E9" s="108"/>
    </row>
    <row r="10" spans="2:8" s="104" customFormat="1">
      <c r="B10" s="399"/>
      <c r="C10" s="107"/>
      <c r="D10" s="108"/>
      <c r="E10" s="108"/>
    </row>
    <row r="11" spans="2:8">
      <c r="B11" s="400" t="s">
        <v>705</v>
      </c>
      <c r="C11" s="400"/>
      <c r="D11" s="400"/>
      <c r="E11" s="400"/>
      <c r="F11" s="400"/>
      <c r="G11" s="400"/>
      <c r="H11" s="400"/>
    </row>
    <row r="12" spans="2:8">
      <c r="D12" s="1"/>
      <c r="E12" s="1"/>
      <c r="F12" s="1"/>
      <c r="G12" s="1"/>
      <c r="H12" s="1"/>
    </row>
    <row r="13" spans="2:8" ht="13.15" thickBot="1">
      <c r="D13" s="401" t="s">
        <v>27</v>
      </c>
      <c r="E13" s="401" t="s">
        <v>28</v>
      </c>
      <c r="F13" s="401" t="s">
        <v>29</v>
      </c>
      <c r="G13" s="401" t="s">
        <v>149</v>
      </c>
      <c r="H13" s="401" t="s">
        <v>150</v>
      </c>
    </row>
    <row r="14" spans="2:8">
      <c r="B14" s="402"/>
      <c r="C14" s="402"/>
      <c r="D14" s="402"/>
      <c r="E14" s="402"/>
      <c r="F14" s="402"/>
      <c r="G14" s="403" t="s">
        <v>706</v>
      </c>
      <c r="H14" s="403" t="s">
        <v>707</v>
      </c>
    </row>
    <row r="15" spans="2:8">
      <c r="D15" s="401" t="s">
        <v>708</v>
      </c>
      <c r="E15" s="401" t="s">
        <v>709</v>
      </c>
      <c r="F15" s="401" t="s">
        <v>710</v>
      </c>
      <c r="G15" s="401" t="s">
        <v>711</v>
      </c>
      <c r="H15" s="401" t="s">
        <v>711</v>
      </c>
    </row>
    <row r="16" spans="2:8">
      <c r="B16" s="404" t="s">
        <v>712</v>
      </c>
      <c r="C16" s="404" t="s">
        <v>31</v>
      </c>
      <c r="D16" s="404" t="s">
        <v>713</v>
      </c>
      <c r="E16" s="404" t="s">
        <v>48</v>
      </c>
      <c r="F16" s="404" t="s">
        <v>48</v>
      </c>
      <c r="G16" s="404" t="s">
        <v>714</v>
      </c>
      <c r="H16" s="404" t="s">
        <v>714</v>
      </c>
    </row>
    <row r="17" spans="2:8">
      <c r="B17" s="184"/>
      <c r="C17" s="184"/>
      <c r="D17" s="184"/>
      <c r="E17" s="184"/>
      <c r="F17" s="184"/>
      <c r="G17" s="184"/>
      <c r="H17" s="184"/>
    </row>
    <row r="18" spans="2:8">
      <c r="B18" t="s">
        <v>715</v>
      </c>
      <c r="C18" s="216" t="s">
        <v>716</v>
      </c>
      <c r="D18" s="405">
        <v>9.2943790314484805E-4</v>
      </c>
      <c r="E18" s="405">
        <v>4.8973880597014928E-2</v>
      </c>
      <c r="F18" s="405">
        <f>IFERROR($E18*$D18,"n/a")</f>
        <v>4.5518180890955711E-5</v>
      </c>
      <c r="G18" s="405">
        <v>3.5000000000000003E-2</v>
      </c>
      <c r="H18" s="405">
        <f>IFERROR($G18*$D18,"n/a")</f>
        <v>3.2530326610069687E-5</v>
      </c>
    </row>
    <row r="19" spans="2:8">
      <c r="B19" t="s">
        <v>717</v>
      </c>
      <c r="C19" s="216" t="s">
        <v>718</v>
      </c>
      <c r="D19" s="405">
        <v>3.0375306920440229E-3</v>
      </c>
      <c r="E19" s="405">
        <v>1.4794426285910888E-2</v>
      </c>
      <c r="F19" s="405">
        <f t="shared" ref="F19:F82" si="0">IFERROR($E19*$D19,"n/a")</f>
        <v>4.4938523914637181E-5</v>
      </c>
      <c r="G19" s="405">
        <v>0.06</v>
      </c>
      <c r="H19" s="405">
        <f t="shared" ref="H19:H82" si="1">IFERROR($G19*$D19,"n/a")</f>
        <v>1.8225184152264137E-4</v>
      </c>
    </row>
    <row r="20" spans="2:8">
      <c r="B20" t="s">
        <v>719</v>
      </c>
      <c r="C20" s="216" t="s">
        <v>720</v>
      </c>
      <c r="D20" s="405">
        <v>7.3530765237199078E-3</v>
      </c>
      <c r="E20" s="405">
        <v>4.5844748858447491E-2</v>
      </c>
      <c r="F20" s="405">
        <f t="shared" si="0"/>
        <v>3.370999465668853E-4</v>
      </c>
      <c r="G20" s="405">
        <v>0.04</v>
      </c>
      <c r="H20" s="405">
        <f t="shared" si="1"/>
        <v>2.9412306094879633E-4</v>
      </c>
    </row>
    <row r="21" spans="2:8">
      <c r="B21" t="s">
        <v>721</v>
      </c>
      <c r="C21" s="216" t="s">
        <v>722</v>
      </c>
      <c r="D21" s="405">
        <v>5.9467177419765069E-3</v>
      </c>
      <c r="E21" s="405">
        <v>3.1964483906770258E-2</v>
      </c>
      <c r="F21" s="405">
        <f t="shared" si="0"/>
        <v>1.9008376356151321E-4</v>
      </c>
      <c r="G21" s="405">
        <v>0.185</v>
      </c>
      <c r="H21" s="405">
        <f t="shared" si="1"/>
        <v>1.1001427822656539E-3</v>
      </c>
    </row>
    <row r="22" spans="2:8">
      <c r="B22" t="s">
        <v>723</v>
      </c>
      <c r="C22" s="216" t="s">
        <v>724</v>
      </c>
      <c r="D22" s="405">
        <v>3.5580198246460315E-3</v>
      </c>
      <c r="E22" s="405" t="s">
        <v>725</v>
      </c>
      <c r="F22" s="405" t="str">
        <f t="shared" si="0"/>
        <v>n/a</v>
      </c>
      <c r="G22" s="405">
        <v>-1.4999999999999999E-2</v>
      </c>
      <c r="H22" s="405">
        <f t="shared" si="1"/>
        <v>-5.3370297369690469E-5</v>
      </c>
    </row>
    <row r="23" spans="2:8">
      <c r="B23" t="s">
        <v>726</v>
      </c>
      <c r="C23" s="216" t="s">
        <v>727</v>
      </c>
      <c r="D23" s="405">
        <v>3.2238276732064982E-3</v>
      </c>
      <c r="E23" s="405">
        <v>2.2533362502734633E-2</v>
      </c>
      <c r="F23" s="405">
        <f t="shared" si="0"/>
        <v>7.2643677606709542E-5</v>
      </c>
      <c r="G23" s="405">
        <v>0.04</v>
      </c>
      <c r="H23" s="405">
        <f t="shared" si="1"/>
        <v>1.2895310692825993E-4</v>
      </c>
    </row>
    <row r="24" spans="2:8">
      <c r="B24" t="s">
        <v>728</v>
      </c>
      <c r="C24" s="216" t="s">
        <v>729</v>
      </c>
      <c r="D24" s="405">
        <v>1.2729626552682189E-2</v>
      </c>
      <c r="E24" s="405">
        <v>2.7978549778503156E-2</v>
      </c>
      <c r="F24" s="405">
        <f t="shared" si="0"/>
        <v>3.5615649016597416E-4</v>
      </c>
      <c r="G24" s="405">
        <v>5.5E-2</v>
      </c>
      <c r="H24" s="405">
        <f t="shared" si="1"/>
        <v>7.0012946039752042E-4</v>
      </c>
    </row>
    <row r="25" spans="2:8">
      <c r="B25" t="s">
        <v>730</v>
      </c>
      <c r="C25" s="216" t="s">
        <v>731</v>
      </c>
      <c r="D25" s="405">
        <v>5.3231492100228829E-3</v>
      </c>
      <c r="E25" s="405">
        <v>6.0563380281690143E-2</v>
      </c>
      <c r="F25" s="405">
        <f t="shared" si="0"/>
        <v>3.2238790990279432E-4</v>
      </c>
      <c r="G25" s="405">
        <v>0.105</v>
      </c>
      <c r="H25" s="405">
        <f t="shared" si="1"/>
        <v>5.589306670524027E-4</v>
      </c>
    </row>
    <row r="26" spans="2:8">
      <c r="B26" t="s">
        <v>732</v>
      </c>
      <c r="C26" s="216" t="s">
        <v>733</v>
      </c>
      <c r="D26" s="405">
        <v>6.7158360268269601E-3</v>
      </c>
      <c r="E26" s="405">
        <v>3.406022845275182E-2</v>
      </c>
      <c r="F26" s="405">
        <f t="shared" si="0"/>
        <v>2.2874290932494736E-4</v>
      </c>
      <c r="G26" s="405">
        <v>6.5000000000000002E-2</v>
      </c>
      <c r="H26" s="405">
        <f t="shared" si="1"/>
        <v>4.3652934174375245E-4</v>
      </c>
    </row>
    <row r="27" spans="2:8">
      <c r="B27" t="s">
        <v>734</v>
      </c>
      <c r="C27" s="216" t="s">
        <v>735</v>
      </c>
      <c r="D27" s="405">
        <v>5.8721199552071342E-3</v>
      </c>
      <c r="E27" s="405">
        <v>5.07416081186573E-2</v>
      </c>
      <c r="F27" s="405">
        <f t="shared" si="0"/>
        <v>2.9796080959286784E-4</v>
      </c>
      <c r="G27" s="405">
        <v>0.105</v>
      </c>
      <c r="H27" s="405">
        <f t="shared" si="1"/>
        <v>6.1657259529674909E-4</v>
      </c>
    </row>
    <row r="28" spans="2:8">
      <c r="B28" t="s">
        <v>736</v>
      </c>
      <c r="C28" s="216" t="s">
        <v>737</v>
      </c>
      <c r="D28" s="405">
        <v>9.9024688085309256E-3</v>
      </c>
      <c r="E28" s="405" t="s">
        <v>725</v>
      </c>
      <c r="F28" s="405" t="str">
        <f t="shared" si="0"/>
        <v>n/a</v>
      </c>
      <c r="G28" s="405">
        <v>0.17</v>
      </c>
      <c r="H28" s="405">
        <f t="shared" si="1"/>
        <v>1.6834196974502575E-3</v>
      </c>
    </row>
    <row r="29" spans="2:8">
      <c r="B29" t="s">
        <v>738</v>
      </c>
      <c r="C29" s="216" t="s">
        <v>739</v>
      </c>
      <c r="D29" s="405">
        <v>6.5709805199231578E-4</v>
      </c>
      <c r="E29" s="405" t="s">
        <v>725</v>
      </c>
      <c r="F29" s="405" t="str">
        <f t="shared" si="0"/>
        <v>n/a</v>
      </c>
      <c r="G29" s="405">
        <v>0.14000000000000001</v>
      </c>
      <c r="H29" s="405">
        <f t="shared" si="1"/>
        <v>9.1993727278924216E-5</v>
      </c>
    </row>
    <row r="30" spans="2:8">
      <c r="B30" t="s">
        <v>740</v>
      </c>
      <c r="C30" s="216" t="s">
        <v>741</v>
      </c>
      <c r="D30" s="405">
        <v>4.8512661411821202E-4</v>
      </c>
      <c r="E30" s="405">
        <v>3.1637226469812811E-2</v>
      </c>
      <c r="F30" s="405">
        <f t="shared" si="0"/>
        <v>1.5348060557391363E-5</v>
      </c>
      <c r="G30" s="405">
        <v>0.03</v>
      </c>
      <c r="H30" s="405">
        <f t="shared" si="1"/>
        <v>1.4553798423546359E-5</v>
      </c>
    </row>
    <row r="31" spans="2:8">
      <c r="B31" t="s">
        <v>742</v>
      </c>
      <c r="C31" s="216" t="s">
        <v>743</v>
      </c>
      <c r="D31" s="405">
        <v>6.1534559204821492E-3</v>
      </c>
      <c r="E31" s="405">
        <v>7.7609277430865292E-2</v>
      </c>
      <c r="F31" s="405">
        <f t="shared" si="0"/>
        <v>4.7756526769129968E-4</v>
      </c>
      <c r="G31" s="405">
        <v>4.4999999999999998E-2</v>
      </c>
      <c r="H31" s="405">
        <f t="shared" si="1"/>
        <v>2.7690551642169673E-4</v>
      </c>
    </row>
    <row r="32" spans="2:8">
      <c r="B32" t="s">
        <v>744</v>
      </c>
      <c r="C32" s="216" t="s">
        <v>745</v>
      </c>
      <c r="D32" s="405">
        <v>9.6118458997034289E-4</v>
      </c>
      <c r="E32" s="405">
        <v>5.3097345132743362E-2</v>
      </c>
      <c r="F32" s="405">
        <f t="shared" si="0"/>
        <v>5.1036349909929709E-5</v>
      </c>
      <c r="G32" s="405">
        <v>0.04</v>
      </c>
      <c r="H32" s="405">
        <f t="shared" si="1"/>
        <v>3.8447383598813717E-5</v>
      </c>
    </row>
    <row r="33" spans="2:8">
      <c r="B33" t="s">
        <v>746</v>
      </c>
      <c r="C33" s="216" t="s">
        <v>747</v>
      </c>
      <c r="D33" s="405">
        <v>3.0364318513365816E-3</v>
      </c>
      <c r="E33" s="405">
        <v>3.7453183520599256E-3</v>
      </c>
      <c r="F33" s="405">
        <f t="shared" si="0"/>
        <v>1.1372403937590195E-5</v>
      </c>
      <c r="G33" s="405">
        <v>0.04</v>
      </c>
      <c r="H33" s="405">
        <f t="shared" si="1"/>
        <v>1.2145727405346326E-4</v>
      </c>
    </row>
    <row r="34" spans="2:8">
      <c r="B34" t="s">
        <v>748</v>
      </c>
      <c r="C34" s="216" t="s">
        <v>749</v>
      </c>
      <c r="D34" s="405">
        <v>1.0187841921489881E-3</v>
      </c>
      <c r="E34" s="405">
        <v>3.1848808545603943E-2</v>
      </c>
      <c r="F34" s="405">
        <f t="shared" si="0"/>
        <v>3.2447062685040904E-5</v>
      </c>
      <c r="G34" s="405">
        <v>0.1</v>
      </c>
      <c r="H34" s="405">
        <f t="shared" si="1"/>
        <v>1.0187841921489881E-4</v>
      </c>
    </row>
    <row r="35" spans="2:8">
      <c r="B35" t="s">
        <v>750</v>
      </c>
      <c r="C35" s="216" t="s">
        <v>751</v>
      </c>
      <c r="D35" s="405">
        <v>9.4630250230967362E-3</v>
      </c>
      <c r="E35" s="405">
        <v>2.2154936858429956E-2</v>
      </c>
      <c r="F35" s="405">
        <f t="shared" si="0"/>
        <v>2.0965272187645087E-4</v>
      </c>
      <c r="G35" s="405">
        <v>8.5000000000000006E-2</v>
      </c>
      <c r="H35" s="405">
        <f t="shared" si="1"/>
        <v>8.0435712696322261E-4</v>
      </c>
    </row>
    <row r="36" spans="2:8">
      <c r="B36" t="s">
        <v>752</v>
      </c>
      <c r="C36" s="216" t="s">
        <v>753</v>
      </c>
      <c r="D36" s="405">
        <v>3.4446744739608532E-3</v>
      </c>
      <c r="E36" s="405">
        <v>5.4739316598102591E-2</v>
      </c>
      <c r="F36" s="405">
        <f t="shared" si="0"/>
        <v>1.8855912660754564E-4</v>
      </c>
      <c r="G36" s="405">
        <v>-5.0000000000000001E-3</v>
      </c>
      <c r="H36" s="405">
        <f t="shared" si="1"/>
        <v>-1.7223372369804266E-5</v>
      </c>
    </row>
    <row r="37" spans="2:8">
      <c r="B37" t="s">
        <v>754</v>
      </c>
      <c r="C37" s="216" t="s">
        <v>755</v>
      </c>
      <c r="D37" s="405">
        <v>1.3938106729111789E-2</v>
      </c>
      <c r="E37" s="405">
        <v>2.476552442837001E-2</v>
      </c>
      <c r="F37" s="405">
        <f t="shared" si="0"/>
        <v>3.451845226850464E-4</v>
      </c>
      <c r="G37" s="405">
        <v>0.1</v>
      </c>
      <c r="H37" s="405">
        <f t="shared" si="1"/>
        <v>1.3938106729111789E-3</v>
      </c>
    </row>
    <row r="38" spans="2:8">
      <c r="B38" t="s">
        <v>756</v>
      </c>
      <c r="C38" s="216" t="s">
        <v>757</v>
      </c>
      <c r="D38" s="405">
        <v>5.026255767942734E-3</v>
      </c>
      <c r="E38" s="405">
        <v>2.4826789838337183E-2</v>
      </c>
      <c r="F38" s="405">
        <f t="shared" si="0"/>
        <v>1.2478579562444432E-4</v>
      </c>
      <c r="G38" s="405">
        <v>0.09</v>
      </c>
      <c r="H38" s="405">
        <f t="shared" si="1"/>
        <v>4.5236301911484605E-4</v>
      </c>
    </row>
    <row r="39" spans="2:8">
      <c r="B39" t="s">
        <v>758</v>
      </c>
      <c r="C39" s="216" t="s">
        <v>759</v>
      </c>
      <c r="D39" s="405">
        <v>6.3285788042792479E-3</v>
      </c>
      <c r="E39" s="405">
        <v>3.3735565070714936E-2</v>
      </c>
      <c r="F39" s="405">
        <f t="shared" si="0"/>
        <v>2.1349818205690989E-4</v>
      </c>
      <c r="G39" s="405">
        <v>0.09</v>
      </c>
      <c r="H39" s="405">
        <f t="shared" si="1"/>
        <v>5.6957209238513227E-4</v>
      </c>
    </row>
    <row r="40" spans="2:8">
      <c r="B40" t="s">
        <v>760</v>
      </c>
      <c r="C40" s="216" t="s">
        <v>761</v>
      </c>
      <c r="D40" s="405">
        <v>3.288585747912705E-3</v>
      </c>
      <c r="E40" s="405">
        <v>3.3473756119776842E-2</v>
      </c>
      <c r="F40" s="405">
        <f t="shared" si="0"/>
        <v>1.1008131730460381E-4</v>
      </c>
      <c r="G40" s="405">
        <v>4.4999999999999998E-2</v>
      </c>
      <c r="H40" s="405">
        <f t="shared" si="1"/>
        <v>1.4798635865607171E-4</v>
      </c>
    </row>
    <row r="41" spans="2:8">
      <c r="B41" t="s">
        <v>762</v>
      </c>
      <c r="C41" s="216" t="s">
        <v>763</v>
      </c>
      <c r="D41" s="405">
        <v>9.355714306974901E-4</v>
      </c>
      <c r="E41" s="405">
        <v>1.3834737768834109E-2</v>
      </c>
      <c r="F41" s="405">
        <f t="shared" si="0"/>
        <v>1.2943385407712729E-5</v>
      </c>
      <c r="G41" s="405">
        <v>8.5000000000000006E-2</v>
      </c>
      <c r="H41" s="405">
        <f t="shared" si="1"/>
        <v>7.9523571609286668E-5</v>
      </c>
    </row>
    <row r="42" spans="2:8">
      <c r="B42" t="s">
        <v>764</v>
      </c>
      <c r="C42" s="216" t="s">
        <v>765</v>
      </c>
      <c r="D42" s="405">
        <v>8.3248448436121017E-3</v>
      </c>
      <c r="E42" s="405">
        <v>2.4283305227655986E-2</v>
      </c>
      <c r="F42" s="405">
        <f t="shared" si="0"/>
        <v>2.0215474831031073E-4</v>
      </c>
      <c r="G42" s="405">
        <v>0.04</v>
      </c>
      <c r="H42" s="405">
        <f t="shared" si="1"/>
        <v>3.3299379374448405E-4</v>
      </c>
    </row>
    <row r="43" spans="2:8">
      <c r="B43" t="s">
        <v>766</v>
      </c>
      <c r="C43" s="216" t="s">
        <v>767</v>
      </c>
      <c r="D43" s="405">
        <v>0</v>
      </c>
      <c r="E43" s="405">
        <v>3.5838725734196115E-2</v>
      </c>
      <c r="F43" s="405">
        <f t="shared" si="0"/>
        <v>0</v>
      </c>
      <c r="G43" s="405" t="s">
        <v>725</v>
      </c>
      <c r="H43" s="405" t="str">
        <f t="shared" si="1"/>
        <v>n/a</v>
      </c>
    </row>
    <row r="44" spans="2:8">
      <c r="B44" t="s">
        <v>768</v>
      </c>
      <c r="C44" s="216" t="s">
        <v>769</v>
      </c>
      <c r="D44" s="405">
        <v>6.4764719187957219E-3</v>
      </c>
      <c r="E44" s="405">
        <v>4.3454038997214485E-2</v>
      </c>
      <c r="F44" s="405">
        <f t="shared" si="0"/>
        <v>2.814288633237138E-4</v>
      </c>
      <c r="G44" s="405">
        <v>8.5000000000000006E-2</v>
      </c>
      <c r="H44" s="405">
        <f t="shared" si="1"/>
        <v>5.5050011309763639E-4</v>
      </c>
    </row>
    <row r="45" spans="2:8">
      <c r="B45" t="s">
        <v>770</v>
      </c>
      <c r="C45" s="216" t="s">
        <v>771</v>
      </c>
      <c r="D45" s="405">
        <v>1.0246802899348095E-2</v>
      </c>
      <c r="E45" s="405">
        <v>2.4668902581701891E-2</v>
      </c>
      <c r="F45" s="405">
        <f t="shared" si="0"/>
        <v>2.5277738249791863E-4</v>
      </c>
      <c r="G45" s="405">
        <v>0.08</v>
      </c>
      <c r="H45" s="405">
        <f t="shared" si="1"/>
        <v>8.1974423194784761E-4</v>
      </c>
    </row>
    <row r="46" spans="2:8">
      <c r="B46" t="s">
        <v>772</v>
      </c>
      <c r="C46" s="216" t="s">
        <v>773</v>
      </c>
      <c r="D46" s="405">
        <v>6.6215801748747806E-3</v>
      </c>
      <c r="E46" s="405">
        <v>7.2651065316101993E-2</v>
      </c>
      <c r="F46" s="405">
        <f t="shared" si="0"/>
        <v>4.8106485378063372E-4</v>
      </c>
      <c r="G46" s="405">
        <v>5.5E-2</v>
      </c>
      <c r="H46" s="405">
        <f t="shared" si="1"/>
        <v>3.6418690961811294E-4</v>
      </c>
    </row>
    <row r="47" spans="2:8">
      <c r="B47" t="s">
        <v>774</v>
      </c>
      <c r="C47" s="216" t="s">
        <v>775</v>
      </c>
      <c r="D47" s="405">
        <v>1.1165538728399669E-3</v>
      </c>
      <c r="E47" s="405">
        <v>2.4944974321349962E-2</v>
      </c>
      <c r="F47" s="405">
        <f t="shared" si="0"/>
        <v>2.7852407686396825E-5</v>
      </c>
      <c r="G47" s="405">
        <v>9.5000000000000001E-2</v>
      </c>
      <c r="H47" s="405">
        <f t="shared" si="1"/>
        <v>1.0607261791979686E-4</v>
      </c>
    </row>
    <row r="48" spans="2:8">
      <c r="B48" t="s">
        <v>776</v>
      </c>
      <c r="C48" s="216" t="s">
        <v>777</v>
      </c>
      <c r="D48" s="405">
        <v>3.2892142952507769E-3</v>
      </c>
      <c r="E48" s="405">
        <v>2.8472950696838001E-2</v>
      </c>
      <c r="F48" s="405">
        <f t="shared" si="0"/>
        <v>9.3653636460010122E-5</v>
      </c>
      <c r="G48" s="405">
        <v>-0.06</v>
      </c>
      <c r="H48" s="405">
        <f t="shared" si="1"/>
        <v>-1.9735285771504661E-4</v>
      </c>
    </row>
    <row r="49" spans="2:8">
      <c r="B49" t="s">
        <v>778</v>
      </c>
      <c r="C49" s="216" t="s">
        <v>779</v>
      </c>
      <c r="D49" s="405">
        <v>1.7660340586208112E-3</v>
      </c>
      <c r="E49" s="405">
        <v>1.6832960021719946E-2</v>
      </c>
      <c r="F49" s="405">
        <f t="shared" si="0"/>
        <v>2.9727580705759935E-5</v>
      </c>
      <c r="G49" s="405">
        <v>8.5000000000000006E-2</v>
      </c>
      <c r="H49" s="405">
        <f t="shared" si="1"/>
        <v>1.5011289498276895E-4</v>
      </c>
    </row>
    <row r="50" spans="2:8">
      <c r="B50" t="s">
        <v>780</v>
      </c>
      <c r="C50" s="216" t="s">
        <v>781</v>
      </c>
      <c r="D50" s="405">
        <v>1.2900802866567381E-2</v>
      </c>
      <c r="E50" s="405">
        <v>1.5374759769378606E-2</v>
      </c>
      <c r="F50" s="405">
        <f t="shared" si="0"/>
        <v>1.9834674490558436E-4</v>
      </c>
      <c r="G50" s="405">
        <v>0.08</v>
      </c>
      <c r="H50" s="405">
        <f t="shared" si="1"/>
        <v>1.0320642293253906E-3</v>
      </c>
    </row>
    <row r="51" spans="2:8">
      <c r="B51" t="s">
        <v>782</v>
      </c>
      <c r="C51" s="216" t="s">
        <v>783</v>
      </c>
      <c r="D51" s="405">
        <v>6.1073089780437758E-3</v>
      </c>
      <c r="E51" s="405">
        <v>3.2301480484522208E-2</v>
      </c>
      <c r="F51" s="405">
        <f t="shared" si="0"/>
        <v>1.9727512176722828E-4</v>
      </c>
      <c r="G51" s="405">
        <v>7.0000000000000007E-2</v>
      </c>
      <c r="H51" s="405">
        <f t="shared" si="1"/>
        <v>4.2751162846306435E-4</v>
      </c>
    </row>
    <row r="52" spans="2:8">
      <c r="B52" t="s">
        <v>784</v>
      </c>
      <c r="C52" s="216" t="s">
        <v>785</v>
      </c>
      <c r="D52" s="405">
        <v>7.3200243464853643E-3</v>
      </c>
      <c r="E52" s="405">
        <v>2.5040533237254553E-2</v>
      </c>
      <c r="F52" s="405">
        <f t="shared" si="0"/>
        <v>1.8329731294567932E-4</v>
      </c>
      <c r="G52" s="405">
        <v>7.0000000000000007E-2</v>
      </c>
      <c r="H52" s="405">
        <f t="shared" si="1"/>
        <v>5.1240170425397556E-4</v>
      </c>
    </row>
    <row r="53" spans="2:8">
      <c r="B53" t="s">
        <v>786</v>
      </c>
      <c r="C53" s="216" t="s">
        <v>787</v>
      </c>
      <c r="D53" s="405">
        <v>2.3543128919080456E-3</v>
      </c>
      <c r="E53" s="405" t="s">
        <v>725</v>
      </c>
      <c r="F53" s="405" t="str">
        <f t="shared" si="0"/>
        <v>n/a</v>
      </c>
      <c r="G53" s="405">
        <v>0.04</v>
      </c>
      <c r="H53" s="405">
        <f t="shared" si="1"/>
        <v>9.4172515676321826E-5</v>
      </c>
    </row>
    <row r="54" spans="2:8">
      <c r="B54" t="s">
        <v>788</v>
      </c>
      <c r="C54" s="216" t="s">
        <v>789</v>
      </c>
      <c r="D54" s="405">
        <v>5.6781458259165044E-2</v>
      </c>
      <c r="E54" s="405">
        <v>9.6568373857561663E-3</v>
      </c>
      <c r="F54" s="405">
        <f t="shared" si="0"/>
        <v>5.4832930893485823E-4</v>
      </c>
      <c r="G54" s="405">
        <v>0.13500000000000001</v>
      </c>
      <c r="H54" s="405">
        <f t="shared" si="1"/>
        <v>7.6654968649872814E-3</v>
      </c>
    </row>
    <row r="55" spans="2:8">
      <c r="B55" t="s">
        <v>790</v>
      </c>
      <c r="C55" s="216" t="s">
        <v>791</v>
      </c>
      <c r="D55" s="405">
        <v>1.5474886967701048E-3</v>
      </c>
      <c r="E55" s="405">
        <v>7.3994142130414664E-3</v>
      </c>
      <c r="F55" s="405">
        <f t="shared" si="0"/>
        <v>1.1450509857401729E-5</v>
      </c>
      <c r="G55" s="405">
        <v>0.13</v>
      </c>
      <c r="H55" s="405">
        <f t="shared" si="1"/>
        <v>2.0117353058011364E-4</v>
      </c>
    </row>
    <row r="56" spans="2:8">
      <c r="B56" t="s">
        <v>792</v>
      </c>
      <c r="C56" s="216" t="s">
        <v>793</v>
      </c>
      <c r="D56" s="405">
        <v>2.5449693639491384E-3</v>
      </c>
      <c r="E56" s="405">
        <v>1.8428933425477998E-2</v>
      </c>
      <c r="F56" s="405">
        <f t="shared" si="0"/>
        <v>4.6901070978099758E-5</v>
      </c>
      <c r="G56" s="405">
        <v>0.115</v>
      </c>
      <c r="H56" s="405">
        <f t="shared" si="1"/>
        <v>2.9267147685415094E-4</v>
      </c>
    </row>
    <row r="57" spans="2:8">
      <c r="B57" t="s">
        <v>794</v>
      </c>
      <c r="C57" s="216" t="s">
        <v>795</v>
      </c>
      <c r="D57" s="405">
        <v>1.0345084328758597E-3</v>
      </c>
      <c r="E57" s="405">
        <v>7.4573863636363633E-2</v>
      </c>
      <c r="F57" s="405">
        <f t="shared" si="0"/>
        <v>7.7147290803952599E-5</v>
      </c>
      <c r="G57" s="405">
        <v>0.185</v>
      </c>
      <c r="H57" s="405">
        <f t="shared" si="1"/>
        <v>1.9138406008203403E-4</v>
      </c>
    </row>
    <row r="58" spans="2:8">
      <c r="B58" t="s">
        <v>796</v>
      </c>
      <c r="C58" s="216" t="s">
        <v>797</v>
      </c>
      <c r="D58" s="405">
        <v>3.918501035943921E-3</v>
      </c>
      <c r="E58" s="405">
        <v>3.5178479048111742E-2</v>
      </c>
      <c r="F58" s="405">
        <f t="shared" si="0"/>
        <v>1.3784690659295737E-4</v>
      </c>
      <c r="G58" s="405">
        <v>0.1</v>
      </c>
      <c r="H58" s="405">
        <f t="shared" si="1"/>
        <v>3.9185010359439214E-4</v>
      </c>
    </row>
    <row r="59" spans="2:8">
      <c r="B59" t="s">
        <v>798</v>
      </c>
      <c r="C59" s="216" t="s">
        <v>799</v>
      </c>
      <c r="D59" s="405">
        <v>1.0468843426786215E-3</v>
      </c>
      <c r="E59" s="405">
        <v>3.4188034188034191E-2</v>
      </c>
      <c r="F59" s="405">
        <f t="shared" si="0"/>
        <v>3.5790917698414413E-5</v>
      </c>
      <c r="G59" s="405">
        <v>0.28499999999999998</v>
      </c>
      <c r="H59" s="405">
        <f t="shared" si="1"/>
        <v>2.983620376634071E-4</v>
      </c>
    </row>
    <row r="60" spans="2:8">
      <c r="B60" t="s">
        <v>800</v>
      </c>
      <c r="C60" s="216" t="s">
        <v>801</v>
      </c>
      <c r="D60" s="405">
        <v>4.4493355944671895E-3</v>
      </c>
      <c r="E60" s="405">
        <v>1.9040794390131545E-2</v>
      </c>
      <c r="F60" s="405">
        <f t="shared" si="0"/>
        <v>8.4718884226943467E-5</v>
      </c>
      <c r="G60" s="405">
        <v>0.08</v>
      </c>
      <c r="H60" s="405">
        <f t="shared" si="1"/>
        <v>3.5594684755737514E-4</v>
      </c>
    </row>
    <row r="61" spans="2:8">
      <c r="B61" t="s">
        <v>802</v>
      </c>
      <c r="C61" s="216" t="s">
        <v>803</v>
      </c>
      <c r="D61" s="405">
        <v>2.4778131172942036E-3</v>
      </c>
      <c r="E61" s="405">
        <v>8.3739045764362224E-2</v>
      </c>
      <c r="F61" s="405">
        <f t="shared" si="0"/>
        <v>2.0748970602463634E-4</v>
      </c>
      <c r="G61" s="405">
        <v>6.5000000000000002E-2</v>
      </c>
      <c r="H61" s="405">
        <f t="shared" si="1"/>
        <v>1.6105785262412323E-4</v>
      </c>
    </row>
    <row r="62" spans="2:8">
      <c r="B62" t="s">
        <v>804</v>
      </c>
      <c r="C62" s="216" t="s">
        <v>805</v>
      </c>
      <c r="D62" s="405">
        <v>1.7844018098020389E-3</v>
      </c>
      <c r="E62" s="405" t="s">
        <v>725</v>
      </c>
      <c r="F62" s="405" t="str">
        <f t="shared" si="0"/>
        <v>n/a</v>
      </c>
      <c r="G62" s="405">
        <v>0.11</v>
      </c>
      <c r="H62" s="405">
        <f t="shared" si="1"/>
        <v>1.9628419907822428E-4</v>
      </c>
    </row>
    <row r="63" spans="2:8">
      <c r="B63" t="s">
        <v>806</v>
      </c>
      <c r="C63" s="216" t="s">
        <v>807</v>
      </c>
      <c r="D63" s="405">
        <v>1.0708341339386004E-4</v>
      </c>
      <c r="E63" s="405" t="s">
        <v>725</v>
      </c>
      <c r="F63" s="405" t="str">
        <f t="shared" si="0"/>
        <v>n/a</v>
      </c>
      <c r="G63" s="405">
        <v>0.11</v>
      </c>
      <c r="H63" s="405">
        <f t="shared" si="1"/>
        <v>1.1779175473324605E-5</v>
      </c>
    </row>
    <row r="64" spans="2:8">
      <c r="B64" t="s">
        <v>808</v>
      </c>
      <c r="C64" s="216" t="s">
        <v>809</v>
      </c>
      <c r="D64" s="405">
        <v>6.4186886950690807E-4</v>
      </c>
      <c r="E64" s="405">
        <v>4.0747366328761671E-2</v>
      </c>
      <c r="F64" s="405">
        <f t="shared" si="0"/>
        <v>2.6154465960826104E-5</v>
      </c>
      <c r="G64" s="405">
        <v>6.5000000000000002E-2</v>
      </c>
      <c r="H64" s="405">
        <f t="shared" si="1"/>
        <v>4.1721476517949024E-5</v>
      </c>
    </row>
    <row r="65" spans="2:8">
      <c r="B65" t="s">
        <v>810</v>
      </c>
      <c r="C65" s="216" t="s">
        <v>811</v>
      </c>
      <c r="D65" s="405">
        <v>5.1805523735043814E-4</v>
      </c>
      <c r="E65" s="405">
        <v>3.8897893030794162E-2</v>
      </c>
      <c r="F65" s="405">
        <f t="shared" si="0"/>
        <v>2.0151257206500023E-5</v>
      </c>
      <c r="G65" s="405">
        <v>2.5000000000000001E-2</v>
      </c>
      <c r="H65" s="405">
        <f t="shared" si="1"/>
        <v>1.2951380933760954E-5</v>
      </c>
    </row>
    <row r="66" spans="2:8">
      <c r="B66" t="s">
        <v>812</v>
      </c>
      <c r="C66" s="216" t="s">
        <v>813</v>
      </c>
      <c r="D66" s="405">
        <v>7.1093556095671653E-3</v>
      </c>
      <c r="E66" s="405">
        <v>1.456428513633789E-2</v>
      </c>
      <c r="F66" s="405">
        <f t="shared" si="0"/>
        <v>1.0354268223335947E-4</v>
      </c>
      <c r="G66" s="405">
        <v>0.12</v>
      </c>
      <c r="H66" s="405">
        <f t="shared" si="1"/>
        <v>8.5312267314805986E-4</v>
      </c>
    </row>
    <row r="67" spans="2:8">
      <c r="B67" t="s">
        <v>814</v>
      </c>
      <c r="C67" s="216" t="s">
        <v>815</v>
      </c>
      <c r="D67" s="405">
        <v>1.0300374807615184E-3</v>
      </c>
      <c r="E67" s="405">
        <v>2.9216467463479417E-2</v>
      </c>
      <c r="F67" s="405">
        <f t="shared" si="0"/>
        <v>3.0094056542833207E-5</v>
      </c>
      <c r="G67" s="405">
        <v>8.5000000000000006E-2</v>
      </c>
      <c r="H67" s="405">
        <f t="shared" si="1"/>
        <v>8.7553185864729078E-5</v>
      </c>
    </row>
    <row r="68" spans="2:8">
      <c r="B68" t="s">
        <v>816</v>
      </c>
      <c r="C68" s="216" t="s">
        <v>817</v>
      </c>
      <c r="D68" s="405">
        <v>1.913831679585366E-3</v>
      </c>
      <c r="E68" s="405">
        <v>2.2492127755285651E-2</v>
      </c>
      <c r="F68" s="405">
        <f t="shared" si="0"/>
        <v>4.3046146639346967E-5</v>
      </c>
      <c r="G68" s="405">
        <v>0.125</v>
      </c>
      <c r="H68" s="405">
        <f t="shared" si="1"/>
        <v>2.3922895994817075E-4</v>
      </c>
    </row>
    <row r="69" spans="2:8">
      <c r="B69" t="s">
        <v>818</v>
      </c>
      <c r="C69" s="216" t="s">
        <v>819</v>
      </c>
      <c r="D69" s="405">
        <v>4.7327396256794481E-4</v>
      </c>
      <c r="E69" s="405" t="s">
        <v>725</v>
      </c>
      <c r="F69" s="405" t="str">
        <f t="shared" si="0"/>
        <v>n/a</v>
      </c>
      <c r="G69" s="405">
        <v>-5.0000000000000001E-3</v>
      </c>
      <c r="H69" s="405">
        <f t="shared" si="1"/>
        <v>-2.366369812839724E-6</v>
      </c>
    </row>
    <row r="70" spans="2:8">
      <c r="B70" t="s">
        <v>820</v>
      </c>
      <c r="C70" s="216" t="s">
        <v>821</v>
      </c>
      <c r="D70" s="405">
        <v>0</v>
      </c>
      <c r="E70" s="405">
        <v>1.8525379770285292E-2</v>
      </c>
      <c r="F70" s="405">
        <f t="shared" si="0"/>
        <v>0</v>
      </c>
      <c r="G70" s="405" t="s">
        <v>725</v>
      </c>
      <c r="H70" s="405" t="str">
        <f t="shared" si="1"/>
        <v>n/a</v>
      </c>
    </row>
    <row r="71" spans="2:8">
      <c r="B71" t="s">
        <v>822</v>
      </c>
      <c r="C71" s="216" t="s">
        <v>823</v>
      </c>
      <c r="D71" s="405">
        <v>9.0308757194921033E-4</v>
      </c>
      <c r="E71" s="405">
        <v>2.9594081183763249E-2</v>
      </c>
      <c r="F71" s="405">
        <f t="shared" si="0"/>
        <v>2.6726046920312563E-5</v>
      </c>
      <c r="G71" s="405">
        <v>0.09</v>
      </c>
      <c r="H71" s="405">
        <f t="shared" si="1"/>
        <v>8.1277881475428932E-5</v>
      </c>
    </row>
    <row r="72" spans="2:8">
      <c r="B72" t="s">
        <v>824</v>
      </c>
      <c r="C72" s="216" t="s">
        <v>825</v>
      </c>
      <c r="D72" s="405">
        <v>2.294242832837507E-3</v>
      </c>
      <c r="E72" s="405">
        <v>2.2529069767441859E-2</v>
      </c>
      <c r="F72" s="405">
        <f t="shared" si="0"/>
        <v>5.1687156844449648E-5</v>
      </c>
      <c r="G72" s="405">
        <v>0.09</v>
      </c>
      <c r="H72" s="405">
        <f t="shared" si="1"/>
        <v>2.0648185495537562E-4</v>
      </c>
    </row>
    <row r="73" spans="2:8">
      <c r="B73" t="s">
        <v>826</v>
      </c>
      <c r="C73" s="216" t="s">
        <v>827</v>
      </c>
      <c r="D73" s="405">
        <v>9.6833220403151643E-4</v>
      </c>
      <c r="E73" s="405">
        <v>5.8855585831062672E-3</v>
      </c>
      <c r="F73" s="405">
        <f t="shared" si="0"/>
        <v>5.6991759147359006E-6</v>
      </c>
      <c r="G73" s="405">
        <v>0.115</v>
      </c>
      <c r="H73" s="405">
        <f t="shared" si="1"/>
        <v>1.1135820346362439E-4</v>
      </c>
    </row>
    <row r="74" spans="2:8">
      <c r="B74" t="s">
        <v>828</v>
      </c>
      <c r="C74" s="216" t="s">
        <v>829</v>
      </c>
      <c r="D74" s="405">
        <v>8.2610102383706805E-4</v>
      </c>
      <c r="E74" s="405" t="s">
        <v>725</v>
      </c>
      <c r="F74" s="405" t="str">
        <f t="shared" si="0"/>
        <v>n/a</v>
      </c>
      <c r="G74" s="405">
        <v>0.12</v>
      </c>
      <c r="H74" s="405">
        <f t="shared" si="1"/>
        <v>9.9132122860448159E-5</v>
      </c>
    </row>
    <row r="75" spans="2:8">
      <c r="B75" t="s">
        <v>830</v>
      </c>
      <c r="C75" s="216" t="s">
        <v>831</v>
      </c>
      <c r="D75" s="405">
        <v>4.0846715393771737E-4</v>
      </c>
      <c r="E75" s="405">
        <v>1.6437992974083649E-2</v>
      </c>
      <c r="F75" s="405">
        <f t="shared" si="0"/>
        <v>6.7143802065721428E-6</v>
      </c>
      <c r="G75" s="405">
        <v>0.11</v>
      </c>
      <c r="H75" s="405">
        <f t="shared" si="1"/>
        <v>4.4931386933148913E-5</v>
      </c>
    </row>
    <row r="76" spans="2:8">
      <c r="B76" t="s">
        <v>832</v>
      </c>
      <c r="C76" s="216" t="s">
        <v>833</v>
      </c>
      <c r="D76" s="405">
        <v>7.4768221947163667E-4</v>
      </c>
      <c r="E76" s="405" t="s">
        <v>725</v>
      </c>
      <c r="F76" s="405" t="str">
        <f t="shared" si="0"/>
        <v>n/a</v>
      </c>
      <c r="G76" s="405">
        <v>0.4</v>
      </c>
      <c r="H76" s="405">
        <f t="shared" si="1"/>
        <v>2.9907288778865471E-4</v>
      </c>
    </row>
    <row r="77" spans="2:8">
      <c r="B77" t="s">
        <v>834</v>
      </c>
      <c r="C77" s="216" t="s">
        <v>835</v>
      </c>
      <c r="D77" s="405">
        <v>1.0597449056662372E-3</v>
      </c>
      <c r="E77" s="405">
        <v>7.8927396913736399E-3</v>
      </c>
      <c r="F77" s="405">
        <f t="shared" si="0"/>
        <v>8.3642906796829231E-6</v>
      </c>
      <c r="G77" s="405">
        <v>0.17</v>
      </c>
      <c r="H77" s="405">
        <f t="shared" si="1"/>
        <v>1.8015663396326033E-4</v>
      </c>
    </row>
    <row r="78" spans="2:8">
      <c r="B78" t="s">
        <v>836</v>
      </c>
      <c r="C78" s="216" t="s">
        <v>837</v>
      </c>
      <c r="D78" s="405">
        <v>9.344849609042305E-4</v>
      </c>
      <c r="E78" s="405">
        <v>6.8166325835037492E-3</v>
      </c>
      <c r="F78" s="405">
        <f t="shared" si="0"/>
        <v>6.3700406332940046E-6</v>
      </c>
      <c r="G78" s="405">
        <v>0.18</v>
      </c>
      <c r="H78" s="405">
        <f t="shared" si="1"/>
        <v>1.682072929627615E-4</v>
      </c>
    </row>
    <row r="79" spans="2:8">
      <c r="B79" t="s">
        <v>838</v>
      </c>
      <c r="C79" s="216" t="s">
        <v>839</v>
      </c>
      <c r="D79" s="405">
        <v>0</v>
      </c>
      <c r="E79" s="405">
        <v>1.2467532467532468E-2</v>
      </c>
      <c r="F79" s="405">
        <f t="shared" si="0"/>
        <v>0</v>
      </c>
      <c r="G79" s="405" t="s">
        <v>725</v>
      </c>
      <c r="H79" s="405" t="str">
        <f t="shared" si="1"/>
        <v>n/a</v>
      </c>
    </row>
    <row r="80" spans="2:8">
      <c r="B80" t="s">
        <v>840</v>
      </c>
      <c r="C80" s="216" t="s">
        <v>841</v>
      </c>
      <c r="D80" s="405">
        <v>1.1463383877929108E-3</v>
      </c>
      <c r="E80" s="405">
        <v>3.1132312327391415E-2</v>
      </c>
      <c r="F80" s="405">
        <f t="shared" si="0"/>
        <v>3.5688164721647239E-5</v>
      </c>
      <c r="G80" s="405">
        <v>0.03</v>
      </c>
      <c r="H80" s="405">
        <f t="shared" si="1"/>
        <v>3.4390151633787321E-5</v>
      </c>
    </row>
    <row r="81" spans="2:8">
      <c r="B81" t="s">
        <v>842</v>
      </c>
      <c r="C81" s="216" t="s">
        <v>843</v>
      </c>
      <c r="D81" s="405">
        <v>0</v>
      </c>
      <c r="E81" s="405">
        <v>1.2374323279195666E-2</v>
      </c>
      <c r="F81" s="405">
        <f t="shared" si="0"/>
        <v>0</v>
      </c>
      <c r="G81" s="405" t="s">
        <v>725</v>
      </c>
      <c r="H81" s="405" t="str">
        <f t="shared" si="1"/>
        <v>n/a</v>
      </c>
    </row>
    <row r="82" spans="2:8">
      <c r="B82" t="s">
        <v>844</v>
      </c>
      <c r="C82" s="216" t="s">
        <v>845</v>
      </c>
      <c r="D82" s="405">
        <v>1.2737714233862162E-3</v>
      </c>
      <c r="E82" s="405">
        <v>1.2755434075231029E-2</v>
      </c>
      <c r="F82" s="405">
        <f t="shared" si="0"/>
        <v>1.6247507417916074E-5</v>
      </c>
      <c r="G82" s="405">
        <v>0.09</v>
      </c>
      <c r="H82" s="405">
        <f t="shared" si="1"/>
        <v>1.1463942810475946E-4</v>
      </c>
    </row>
    <row r="83" spans="2:8">
      <c r="B83" t="s">
        <v>846</v>
      </c>
      <c r="C83" s="216" t="s">
        <v>847</v>
      </c>
      <c r="D83" s="405">
        <v>2.4712665084424051E-3</v>
      </c>
      <c r="E83" s="405">
        <v>1.2681920623400433E-2</v>
      </c>
      <c r="F83" s="405">
        <f t="shared" ref="F83:F146" si="2">IFERROR($E83*$D83,"n/a")</f>
        <v>3.1340405699334521E-5</v>
      </c>
      <c r="G83" s="405">
        <v>0.09</v>
      </c>
      <c r="H83" s="405">
        <f t="shared" ref="H83:H146" si="3">IFERROR($G83*$D83,"n/a")</f>
        <v>2.2241398575981644E-4</v>
      </c>
    </row>
    <row r="84" spans="2:8">
      <c r="B84" t="s">
        <v>848</v>
      </c>
      <c r="C84" s="216" t="s">
        <v>849</v>
      </c>
      <c r="D84" s="405">
        <v>1.0139204386481273E-2</v>
      </c>
      <c r="E84" s="405" t="s">
        <v>725</v>
      </c>
      <c r="F84" s="405" t="str">
        <f t="shared" si="2"/>
        <v>n/a</v>
      </c>
      <c r="G84" s="405">
        <v>0.06</v>
      </c>
      <c r="H84" s="405">
        <f t="shared" si="3"/>
        <v>6.0835226318887634E-4</v>
      </c>
    </row>
    <row r="85" spans="2:8">
      <c r="B85" t="s">
        <v>850</v>
      </c>
      <c r="C85" s="216" t="s">
        <v>851</v>
      </c>
      <c r="D85" s="405">
        <v>9.145568923080603E-4</v>
      </c>
      <c r="E85" s="405">
        <v>2.021687189854806E-2</v>
      </c>
      <c r="F85" s="405">
        <f t="shared" si="2"/>
        <v>1.8489479535726268E-5</v>
      </c>
      <c r="G85" s="405">
        <v>0.09</v>
      </c>
      <c r="H85" s="405">
        <f t="shared" si="3"/>
        <v>8.2310120307725428E-5</v>
      </c>
    </row>
    <row r="86" spans="2:8">
      <c r="B86" t="s">
        <v>852</v>
      </c>
      <c r="C86" s="216" t="s">
        <v>853</v>
      </c>
      <c r="D86" s="405">
        <v>1.6470517598353568E-3</v>
      </c>
      <c r="E86" s="405" t="s">
        <v>725</v>
      </c>
      <c r="F86" s="405" t="str">
        <f t="shared" si="2"/>
        <v>n/a</v>
      </c>
      <c r="G86" s="405">
        <v>0.125</v>
      </c>
      <c r="H86" s="405">
        <f t="shared" si="3"/>
        <v>2.058814699794196E-4</v>
      </c>
    </row>
    <row r="87" spans="2:8">
      <c r="B87" t="s">
        <v>854</v>
      </c>
      <c r="C87" s="216" t="s">
        <v>855</v>
      </c>
      <c r="D87" s="405">
        <v>4.5054250629627014E-3</v>
      </c>
      <c r="E87" s="405">
        <v>3.1906234738727009E-2</v>
      </c>
      <c r="F87" s="405">
        <f t="shared" si="2"/>
        <v>1.4375114965663185E-4</v>
      </c>
      <c r="G87" s="405">
        <v>0.125</v>
      </c>
      <c r="H87" s="405">
        <f t="shared" si="3"/>
        <v>5.6317813287033768E-4</v>
      </c>
    </row>
    <row r="88" spans="2:8">
      <c r="B88" t="s">
        <v>856</v>
      </c>
      <c r="C88" s="216" t="s">
        <v>857</v>
      </c>
      <c r="D88" s="405">
        <v>3.8890765296532154E-4</v>
      </c>
      <c r="E88" s="405">
        <v>1.2057971014492755E-2</v>
      </c>
      <c r="F88" s="405">
        <f t="shared" si="2"/>
        <v>4.6894372067702545E-6</v>
      </c>
      <c r="G88" s="405">
        <v>8.5000000000000006E-2</v>
      </c>
      <c r="H88" s="405">
        <f t="shared" si="3"/>
        <v>3.3057150502052334E-5</v>
      </c>
    </row>
    <row r="89" spans="2:8">
      <c r="B89" t="s">
        <v>858</v>
      </c>
      <c r="C89" s="216" t="s">
        <v>859</v>
      </c>
      <c r="D89" s="405">
        <v>7.1990816307211821E-4</v>
      </c>
      <c r="E89" s="405">
        <v>1.0018138691223664E-2</v>
      </c>
      <c r="F89" s="405">
        <f t="shared" si="2"/>
        <v>7.2121398226005427E-6</v>
      </c>
      <c r="G89" s="405">
        <v>0.12</v>
      </c>
      <c r="H89" s="405">
        <f t="shared" si="3"/>
        <v>8.6388979568654178E-5</v>
      </c>
    </row>
    <row r="90" spans="2:8">
      <c r="B90" t="s">
        <v>860</v>
      </c>
      <c r="C90" s="216" t="s">
        <v>861</v>
      </c>
      <c r="D90" s="405">
        <v>2.3712232448256195E-4</v>
      </c>
      <c r="E90" s="405">
        <v>2.1822149481723948E-2</v>
      </c>
      <c r="F90" s="405">
        <f t="shared" si="2"/>
        <v>5.1745188103123167E-6</v>
      </c>
      <c r="G90" s="405">
        <v>0.115</v>
      </c>
      <c r="H90" s="405">
        <f t="shared" si="3"/>
        <v>2.7269067315494625E-5</v>
      </c>
    </row>
    <row r="91" spans="2:8">
      <c r="B91" t="s">
        <v>862</v>
      </c>
      <c r="C91" s="216" t="s">
        <v>863</v>
      </c>
      <c r="D91" s="405">
        <v>4.7303537717416848E-4</v>
      </c>
      <c r="E91" s="405">
        <v>3.0762835169403452E-2</v>
      </c>
      <c r="F91" s="405">
        <f t="shared" si="2"/>
        <v>1.4551909337305536E-5</v>
      </c>
      <c r="G91" s="405">
        <v>0.04</v>
      </c>
      <c r="H91" s="405">
        <f t="shared" si="3"/>
        <v>1.8921415086966739E-5</v>
      </c>
    </row>
    <row r="92" spans="2:8">
      <c r="B92" t="s">
        <v>864</v>
      </c>
      <c r="C92" s="216" t="s">
        <v>865</v>
      </c>
      <c r="D92" s="405">
        <v>5.9758448607856831E-4</v>
      </c>
      <c r="E92" s="405">
        <v>8.6840676962549965E-3</v>
      </c>
      <c r="F92" s="405">
        <f t="shared" si="2"/>
        <v>5.1894641313380386E-6</v>
      </c>
      <c r="G92" s="405">
        <v>0.115</v>
      </c>
      <c r="H92" s="405">
        <f t="shared" si="3"/>
        <v>6.8722215899035354E-5</v>
      </c>
    </row>
    <row r="93" spans="2:8">
      <c r="B93" t="s">
        <v>866</v>
      </c>
      <c r="C93" s="216" t="s">
        <v>867</v>
      </c>
      <c r="D93" s="405">
        <v>9.129943013530343E-4</v>
      </c>
      <c r="E93" s="405" t="s">
        <v>725</v>
      </c>
      <c r="F93" s="405" t="str">
        <f t="shared" si="2"/>
        <v>n/a</v>
      </c>
      <c r="G93" s="405">
        <v>0.11</v>
      </c>
      <c r="H93" s="405">
        <f t="shared" si="3"/>
        <v>1.0042937314883377E-4</v>
      </c>
    </row>
    <row r="94" spans="2:8">
      <c r="B94" t="s">
        <v>868</v>
      </c>
      <c r="C94" s="216" t="s">
        <v>869</v>
      </c>
      <c r="D94" s="405">
        <v>5.6331310974820875E-4</v>
      </c>
      <c r="E94" s="405" t="s">
        <v>725</v>
      </c>
      <c r="F94" s="405" t="str">
        <f t="shared" si="2"/>
        <v>n/a</v>
      </c>
      <c r="G94" s="405">
        <v>-0.1</v>
      </c>
      <c r="H94" s="405">
        <f t="shared" si="3"/>
        <v>-5.6331310974820879E-5</v>
      </c>
    </row>
    <row r="95" spans="2:8">
      <c r="B95" t="s">
        <v>870</v>
      </c>
      <c r="C95" s="216" t="s">
        <v>871</v>
      </c>
      <c r="D95" s="405">
        <v>6.3255199863713552E-4</v>
      </c>
      <c r="E95" s="405" t="s">
        <v>725</v>
      </c>
      <c r="F95" s="405" t="str">
        <f t="shared" si="2"/>
        <v>n/a</v>
      </c>
      <c r="G95" s="405">
        <v>0.37</v>
      </c>
      <c r="H95" s="405">
        <f t="shared" si="3"/>
        <v>2.3404423949574015E-4</v>
      </c>
    </row>
    <row r="96" spans="2:8">
      <c r="B96" t="s">
        <v>872</v>
      </c>
      <c r="C96" s="216" t="s">
        <v>873</v>
      </c>
      <c r="D96" s="405">
        <v>4.4083250201549466E-4</v>
      </c>
      <c r="E96" s="405">
        <v>8.0775444264943458E-2</v>
      </c>
      <c r="F96" s="405">
        <f t="shared" si="2"/>
        <v>3.5608441196728161E-5</v>
      </c>
      <c r="G96" s="405">
        <v>2.5000000000000001E-2</v>
      </c>
      <c r="H96" s="405">
        <f t="shared" si="3"/>
        <v>1.1020812550387366E-5</v>
      </c>
    </row>
    <row r="97" spans="2:8">
      <c r="B97" t="s">
        <v>874</v>
      </c>
      <c r="C97" s="216" t="s">
        <v>875</v>
      </c>
      <c r="D97" s="405">
        <v>3.6749217764830728E-4</v>
      </c>
      <c r="E97" s="405">
        <v>3.745123537061118E-2</v>
      </c>
      <c r="F97" s="405">
        <f t="shared" si="2"/>
        <v>1.3763036041965213E-5</v>
      </c>
      <c r="G97" s="405">
        <v>3.5000000000000003E-2</v>
      </c>
      <c r="H97" s="405">
        <f t="shared" si="3"/>
        <v>1.2862226217690755E-5</v>
      </c>
    </row>
    <row r="98" spans="2:8">
      <c r="B98" t="s">
        <v>876</v>
      </c>
      <c r="C98" s="216" t="s">
        <v>877</v>
      </c>
      <c r="D98" s="405">
        <v>8.5691634174137369E-4</v>
      </c>
      <c r="E98" s="405">
        <v>2.1197364651962189E-2</v>
      </c>
      <c r="F98" s="405">
        <f t="shared" si="2"/>
        <v>1.8164368172117347E-5</v>
      </c>
      <c r="G98" s="405">
        <v>0.05</v>
      </c>
      <c r="H98" s="405">
        <f t="shared" si="3"/>
        <v>4.2845817087068687E-5</v>
      </c>
    </row>
    <row r="99" spans="2:8">
      <c r="B99" t="s">
        <v>878</v>
      </c>
      <c r="C99" s="216" t="s">
        <v>879</v>
      </c>
      <c r="D99" s="405">
        <v>7.2116258564897476E-4</v>
      </c>
      <c r="E99" s="405" t="s">
        <v>725</v>
      </c>
      <c r="F99" s="405" t="str">
        <f t="shared" si="2"/>
        <v>n/a</v>
      </c>
      <c r="G99" s="405">
        <v>0.23</v>
      </c>
      <c r="H99" s="405">
        <f t="shared" si="3"/>
        <v>1.658673946992642E-4</v>
      </c>
    </row>
    <row r="100" spans="2:8">
      <c r="B100" t="s">
        <v>880</v>
      </c>
      <c r="C100" s="216" t="s">
        <v>881</v>
      </c>
      <c r="D100" s="405">
        <v>5.2859978708501613E-4</v>
      </c>
      <c r="E100" s="405">
        <v>3.0590717299578057E-2</v>
      </c>
      <c r="F100" s="405">
        <f t="shared" si="2"/>
        <v>1.6170246651334881E-5</v>
      </c>
      <c r="G100" s="405">
        <v>7.4999999999999997E-2</v>
      </c>
      <c r="H100" s="405">
        <f t="shared" si="3"/>
        <v>3.9644984031376208E-5</v>
      </c>
    </row>
    <row r="101" spans="2:8">
      <c r="B101" t="s">
        <v>882</v>
      </c>
      <c r="C101" s="216" t="s">
        <v>883</v>
      </c>
      <c r="D101" s="405">
        <v>3.3078096565179326E-4</v>
      </c>
      <c r="E101" s="405">
        <v>3.8301415487094093E-2</v>
      </c>
      <c r="F101" s="405">
        <f t="shared" si="2"/>
        <v>1.2669379200651533E-5</v>
      </c>
      <c r="G101" s="405">
        <v>4.4999999999999998E-2</v>
      </c>
      <c r="H101" s="405">
        <f t="shared" si="3"/>
        <v>1.4885143454330696E-5</v>
      </c>
    </row>
    <row r="102" spans="2:8">
      <c r="B102" t="s">
        <v>884</v>
      </c>
      <c r="C102" s="216" t="s">
        <v>885</v>
      </c>
      <c r="D102" s="405">
        <v>2.1699790186480426E-3</v>
      </c>
      <c r="E102" s="405">
        <v>2.2564102564102562E-2</v>
      </c>
      <c r="F102" s="405">
        <f t="shared" si="2"/>
        <v>4.8963629138725056E-5</v>
      </c>
      <c r="G102" s="405">
        <v>0.05</v>
      </c>
      <c r="H102" s="405">
        <f t="shared" si="3"/>
        <v>1.0849895093240213E-4</v>
      </c>
    </row>
    <row r="103" spans="2:8">
      <c r="B103" t="s">
        <v>886</v>
      </c>
      <c r="C103" s="216" t="s">
        <v>887</v>
      </c>
      <c r="D103" s="405">
        <v>2.5805085652209832E-4</v>
      </c>
      <c r="E103" s="405">
        <v>4.7552447552447544E-2</v>
      </c>
      <c r="F103" s="405">
        <f t="shared" si="2"/>
        <v>1.2270949820631246E-5</v>
      </c>
      <c r="G103" s="405">
        <v>5.0000000000000001E-3</v>
      </c>
      <c r="H103" s="405">
        <f t="shared" si="3"/>
        <v>1.2902542826104917E-6</v>
      </c>
    </row>
    <row r="104" spans="2:8">
      <c r="B104" t="s">
        <v>888</v>
      </c>
      <c r="C104" s="216" t="s">
        <v>889</v>
      </c>
      <c r="D104" s="405">
        <v>3.8651941935648128E-4</v>
      </c>
      <c r="E104" s="405" t="s">
        <v>725</v>
      </c>
      <c r="F104" s="405" t="str">
        <f t="shared" si="2"/>
        <v>n/a</v>
      </c>
      <c r="G104" s="405">
        <v>0.1</v>
      </c>
      <c r="H104" s="405">
        <f t="shared" si="3"/>
        <v>3.8651941935648132E-5</v>
      </c>
    </row>
    <row r="105" spans="2:8">
      <c r="B105" t="s">
        <v>890</v>
      </c>
      <c r="C105" s="216" t="s">
        <v>891</v>
      </c>
      <c r="D105" s="405">
        <v>5.4866261737603452E-4</v>
      </c>
      <c r="E105" s="405">
        <v>3.1791907514450865E-2</v>
      </c>
      <c r="F105" s="405">
        <f t="shared" si="2"/>
        <v>1.7443031188255431E-5</v>
      </c>
      <c r="G105" s="405">
        <v>5.5E-2</v>
      </c>
      <c r="H105" s="405">
        <f t="shared" si="3"/>
        <v>3.01764439556819E-5</v>
      </c>
    </row>
    <row r="106" spans="2:8">
      <c r="B106" t="s">
        <v>892</v>
      </c>
      <c r="C106" s="216" t="s">
        <v>893</v>
      </c>
      <c r="D106" s="405">
        <v>7.8592014300715978E-4</v>
      </c>
      <c r="E106" s="405">
        <v>4.3797682961288498E-2</v>
      </c>
      <c r="F106" s="405">
        <f t="shared" si="2"/>
        <v>3.4421481256318103E-5</v>
      </c>
      <c r="G106" s="405">
        <v>0.03</v>
      </c>
      <c r="H106" s="405">
        <f t="shared" si="3"/>
        <v>2.3577604290214793E-5</v>
      </c>
    </row>
    <row r="107" spans="2:8">
      <c r="B107" t="s">
        <v>894</v>
      </c>
      <c r="C107" s="216" t="s">
        <v>895</v>
      </c>
      <c r="D107" s="405">
        <v>1.5443032412190176E-4</v>
      </c>
      <c r="E107" s="405">
        <v>5.393598103141671E-2</v>
      </c>
      <c r="F107" s="405">
        <f t="shared" si="2"/>
        <v>8.3293510325144282E-6</v>
      </c>
      <c r="G107" s="405">
        <v>-1.4999999999999999E-2</v>
      </c>
      <c r="H107" s="405">
        <f t="shared" si="3"/>
        <v>-2.3164548618285264E-6</v>
      </c>
    </row>
    <row r="108" spans="2:8">
      <c r="B108" t="s">
        <v>896</v>
      </c>
      <c r="C108" s="216" t="s">
        <v>897</v>
      </c>
      <c r="D108" s="405">
        <v>8.9060942684226292E-4</v>
      </c>
      <c r="E108" s="405">
        <v>2.4533035963200448E-2</v>
      </c>
      <c r="F108" s="405">
        <f t="shared" si="2"/>
        <v>2.1849353097886576E-5</v>
      </c>
      <c r="G108" s="405">
        <v>0.13500000000000001</v>
      </c>
      <c r="H108" s="405">
        <f t="shared" si="3"/>
        <v>1.2023227262370551E-4</v>
      </c>
    </row>
    <row r="109" spans="2:8">
      <c r="B109" t="s">
        <v>898</v>
      </c>
      <c r="C109" s="216" t="s">
        <v>899</v>
      </c>
      <c r="D109" s="405">
        <v>1.1260855700416593E-3</v>
      </c>
      <c r="E109" s="405">
        <v>2.3035577169183519E-2</v>
      </c>
      <c r="F109" s="405">
        <f t="shared" si="2"/>
        <v>2.5940031047798656E-5</v>
      </c>
      <c r="G109" s="405">
        <v>0.04</v>
      </c>
      <c r="H109" s="405">
        <f t="shared" si="3"/>
        <v>4.5043422801666374E-5</v>
      </c>
    </row>
    <row r="110" spans="2:8">
      <c r="B110" t="s">
        <v>900</v>
      </c>
      <c r="C110" s="216" t="s">
        <v>901</v>
      </c>
      <c r="D110" s="405">
        <v>5.4884406567286903E-3</v>
      </c>
      <c r="E110" s="405">
        <v>3.0272452068617556E-3</v>
      </c>
      <c r="F110" s="405">
        <f t="shared" si="2"/>
        <v>1.6614855671227115E-5</v>
      </c>
      <c r="G110" s="405">
        <v>0.17</v>
      </c>
      <c r="H110" s="405">
        <f t="shared" si="3"/>
        <v>9.3303491164387737E-4</v>
      </c>
    </row>
    <row r="111" spans="2:8">
      <c r="B111" t="s">
        <v>902</v>
      </c>
      <c r="C111" s="216" t="s">
        <v>903</v>
      </c>
      <c r="D111" s="405">
        <v>2.9445685236713171E-3</v>
      </c>
      <c r="E111" s="405">
        <v>1.5013523210244522E-2</v>
      </c>
      <c r="F111" s="405">
        <f t="shared" si="2"/>
        <v>4.4208347874294767E-5</v>
      </c>
      <c r="G111" s="405">
        <v>0.13</v>
      </c>
      <c r="H111" s="405">
        <f t="shared" si="3"/>
        <v>3.8279390807727123E-4</v>
      </c>
    </row>
    <row r="112" spans="2:8">
      <c r="B112" t="s">
        <v>904</v>
      </c>
      <c r="C112" s="216" t="s">
        <v>905</v>
      </c>
      <c r="D112" s="405">
        <v>2.9471565746773676E-3</v>
      </c>
      <c r="E112" s="405">
        <v>1.0526315789473684E-2</v>
      </c>
      <c r="F112" s="405">
        <f t="shared" si="2"/>
        <v>3.1022700786077553E-5</v>
      </c>
      <c r="G112" s="405">
        <v>0.05</v>
      </c>
      <c r="H112" s="405">
        <f t="shared" si="3"/>
        <v>1.473578287338684E-4</v>
      </c>
    </row>
    <row r="113" spans="2:8">
      <c r="B113" t="s">
        <v>906</v>
      </c>
      <c r="C113" s="216" t="s">
        <v>907</v>
      </c>
      <c r="D113" s="405">
        <v>1.9299952568612284E-3</v>
      </c>
      <c r="E113" s="405">
        <v>3.4572643709699549E-2</v>
      </c>
      <c r="F113" s="405">
        <f t="shared" si="2"/>
        <v>6.6725038376873316E-5</v>
      </c>
      <c r="G113" s="405">
        <v>0.06</v>
      </c>
      <c r="H113" s="405">
        <f t="shared" si="3"/>
        <v>1.157997154116737E-4</v>
      </c>
    </row>
    <row r="114" spans="2:8">
      <c r="B114" t="s">
        <v>908</v>
      </c>
      <c r="C114" s="216" t="s">
        <v>909</v>
      </c>
      <c r="D114" s="405">
        <v>5.4482389083385118E-4</v>
      </c>
      <c r="E114" s="405">
        <v>1.69971671388102E-2</v>
      </c>
      <c r="F114" s="405">
        <f t="shared" si="2"/>
        <v>9.2604627337198509E-6</v>
      </c>
      <c r="G114" s="405">
        <v>6.5000000000000002E-2</v>
      </c>
      <c r="H114" s="405">
        <f t="shared" si="3"/>
        <v>3.541355290420033E-5</v>
      </c>
    </row>
    <row r="115" spans="2:8">
      <c r="B115" t="s">
        <v>910</v>
      </c>
      <c r="C115" s="216" t="s">
        <v>911</v>
      </c>
      <c r="D115" s="405">
        <v>3.9436825160027146E-4</v>
      </c>
      <c r="E115" s="405">
        <v>3.3093525179856115E-2</v>
      </c>
      <c r="F115" s="405">
        <f t="shared" si="2"/>
        <v>1.3051035664469415E-5</v>
      </c>
      <c r="G115" s="405">
        <v>5.5E-2</v>
      </c>
      <c r="H115" s="405">
        <f t="shared" si="3"/>
        <v>2.1690253838014929E-5</v>
      </c>
    </row>
    <row r="116" spans="2:8">
      <c r="B116" t="s">
        <v>912</v>
      </c>
      <c r="C116" s="216" t="s">
        <v>913</v>
      </c>
      <c r="D116" s="405">
        <v>2.245433221515426E-3</v>
      </c>
      <c r="E116" s="405">
        <v>4.1063829787234038E-2</v>
      </c>
      <c r="F116" s="405">
        <f t="shared" si="2"/>
        <v>9.2206087606910039E-5</v>
      </c>
      <c r="G116" s="405">
        <v>0.05</v>
      </c>
      <c r="H116" s="405">
        <f t="shared" si="3"/>
        <v>1.1227166107577131E-4</v>
      </c>
    </row>
    <row r="117" spans="2:8">
      <c r="B117" t="s">
        <v>914</v>
      </c>
      <c r="C117" s="216" t="s">
        <v>915</v>
      </c>
      <c r="D117" s="405">
        <v>2.5982627549551161E-4</v>
      </c>
      <c r="E117" s="405">
        <v>5.0445103857566759E-2</v>
      </c>
      <c r="F117" s="405">
        <f t="shared" si="2"/>
        <v>1.3106963452295836E-5</v>
      </c>
      <c r="G117" s="405">
        <v>0.14499999999999999</v>
      </c>
      <c r="H117" s="405">
        <f t="shared" si="3"/>
        <v>3.7674809946849178E-5</v>
      </c>
    </row>
    <row r="118" spans="2:8">
      <c r="B118" t="s">
        <v>916</v>
      </c>
      <c r="C118" s="216" t="s">
        <v>917</v>
      </c>
      <c r="D118" s="405">
        <v>1.5226785612671274E-3</v>
      </c>
      <c r="E118" s="405">
        <v>2.4808836023789294E-2</v>
      </c>
      <c r="F118" s="405">
        <f t="shared" si="2"/>
        <v>3.7775882743415565E-5</v>
      </c>
      <c r="G118" s="405">
        <v>0.04</v>
      </c>
      <c r="H118" s="405">
        <f t="shared" si="3"/>
        <v>6.0907142450685096E-5</v>
      </c>
    </row>
    <row r="119" spans="2:8">
      <c r="B119" t="s">
        <v>918</v>
      </c>
      <c r="C119" s="216" t="s">
        <v>919</v>
      </c>
      <c r="D119" s="405">
        <v>1.8946607777314539E-3</v>
      </c>
      <c r="E119" s="405">
        <v>9.3882939709549664E-3</v>
      </c>
      <c r="F119" s="405">
        <f t="shared" si="2"/>
        <v>1.7787632356581057E-5</v>
      </c>
      <c r="G119" s="405">
        <v>8.5000000000000006E-2</v>
      </c>
      <c r="H119" s="405">
        <f t="shared" si="3"/>
        <v>1.6104616610717359E-4</v>
      </c>
    </row>
    <row r="120" spans="2:8">
      <c r="B120" t="s">
        <v>920</v>
      </c>
      <c r="C120" s="216" t="s">
        <v>921</v>
      </c>
      <c r="D120" s="405">
        <v>5.3448529462051279E-4</v>
      </c>
      <c r="E120" s="405">
        <v>1.9038553069966684E-3</v>
      </c>
      <c r="F120" s="405">
        <f t="shared" si="2"/>
        <v>1.0175826646749411E-6</v>
      </c>
      <c r="G120" s="405">
        <v>0.17499999999999999</v>
      </c>
      <c r="H120" s="405">
        <f t="shared" si="3"/>
        <v>9.353492655858973E-5</v>
      </c>
    </row>
    <row r="121" spans="2:8">
      <c r="B121" t="s">
        <v>922</v>
      </c>
      <c r="C121" s="216" t="s">
        <v>923</v>
      </c>
      <c r="D121" s="405">
        <v>1.5401779928020047E-3</v>
      </c>
      <c r="E121" s="405">
        <v>2.545683679899181E-2</v>
      </c>
      <c r="F121" s="405">
        <f t="shared" si="2"/>
        <v>3.9208059804159415E-5</v>
      </c>
      <c r="G121" s="405">
        <v>9.5000000000000001E-2</v>
      </c>
      <c r="H121" s="405">
        <f t="shared" si="3"/>
        <v>1.4631690931619045E-4</v>
      </c>
    </row>
    <row r="122" spans="2:8">
      <c r="B122" t="s">
        <v>924</v>
      </c>
      <c r="C122" s="216" t="s">
        <v>925</v>
      </c>
      <c r="D122" s="405">
        <v>9.6488141742724458E-4</v>
      </c>
      <c r="E122" s="405">
        <v>2.9434850863422294E-2</v>
      </c>
      <c r="F122" s="405">
        <f t="shared" si="2"/>
        <v>2.8401140622858459E-5</v>
      </c>
      <c r="G122" s="405">
        <v>7.4999999999999997E-2</v>
      </c>
      <c r="H122" s="405">
        <f t="shared" si="3"/>
        <v>7.2366106307043346E-5</v>
      </c>
    </row>
    <row r="123" spans="2:8">
      <c r="B123" t="s">
        <v>926</v>
      </c>
      <c r="C123" s="216" t="s">
        <v>927</v>
      </c>
      <c r="D123" s="405">
        <v>1.5069922576642148E-3</v>
      </c>
      <c r="E123" s="405">
        <v>9.059576563269325E-3</v>
      </c>
      <c r="F123" s="405">
        <f t="shared" si="2"/>
        <v>1.3652711738563049E-5</v>
      </c>
      <c r="G123" s="405">
        <v>7.4999999999999997E-2</v>
      </c>
      <c r="H123" s="405">
        <f t="shared" si="3"/>
        <v>1.130244193248161E-4</v>
      </c>
    </row>
    <row r="124" spans="2:8">
      <c r="B124" t="s">
        <v>928</v>
      </c>
      <c r="C124" s="216" t="s">
        <v>929</v>
      </c>
      <c r="D124" s="405">
        <v>6.195262649909192E-4</v>
      </c>
      <c r="E124" s="405">
        <v>3.9861533620056643E-2</v>
      </c>
      <c r="F124" s="405">
        <f t="shared" si="2"/>
        <v>2.4695267040443645E-5</v>
      </c>
      <c r="G124" s="405">
        <v>0.03</v>
      </c>
      <c r="H124" s="405">
        <f t="shared" si="3"/>
        <v>1.8585787949727576E-5</v>
      </c>
    </row>
    <row r="125" spans="2:8">
      <c r="B125" t="s">
        <v>930</v>
      </c>
      <c r="C125" s="216" t="s">
        <v>931</v>
      </c>
      <c r="D125" s="405">
        <v>6.992374514517794E-4</v>
      </c>
      <c r="E125" s="405">
        <v>8.8080853706735927E-3</v>
      </c>
      <c r="F125" s="405">
        <f t="shared" si="2"/>
        <v>6.1589431667595045E-6</v>
      </c>
      <c r="G125" s="405">
        <v>6.5000000000000002E-2</v>
      </c>
      <c r="H125" s="405">
        <f t="shared" si="3"/>
        <v>4.5450434344365664E-5</v>
      </c>
    </row>
    <row r="126" spans="2:8">
      <c r="B126" t="s">
        <v>932</v>
      </c>
      <c r="C126" s="216" t="s">
        <v>933</v>
      </c>
      <c r="D126" s="405">
        <v>1.1063874584219733E-3</v>
      </c>
      <c r="E126" s="405" t="s">
        <v>725</v>
      </c>
      <c r="F126" s="405" t="str">
        <f t="shared" si="2"/>
        <v>n/a</v>
      </c>
      <c r="G126" s="405">
        <v>0.11</v>
      </c>
      <c r="H126" s="405">
        <f t="shared" si="3"/>
        <v>1.2170262042641706E-4</v>
      </c>
    </row>
    <row r="127" spans="2:8">
      <c r="B127" t="s">
        <v>934</v>
      </c>
      <c r="C127" s="216" t="s">
        <v>935</v>
      </c>
      <c r="D127" s="405">
        <v>4.4021929174190022E-4</v>
      </c>
      <c r="E127" s="405" t="s">
        <v>725</v>
      </c>
      <c r="F127" s="405" t="str">
        <f t="shared" si="2"/>
        <v>n/a</v>
      </c>
      <c r="G127" s="405">
        <v>0.12</v>
      </c>
      <c r="H127" s="405">
        <f t="shared" si="3"/>
        <v>5.2826315009028023E-5</v>
      </c>
    </row>
    <row r="128" spans="2:8">
      <c r="B128" t="s">
        <v>936</v>
      </c>
      <c r="C128" s="216" t="s">
        <v>937</v>
      </c>
      <c r="D128" s="405">
        <v>2.024661578705924E-3</v>
      </c>
      <c r="E128" s="405">
        <v>1.1047845670094331E-2</v>
      </c>
      <c r="F128" s="405">
        <f t="shared" si="2"/>
        <v>2.2368148655712594E-5</v>
      </c>
      <c r="G128" s="405">
        <v>8.5000000000000006E-2</v>
      </c>
      <c r="H128" s="405">
        <f t="shared" si="3"/>
        <v>1.7209623419000354E-4</v>
      </c>
    </row>
    <row r="129" spans="2:8">
      <c r="B129" t="s">
        <v>938</v>
      </c>
      <c r="C129" s="216" t="s">
        <v>939</v>
      </c>
      <c r="D129" s="405">
        <v>4.560512239445991E-4</v>
      </c>
      <c r="E129" s="405">
        <v>1.773016899067319E-2</v>
      </c>
      <c r="F129" s="405">
        <f t="shared" si="2"/>
        <v>8.0858652689410864E-6</v>
      </c>
      <c r="G129" s="405">
        <v>0.115</v>
      </c>
      <c r="H129" s="405">
        <f t="shared" si="3"/>
        <v>5.2445890753628901E-5</v>
      </c>
    </row>
    <row r="130" spans="2:8">
      <c r="B130" t="s">
        <v>940</v>
      </c>
      <c r="C130" s="216" t="s">
        <v>125</v>
      </c>
      <c r="D130" s="405">
        <v>1.3354578013345551E-3</v>
      </c>
      <c r="E130" s="405" t="s">
        <v>725</v>
      </c>
      <c r="F130" s="405" t="str">
        <f t="shared" si="2"/>
        <v>n/a</v>
      </c>
      <c r="G130" s="405">
        <v>0.115</v>
      </c>
      <c r="H130" s="405">
        <f t="shared" si="3"/>
        <v>1.5357764715347383E-4</v>
      </c>
    </row>
    <row r="131" spans="2:8">
      <c r="B131" t="s">
        <v>941</v>
      </c>
      <c r="C131" s="216" t="s">
        <v>942</v>
      </c>
      <c r="D131" s="405">
        <v>5.1420081406681481E-3</v>
      </c>
      <c r="E131" s="405">
        <v>1.7311734883145788E-2</v>
      </c>
      <c r="F131" s="405">
        <f t="shared" si="2"/>
        <v>8.901708169822439E-5</v>
      </c>
      <c r="G131" s="405">
        <v>9.5000000000000001E-2</v>
      </c>
      <c r="H131" s="405">
        <f t="shared" si="3"/>
        <v>4.8849077336347412E-4</v>
      </c>
    </row>
    <row r="132" spans="2:8">
      <c r="B132" t="s">
        <v>943</v>
      </c>
      <c r="C132" s="216" t="s">
        <v>944</v>
      </c>
      <c r="D132" s="405">
        <v>4.3166618039378995E-4</v>
      </c>
      <c r="E132" s="405">
        <v>4.2601749714720437E-2</v>
      </c>
      <c r="F132" s="405">
        <f t="shared" si="2"/>
        <v>1.83897345774456E-5</v>
      </c>
      <c r="G132" s="405">
        <v>0.115</v>
      </c>
      <c r="H132" s="405">
        <f t="shared" si="3"/>
        <v>4.9641610745285849E-5</v>
      </c>
    </row>
    <row r="133" spans="2:8">
      <c r="B133" t="s">
        <v>945</v>
      </c>
      <c r="C133" s="216" t="s">
        <v>946</v>
      </c>
      <c r="D133" s="405">
        <v>1.2689202613702488E-3</v>
      </c>
      <c r="E133" s="405" t="s">
        <v>725</v>
      </c>
      <c r="F133" s="405" t="str">
        <f t="shared" si="2"/>
        <v>n/a</v>
      </c>
      <c r="G133" s="405">
        <v>0.23</v>
      </c>
      <c r="H133" s="405">
        <f t="shared" si="3"/>
        <v>2.9185166011515723E-4</v>
      </c>
    </row>
    <row r="134" spans="2:8">
      <c r="B134" t="s">
        <v>947</v>
      </c>
      <c r="C134" s="216" t="s">
        <v>948</v>
      </c>
      <c r="D134" s="405">
        <v>2.4582428211445437E-4</v>
      </c>
      <c r="E134" s="405">
        <v>4.7901234567901234E-2</v>
      </c>
      <c r="F134" s="405">
        <f t="shared" si="2"/>
        <v>1.1775286600050407E-5</v>
      </c>
      <c r="G134" s="405">
        <v>2.5000000000000001E-2</v>
      </c>
      <c r="H134" s="405">
        <f t="shared" si="3"/>
        <v>6.1456070528613595E-6</v>
      </c>
    </row>
    <row r="135" spans="2:8">
      <c r="B135" t="s">
        <v>949</v>
      </c>
      <c r="C135" s="216" t="s">
        <v>950</v>
      </c>
      <c r="D135" s="405">
        <v>0</v>
      </c>
      <c r="E135" s="405" t="s">
        <v>725</v>
      </c>
      <c r="F135" s="405" t="str">
        <f t="shared" si="2"/>
        <v>n/a</v>
      </c>
      <c r="G135" s="405" t="s">
        <v>725</v>
      </c>
      <c r="H135" s="405" t="str">
        <f t="shared" si="3"/>
        <v>n/a</v>
      </c>
    </row>
    <row r="136" spans="2:8">
      <c r="B136" t="s">
        <v>951</v>
      </c>
      <c r="C136" s="216" t="s">
        <v>952</v>
      </c>
      <c r="D136" s="405">
        <v>1.3661704947877001E-3</v>
      </c>
      <c r="E136" s="405">
        <v>2.9997272975184074E-2</v>
      </c>
      <c r="F136" s="405">
        <f t="shared" si="2"/>
        <v>4.0981389262788933E-5</v>
      </c>
      <c r="G136" s="405">
        <v>0.06</v>
      </c>
      <c r="H136" s="405">
        <f t="shared" si="3"/>
        <v>8.1970229687261997E-5</v>
      </c>
    </row>
    <row r="137" spans="2:8">
      <c r="B137" t="s">
        <v>953</v>
      </c>
      <c r="C137" s="216" t="s">
        <v>954</v>
      </c>
      <c r="D137" s="405">
        <v>1.1529814603053099E-3</v>
      </c>
      <c r="E137" s="405">
        <v>3.5111876075731498E-2</v>
      </c>
      <c r="F137" s="405">
        <f t="shared" si="2"/>
        <v>4.0483342151855979E-5</v>
      </c>
      <c r="G137" s="405">
        <v>0.04</v>
      </c>
      <c r="H137" s="405">
        <f t="shared" si="3"/>
        <v>4.6119258412212395E-5</v>
      </c>
    </row>
    <row r="138" spans="2:8">
      <c r="B138" t="s">
        <v>955</v>
      </c>
      <c r="C138" s="216" t="s">
        <v>956</v>
      </c>
      <c r="D138" s="405">
        <v>4.3964667219165441E-4</v>
      </c>
      <c r="E138" s="405">
        <v>3.365999147848317E-2</v>
      </c>
      <c r="F138" s="405">
        <f t="shared" si="2"/>
        <v>1.4798503239514572E-5</v>
      </c>
      <c r="G138" s="405">
        <v>7.0000000000000007E-2</v>
      </c>
      <c r="H138" s="405">
        <f t="shared" si="3"/>
        <v>3.0775267053415815E-5</v>
      </c>
    </row>
    <row r="139" spans="2:8">
      <c r="B139" t="s">
        <v>957</v>
      </c>
      <c r="C139" s="216" t="s">
        <v>33</v>
      </c>
      <c r="D139" s="405">
        <v>3.6406802667773527E-4</v>
      </c>
      <c r="E139" s="405">
        <v>2.8089887640449437E-2</v>
      </c>
      <c r="F139" s="405">
        <f t="shared" si="2"/>
        <v>1.0226629962857732E-5</v>
      </c>
      <c r="G139" s="405">
        <v>7.0000000000000007E-2</v>
      </c>
      <c r="H139" s="405">
        <f t="shared" si="3"/>
        <v>2.5484761867441471E-5</v>
      </c>
    </row>
    <row r="140" spans="2:8">
      <c r="B140" t="s">
        <v>958</v>
      </c>
      <c r="C140" s="216" t="s">
        <v>959</v>
      </c>
      <c r="D140" s="405">
        <v>6.3471145601736107E-4</v>
      </c>
      <c r="E140" s="405">
        <v>1.6795191964653258E-2</v>
      </c>
      <c r="F140" s="405">
        <f t="shared" si="2"/>
        <v>1.0660100745976152E-5</v>
      </c>
      <c r="G140" s="405">
        <v>7.4999999999999997E-2</v>
      </c>
      <c r="H140" s="405">
        <f t="shared" si="3"/>
        <v>4.7603359201302076E-5</v>
      </c>
    </row>
    <row r="141" spans="2:8">
      <c r="B141" t="s">
        <v>960</v>
      </c>
      <c r="C141" s="216" t="s">
        <v>961</v>
      </c>
      <c r="D141" s="405">
        <v>5.0582756463306625E-4</v>
      </c>
      <c r="E141" s="405">
        <v>1.0209869540555871E-2</v>
      </c>
      <c r="F141" s="405">
        <f t="shared" si="2"/>
        <v>5.1644334449206992E-6</v>
      </c>
      <c r="G141" s="405">
        <v>1.4999999999999999E-2</v>
      </c>
      <c r="H141" s="405">
        <f t="shared" si="3"/>
        <v>7.5874134694959937E-6</v>
      </c>
    </row>
    <row r="142" spans="2:8">
      <c r="B142" t="s">
        <v>962</v>
      </c>
      <c r="C142" s="216" t="s">
        <v>963</v>
      </c>
      <c r="D142" s="405">
        <v>0</v>
      </c>
      <c r="E142" s="405">
        <v>2.378870036732552E-2</v>
      </c>
      <c r="F142" s="405">
        <f t="shared" si="2"/>
        <v>0</v>
      </c>
      <c r="G142" s="405" t="s">
        <v>725</v>
      </c>
      <c r="H142" s="405" t="str">
        <f t="shared" si="3"/>
        <v>n/a</v>
      </c>
    </row>
    <row r="143" spans="2:8">
      <c r="B143" t="s">
        <v>964</v>
      </c>
      <c r="C143" s="216" t="s">
        <v>965</v>
      </c>
      <c r="D143" s="405">
        <v>5.1807515395104495E-4</v>
      </c>
      <c r="E143" s="405">
        <v>4.9915682967959535E-2</v>
      </c>
      <c r="F143" s="405">
        <f t="shared" si="2"/>
        <v>2.5860075138197188E-5</v>
      </c>
      <c r="G143" s="405">
        <v>-0.15</v>
      </c>
      <c r="H143" s="405">
        <f t="shared" si="3"/>
        <v>-7.771127309265674E-5</v>
      </c>
    </row>
    <row r="144" spans="2:8">
      <c r="B144" t="s">
        <v>966</v>
      </c>
      <c r="C144" s="216" t="s">
        <v>967</v>
      </c>
      <c r="D144" s="405">
        <v>6.1499194034036531E-4</v>
      </c>
      <c r="E144" s="405" t="s">
        <v>725</v>
      </c>
      <c r="F144" s="405" t="str">
        <f t="shared" si="2"/>
        <v>n/a</v>
      </c>
      <c r="G144" s="405">
        <v>0.21</v>
      </c>
      <c r="H144" s="405">
        <f t="shared" si="3"/>
        <v>1.2914830747147671E-4</v>
      </c>
    </row>
    <row r="145" spans="2:8">
      <c r="B145" t="s">
        <v>968</v>
      </c>
      <c r="C145" s="216" t="s">
        <v>969</v>
      </c>
      <c r="D145" s="405">
        <v>7.2318086154522147E-4</v>
      </c>
      <c r="E145" s="405">
        <v>4.2372881355932212E-3</v>
      </c>
      <c r="F145" s="405">
        <f t="shared" si="2"/>
        <v>3.064325684513651E-6</v>
      </c>
      <c r="G145" s="405">
        <v>8.5000000000000006E-2</v>
      </c>
      <c r="H145" s="405">
        <f t="shared" si="3"/>
        <v>6.1470373231343827E-5</v>
      </c>
    </row>
    <row r="146" spans="2:8">
      <c r="B146" t="s">
        <v>970</v>
      </c>
      <c r="C146" s="216" t="s">
        <v>971</v>
      </c>
      <c r="D146" s="405">
        <v>6.9639987447198256E-4</v>
      </c>
      <c r="E146" s="405">
        <v>2.211221122112211E-2</v>
      </c>
      <c r="F146" s="405">
        <f t="shared" si="2"/>
        <v>1.5398941118687403E-5</v>
      </c>
      <c r="G146" s="405">
        <v>0.05</v>
      </c>
      <c r="H146" s="405">
        <f t="shared" si="3"/>
        <v>3.4819993723599128E-5</v>
      </c>
    </row>
    <row r="147" spans="2:8">
      <c r="B147" t="s">
        <v>972</v>
      </c>
      <c r="C147" s="216" t="s">
        <v>973</v>
      </c>
      <c r="D147" s="405">
        <v>6.3781156764472339E-4</v>
      </c>
      <c r="E147" s="405">
        <v>2.6151560178306093E-2</v>
      </c>
      <c r="F147" s="405">
        <f t="shared" ref="F147:F210" si="4">IFERROR($E147*$D147,"n/a")</f>
        <v>1.6679767593680729E-5</v>
      </c>
      <c r="G147" s="405">
        <v>4.4999999999999998E-2</v>
      </c>
      <c r="H147" s="405">
        <f t="shared" ref="H147:H210" si="5">IFERROR($G147*$D147,"n/a")</f>
        <v>2.8701520544012553E-5</v>
      </c>
    </row>
    <row r="148" spans="2:8">
      <c r="B148" t="s">
        <v>974</v>
      </c>
      <c r="C148" s="216" t="s">
        <v>975</v>
      </c>
      <c r="D148" s="405">
        <v>8.2115391258748564E-4</v>
      </c>
      <c r="E148" s="405">
        <v>2.0913358941527956E-2</v>
      </c>
      <c r="F148" s="405">
        <f t="shared" si="4"/>
        <v>1.7173086520182159E-5</v>
      </c>
      <c r="G148" s="405">
        <v>0.1</v>
      </c>
      <c r="H148" s="405">
        <f t="shared" si="5"/>
        <v>8.2115391258748567E-5</v>
      </c>
    </row>
    <row r="149" spans="2:8">
      <c r="B149" t="s">
        <v>976</v>
      </c>
      <c r="C149" s="216" t="s">
        <v>977</v>
      </c>
      <c r="D149" s="405">
        <v>7.2555031938049193E-4</v>
      </c>
      <c r="E149" s="405">
        <v>1.6636340005198855E-2</v>
      </c>
      <c r="F149" s="405">
        <f t="shared" si="4"/>
        <v>1.2070501804094484E-5</v>
      </c>
      <c r="G149" s="405">
        <v>0.13</v>
      </c>
      <c r="H149" s="405">
        <f t="shared" si="5"/>
        <v>9.4321541519463948E-5</v>
      </c>
    </row>
    <row r="150" spans="2:8">
      <c r="B150" t="s">
        <v>978</v>
      </c>
      <c r="C150" s="216" t="s">
        <v>979</v>
      </c>
      <c r="D150" s="405">
        <v>2.5733759367262271E-3</v>
      </c>
      <c r="E150" s="405">
        <v>2.2727272727272728E-2</v>
      </c>
      <c r="F150" s="405">
        <f t="shared" si="4"/>
        <v>5.8485816743777888E-5</v>
      </c>
      <c r="G150" s="405">
        <v>0.08</v>
      </c>
      <c r="H150" s="405">
        <f t="shared" si="5"/>
        <v>2.0587007493809819E-4</v>
      </c>
    </row>
    <row r="151" spans="2:8">
      <c r="B151" t="s">
        <v>980</v>
      </c>
      <c r="C151" s="216" t="s">
        <v>981</v>
      </c>
      <c r="D151" s="405">
        <v>3.7292654732275124E-4</v>
      </c>
      <c r="E151" s="405">
        <v>3.0346135609293504E-2</v>
      </c>
      <c r="F151" s="405">
        <f t="shared" si="4"/>
        <v>1.131687957736182E-5</v>
      </c>
      <c r="G151" s="405">
        <v>0.05</v>
      </c>
      <c r="H151" s="405">
        <f t="shared" si="5"/>
        <v>1.8646327366137562E-5</v>
      </c>
    </row>
    <row r="152" spans="2:8">
      <c r="B152" t="s">
        <v>982</v>
      </c>
      <c r="C152" s="216" t="s">
        <v>983</v>
      </c>
      <c r="D152" s="405">
        <v>1.645554899666686E-3</v>
      </c>
      <c r="E152" s="405">
        <v>6.5255409673461925E-3</v>
      </c>
      <c r="F152" s="405">
        <f t="shared" si="4"/>
        <v>1.0738135911792213E-5</v>
      </c>
      <c r="G152" s="405">
        <v>0.105</v>
      </c>
      <c r="H152" s="405">
        <f t="shared" si="5"/>
        <v>1.7278326446500204E-4</v>
      </c>
    </row>
    <row r="153" spans="2:8">
      <c r="B153" t="s">
        <v>984</v>
      </c>
      <c r="C153" s="216" t="s">
        <v>985</v>
      </c>
      <c r="D153" s="405">
        <v>8.4904731929322339E-4</v>
      </c>
      <c r="E153" s="405">
        <v>1.3994284024834927E-2</v>
      </c>
      <c r="F153" s="405">
        <f t="shared" si="4"/>
        <v>1.1881809336714075E-5</v>
      </c>
      <c r="G153" s="405">
        <v>0.115</v>
      </c>
      <c r="H153" s="405">
        <f t="shared" si="5"/>
        <v>9.764044171872069E-5</v>
      </c>
    </row>
    <row r="154" spans="2:8">
      <c r="B154" t="s">
        <v>986</v>
      </c>
      <c r="C154" s="216" t="s">
        <v>987</v>
      </c>
      <c r="D154" s="405">
        <v>1.9951117261947228E-3</v>
      </c>
      <c r="E154" s="405">
        <v>2.3479738427475416E-2</v>
      </c>
      <c r="F154" s="405">
        <f t="shared" si="4"/>
        <v>4.6844701464641046E-5</v>
      </c>
      <c r="G154" s="405">
        <v>0.09</v>
      </c>
      <c r="H154" s="405">
        <f t="shared" si="5"/>
        <v>1.7956005535752504E-4</v>
      </c>
    </row>
    <row r="155" spans="2:8">
      <c r="B155" t="s">
        <v>988</v>
      </c>
      <c r="C155" s="216" t="s">
        <v>989</v>
      </c>
      <c r="D155" s="405">
        <v>6.11009437460103E-4</v>
      </c>
      <c r="E155" s="405">
        <v>1.2152514051344371E-2</v>
      </c>
      <c r="F155" s="405">
        <f t="shared" si="4"/>
        <v>7.4253007742379217E-6</v>
      </c>
      <c r="G155" s="405">
        <v>0.11</v>
      </c>
      <c r="H155" s="405">
        <f t="shared" si="5"/>
        <v>6.7211038120611327E-5</v>
      </c>
    </row>
    <row r="156" spans="2:8">
      <c r="B156" t="s">
        <v>990</v>
      </c>
      <c r="C156" s="216" t="s">
        <v>991</v>
      </c>
      <c r="D156" s="405">
        <v>0</v>
      </c>
      <c r="E156" s="405">
        <v>1.4788978025810952E-2</v>
      </c>
      <c r="F156" s="405">
        <f t="shared" si="4"/>
        <v>0</v>
      </c>
      <c r="G156" s="405" t="s">
        <v>725</v>
      </c>
      <c r="H156" s="405" t="str">
        <f t="shared" si="5"/>
        <v>n/a</v>
      </c>
    </row>
    <row r="157" spans="2:8">
      <c r="B157" t="s">
        <v>992</v>
      </c>
      <c r="C157" s="216" t="s">
        <v>993</v>
      </c>
      <c r="D157" s="405">
        <v>3.0470118734894234E-4</v>
      </c>
      <c r="E157" s="405">
        <v>4.2376402160365603E-2</v>
      </c>
      <c r="F157" s="405">
        <f t="shared" si="4"/>
        <v>1.2912140053839685E-5</v>
      </c>
      <c r="G157" s="405">
        <v>0.1</v>
      </c>
      <c r="H157" s="405">
        <f t="shared" si="5"/>
        <v>3.0470118734894236E-5</v>
      </c>
    </row>
    <row r="158" spans="2:8">
      <c r="B158" t="s">
        <v>994</v>
      </c>
      <c r="C158" s="216" t="s">
        <v>995</v>
      </c>
      <c r="D158" s="405">
        <v>3.9004211246741071E-4</v>
      </c>
      <c r="E158" s="405">
        <v>2.7407011923829865E-2</v>
      </c>
      <c r="F158" s="405">
        <f t="shared" si="4"/>
        <v>1.0689888827190114E-5</v>
      </c>
      <c r="G158" s="405">
        <v>0.06</v>
      </c>
      <c r="H158" s="405">
        <f t="shared" si="5"/>
        <v>2.3402526748044641E-5</v>
      </c>
    </row>
    <row r="159" spans="2:8">
      <c r="B159" t="s">
        <v>996</v>
      </c>
      <c r="C159" s="216" t="s">
        <v>997</v>
      </c>
      <c r="D159" s="405">
        <v>4.2591574158653477E-4</v>
      </c>
      <c r="E159" s="405">
        <v>8.3201267828843101E-3</v>
      </c>
      <c r="F159" s="405">
        <f t="shared" si="4"/>
        <v>3.5436729688261606E-6</v>
      </c>
      <c r="G159" s="405">
        <v>0.14499999999999999</v>
      </c>
      <c r="H159" s="405">
        <f t="shared" si="5"/>
        <v>6.1757782530047541E-5</v>
      </c>
    </row>
    <row r="160" spans="2:8">
      <c r="B160" t="s">
        <v>998</v>
      </c>
      <c r="C160" s="216" t="s">
        <v>999</v>
      </c>
      <c r="D160" s="405">
        <v>1.7285635874462186E-4</v>
      </c>
      <c r="E160" s="405">
        <v>3.9241334205362986E-2</v>
      </c>
      <c r="F160" s="405">
        <f t="shared" si="4"/>
        <v>6.7831141430198253E-6</v>
      </c>
      <c r="G160" s="405">
        <v>3.5000000000000003E-2</v>
      </c>
      <c r="H160" s="405">
        <f t="shared" si="5"/>
        <v>6.0499725560617653E-6</v>
      </c>
    </row>
    <row r="161" spans="2:8">
      <c r="B161" t="s">
        <v>1000</v>
      </c>
      <c r="C161" s="216" t="s">
        <v>1001</v>
      </c>
      <c r="D161" s="405">
        <v>6.5750728011975551E-4</v>
      </c>
      <c r="E161" s="405">
        <v>3.868340685442824E-2</v>
      </c>
      <c r="F161" s="405">
        <f t="shared" si="4"/>
        <v>2.5434621626621018E-5</v>
      </c>
      <c r="G161" s="405">
        <v>2.5000000000000001E-2</v>
      </c>
      <c r="H161" s="405">
        <f t="shared" si="5"/>
        <v>1.643768200299389E-5</v>
      </c>
    </row>
    <row r="162" spans="2:8">
      <c r="B162" t="s">
        <v>1002</v>
      </c>
      <c r="C162" s="216" t="s">
        <v>1003</v>
      </c>
      <c r="D162" s="405">
        <v>5.3026941812472797E-4</v>
      </c>
      <c r="E162" s="405">
        <v>1.6276272026042034E-2</v>
      </c>
      <c r="F162" s="405">
        <f t="shared" si="4"/>
        <v>8.6308092964890974E-6</v>
      </c>
      <c r="G162" s="405">
        <v>0.105</v>
      </c>
      <c r="H162" s="405">
        <f t="shared" si="5"/>
        <v>5.5678288903096438E-5</v>
      </c>
    </row>
    <row r="163" spans="2:8">
      <c r="B163" t="s">
        <v>1004</v>
      </c>
      <c r="C163" s="216" t="s">
        <v>1005</v>
      </c>
      <c r="D163" s="405">
        <v>1.8915871998260739E-4</v>
      </c>
      <c r="E163" s="405">
        <v>2.1077283372365342E-2</v>
      </c>
      <c r="F163" s="405">
        <f t="shared" si="4"/>
        <v>3.986951943427323E-6</v>
      </c>
      <c r="G163" s="405">
        <v>3.5000000000000003E-2</v>
      </c>
      <c r="H163" s="405">
        <f t="shared" si="5"/>
        <v>6.6205551993912593E-6</v>
      </c>
    </row>
    <row r="164" spans="2:8">
      <c r="B164" t="s">
        <v>1006</v>
      </c>
      <c r="C164" s="216" t="s">
        <v>1007</v>
      </c>
      <c r="D164" s="405">
        <v>1.4583144207903108E-3</v>
      </c>
      <c r="E164" s="405">
        <v>3.4519303557910677E-2</v>
      </c>
      <c r="F164" s="405">
        <f t="shared" si="4"/>
        <v>5.0339998174139427E-5</v>
      </c>
      <c r="G164" s="405">
        <v>6.5000000000000002E-2</v>
      </c>
      <c r="H164" s="405">
        <f t="shared" si="5"/>
        <v>9.4790437351370213E-5</v>
      </c>
    </row>
    <row r="165" spans="2:8">
      <c r="B165" t="s">
        <v>1008</v>
      </c>
      <c r="C165" s="216" t="s">
        <v>1009</v>
      </c>
      <c r="D165" s="405">
        <v>2.3175368948918866E-4</v>
      </c>
      <c r="E165" s="405">
        <v>3.8764385221078133E-2</v>
      </c>
      <c r="F165" s="405">
        <f t="shared" si="4"/>
        <v>8.9837892957650352E-6</v>
      </c>
      <c r="G165" s="405">
        <v>0.05</v>
      </c>
      <c r="H165" s="405">
        <f t="shared" si="5"/>
        <v>1.1587684474459434E-5</v>
      </c>
    </row>
    <row r="166" spans="2:8">
      <c r="B166" t="s">
        <v>1010</v>
      </c>
      <c r="C166" s="216" t="s">
        <v>1011</v>
      </c>
      <c r="D166" s="405">
        <v>5.7741743262065106E-3</v>
      </c>
      <c r="E166" s="405">
        <v>1.5886149263610788E-2</v>
      </c>
      <c r="F166" s="405">
        <f t="shared" si="4"/>
        <v>9.1729395220225879E-5</v>
      </c>
      <c r="G166" s="405">
        <v>0.105</v>
      </c>
      <c r="H166" s="405">
        <f t="shared" si="5"/>
        <v>6.062883042516836E-4</v>
      </c>
    </row>
    <row r="167" spans="2:8">
      <c r="B167" t="s">
        <v>1012</v>
      </c>
      <c r="C167" s="216" t="s">
        <v>1013</v>
      </c>
      <c r="D167" s="405">
        <v>8.5250358056903513E-4</v>
      </c>
      <c r="E167" s="405">
        <v>2.0869565217391303E-2</v>
      </c>
      <c r="F167" s="405">
        <f t="shared" si="4"/>
        <v>1.779137907274508E-5</v>
      </c>
      <c r="G167" s="405">
        <v>7.4999999999999997E-2</v>
      </c>
      <c r="H167" s="405">
        <f t="shared" si="5"/>
        <v>6.3937768542677626E-5</v>
      </c>
    </row>
    <row r="168" spans="2:8">
      <c r="B168" t="s">
        <v>1014</v>
      </c>
      <c r="C168" s="216" t="s">
        <v>1015</v>
      </c>
      <c r="D168" s="405">
        <v>1.7634229255842555E-4</v>
      </c>
      <c r="E168" s="405">
        <v>3.9024390243902439E-2</v>
      </c>
      <c r="F168" s="405">
        <f t="shared" si="4"/>
        <v>6.8816504413044116E-6</v>
      </c>
      <c r="G168" s="405">
        <v>0.08</v>
      </c>
      <c r="H168" s="405">
        <f t="shared" si="5"/>
        <v>1.4107383404674044E-5</v>
      </c>
    </row>
    <row r="169" spans="2:8">
      <c r="B169" t="s">
        <v>1016</v>
      </c>
      <c r="C169" s="216" t="s">
        <v>1017</v>
      </c>
      <c r="D169" s="405">
        <v>7.4230804619303964E-4</v>
      </c>
      <c r="E169" s="405">
        <v>1.2026458208057726E-2</v>
      </c>
      <c r="F169" s="405">
        <f t="shared" si="4"/>
        <v>8.9273366950455753E-6</v>
      </c>
      <c r="G169" s="405">
        <v>9.5000000000000001E-2</v>
      </c>
      <c r="H169" s="405">
        <f t="shared" si="5"/>
        <v>7.0519264388338771E-5</v>
      </c>
    </row>
    <row r="170" spans="2:8">
      <c r="B170" t="s">
        <v>1018</v>
      </c>
      <c r="C170" s="216" t="s">
        <v>1019</v>
      </c>
      <c r="D170" s="405">
        <v>6.4568005632213528E-3</v>
      </c>
      <c r="E170" s="405">
        <v>1.6348511804587199E-2</v>
      </c>
      <c r="F170" s="405">
        <f t="shared" si="4"/>
        <v>1.0555908022768956E-4</v>
      </c>
      <c r="G170" s="405">
        <v>0.1</v>
      </c>
      <c r="H170" s="405">
        <f t="shared" si="5"/>
        <v>6.4568005632213536E-4</v>
      </c>
    </row>
    <row r="171" spans="2:8">
      <c r="B171" t="s">
        <v>1020</v>
      </c>
      <c r="C171" s="216" t="s">
        <v>1021</v>
      </c>
      <c r="D171" s="405">
        <v>3.6791178097287221E-4</v>
      </c>
      <c r="E171" s="405" t="s">
        <v>725</v>
      </c>
      <c r="F171" s="405" t="str">
        <f t="shared" si="4"/>
        <v>n/a</v>
      </c>
      <c r="G171" s="405">
        <v>0.16</v>
      </c>
      <c r="H171" s="405">
        <f t="shared" si="5"/>
        <v>5.8865884955659554E-5</v>
      </c>
    </row>
    <row r="172" spans="2:8">
      <c r="B172" t="s">
        <v>1022</v>
      </c>
      <c r="C172" s="216" t="s">
        <v>1023</v>
      </c>
      <c r="D172" s="405">
        <v>3.8201707018910404E-3</v>
      </c>
      <c r="E172" s="405" t="s">
        <v>725</v>
      </c>
      <c r="F172" s="405" t="str">
        <f t="shared" si="4"/>
        <v>n/a</v>
      </c>
      <c r="G172" s="405">
        <v>0.36499999999999999</v>
      </c>
      <c r="H172" s="405">
        <f t="shared" si="5"/>
        <v>1.3943623061902298E-3</v>
      </c>
    </row>
    <row r="173" spans="2:8">
      <c r="B173" t="s">
        <v>1024</v>
      </c>
      <c r="C173" s="216" t="s">
        <v>1025</v>
      </c>
      <c r="D173" s="405">
        <v>2.8534063525223425E-4</v>
      </c>
      <c r="E173" s="405">
        <v>3.6931193668938232E-2</v>
      </c>
      <c r="F173" s="405">
        <f t="shared" si="4"/>
        <v>1.0537970262118128E-5</v>
      </c>
      <c r="G173" s="405">
        <v>9.5000000000000001E-2</v>
      </c>
      <c r="H173" s="405">
        <f t="shared" si="5"/>
        <v>2.7107360348962254E-5</v>
      </c>
    </row>
    <row r="174" spans="2:8">
      <c r="B174" t="s">
        <v>1026</v>
      </c>
      <c r="C174" s="216" t="s">
        <v>1027</v>
      </c>
      <c r="D174" s="405">
        <v>4.0404420191811314E-4</v>
      </c>
      <c r="E174" s="405">
        <v>5.5199823360565252E-3</v>
      </c>
      <c r="F174" s="405">
        <f t="shared" si="4"/>
        <v>2.2303168575740407E-6</v>
      </c>
      <c r="G174" s="405">
        <v>0.13</v>
      </c>
      <c r="H174" s="405">
        <f t="shared" si="5"/>
        <v>5.2525746249354712E-5</v>
      </c>
    </row>
    <row r="175" spans="2:8">
      <c r="B175" t="s">
        <v>1028</v>
      </c>
      <c r="C175" s="216" t="s">
        <v>1029</v>
      </c>
      <c r="D175" s="405">
        <v>3.9678981050326008E-3</v>
      </c>
      <c r="E175" s="405">
        <v>1.4384177404854658E-2</v>
      </c>
      <c r="F175" s="405">
        <f t="shared" si="4"/>
        <v>5.7074950267175552E-5</v>
      </c>
      <c r="G175" s="405">
        <v>0.14499999999999999</v>
      </c>
      <c r="H175" s="405">
        <f t="shared" si="5"/>
        <v>5.7534522522972712E-4</v>
      </c>
    </row>
    <row r="176" spans="2:8">
      <c r="B176" t="s">
        <v>1030</v>
      </c>
      <c r="C176" s="216" t="s">
        <v>1031</v>
      </c>
      <c r="D176" s="405">
        <v>1.3540745650362227E-4</v>
      </c>
      <c r="E176" s="405">
        <v>4.7551117451260103E-2</v>
      </c>
      <c r="F176" s="405">
        <f t="shared" si="4"/>
        <v>6.4387758679801364E-6</v>
      </c>
      <c r="G176" s="405">
        <v>0.05</v>
      </c>
      <c r="H176" s="405">
        <f t="shared" si="5"/>
        <v>6.7703728251811139E-6</v>
      </c>
    </row>
    <row r="177" spans="2:8">
      <c r="B177" t="s">
        <v>1032</v>
      </c>
      <c r="C177" s="216" t="s">
        <v>1033</v>
      </c>
      <c r="D177" s="405">
        <v>4.5748949720854018E-4</v>
      </c>
      <c r="E177" s="405">
        <v>1.0741715451957679E-2</v>
      </c>
      <c r="F177" s="405">
        <f t="shared" si="4"/>
        <v>4.9142220012733256E-6</v>
      </c>
      <c r="G177" s="405">
        <v>7.4999999999999997E-2</v>
      </c>
      <c r="H177" s="405">
        <f t="shared" si="5"/>
        <v>3.4311712290640509E-5</v>
      </c>
    </row>
    <row r="178" spans="2:8">
      <c r="B178" t="s">
        <v>1034</v>
      </c>
      <c r="C178" s="216" t="s">
        <v>1035</v>
      </c>
      <c r="D178" s="405">
        <v>1.8092693339356574E-3</v>
      </c>
      <c r="E178" s="405">
        <v>1.6922936948412338E-2</v>
      </c>
      <c r="F178" s="405">
        <f t="shared" si="4"/>
        <v>3.061815086088912E-5</v>
      </c>
      <c r="G178" s="405">
        <v>0.09</v>
      </c>
      <c r="H178" s="405">
        <f t="shared" si="5"/>
        <v>1.6283424005420917E-4</v>
      </c>
    </row>
    <row r="179" spans="2:8">
      <c r="B179" t="s">
        <v>1036</v>
      </c>
      <c r="C179" s="216" t="s">
        <v>1037</v>
      </c>
      <c r="D179" s="405">
        <v>4.6125190323333901E-4</v>
      </c>
      <c r="E179" s="405">
        <v>1.0311176578898915E-2</v>
      </c>
      <c r="F179" s="405">
        <f t="shared" si="4"/>
        <v>4.756049821592154E-6</v>
      </c>
      <c r="G179" s="405">
        <v>0.09</v>
      </c>
      <c r="H179" s="405">
        <f t="shared" si="5"/>
        <v>4.1512671291000507E-5</v>
      </c>
    </row>
    <row r="180" spans="2:8">
      <c r="B180" t="s">
        <v>1038</v>
      </c>
      <c r="C180" s="216" t="s">
        <v>1039</v>
      </c>
      <c r="D180" s="405">
        <v>2.4761119861213231E-3</v>
      </c>
      <c r="E180" s="405">
        <v>9.7160883280757102E-3</v>
      </c>
      <c r="F180" s="405">
        <f t="shared" si="4"/>
        <v>2.4058122767361753E-5</v>
      </c>
      <c r="G180" s="405">
        <v>8.5000000000000006E-2</v>
      </c>
      <c r="H180" s="405">
        <f t="shared" si="5"/>
        <v>2.1046951882031247E-4</v>
      </c>
    </row>
    <row r="181" spans="2:8">
      <c r="B181" t="s">
        <v>1040</v>
      </c>
      <c r="C181" s="216" t="s">
        <v>1041</v>
      </c>
      <c r="D181" s="405">
        <v>4.8636038983533398E-3</v>
      </c>
      <c r="E181" s="405">
        <v>2.0838947273870475E-2</v>
      </c>
      <c r="F181" s="405">
        <f t="shared" si="4"/>
        <v>1.0135238519877614E-4</v>
      </c>
      <c r="G181" s="405">
        <v>6.5000000000000002E-2</v>
      </c>
      <c r="H181" s="405">
        <f t="shared" si="5"/>
        <v>3.1613425339296712E-4</v>
      </c>
    </row>
    <row r="182" spans="2:8">
      <c r="B182" t="s">
        <v>1042</v>
      </c>
      <c r="C182" s="216" t="s">
        <v>1043</v>
      </c>
      <c r="D182" s="405">
        <v>0</v>
      </c>
      <c r="E182" s="405" t="s">
        <v>725</v>
      </c>
      <c r="F182" s="405" t="str">
        <f t="shared" si="4"/>
        <v>n/a</v>
      </c>
      <c r="G182" s="405" t="s">
        <v>725</v>
      </c>
      <c r="H182" s="405" t="str">
        <f t="shared" si="5"/>
        <v>n/a</v>
      </c>
    </row>
    <row r="183" spans="2:8">
      <c r="B183" t="s">
        <v>1044</v>
      </c>
      <c r="C183" s="216" t="s">
        <v>1045</v>
      </c>
      <c r="D183" s="405">
        <v>3.0438374192109535E-3</v>
      </c>
      <c r="E183" s="405">
        <v>2.7913468248429864E-2</v>
      </c>
      <c r="F183" s="405">
        <f t="shared" si="4"/>
        <v>8.4964059154527652E-5</v>
      </c>
      <c r="G183" s="405">
        <v>0.06</v>
      </c>
      <c r="H183" s="405">
        <f t="shared" si="5"/>
        <v>1.8263024515265721E-4</v>
      </c>
    </row>
    <row r="184" spans="2:8">
      <c r="B184" t="s">
        <v>1046</v>
      </c>
      <c r="C184" s="216" t="s">
        <v>1047</v>
      </c>
      <c r="D184" s="405">
        <v>0</v>
      </c>
      <c r="E184" s="405">
        <v>1.5103838892385146E-2</v>
      </c>
      <c r="F184" s="405">
        <f t="shared" si="4"/>
        <v>0</v>
      </c>
      <c r="G184" s="405" t="s">
        <v>725</v>
      </c>
      <c r="H184" s="405" t="str">
        <f t="shared" si="5"/>
        <v>n/a</v>
      </c>
    </row>
    <row r="185" spans="2:8">
      <c r="B185" t="s">
        <v>1048</v>
      </c>
      <c r="C185" s="216" t="s">
        <v>1049</v>
      </c>
      <c r="D185" s="405">
        <v>2.8417913594235992E-3</v>
      </c>
      <c r="E185" s="405" t="s">
        <v>725</v>
      </c>
      <c r="F185" s="405" t="str">
        <f t="shared" si="4"/>
        <v>n/a</v>
      </c>
      <c r="G185" s="405">
        <v>0.115</v>
      </c>
      <c r="H185" s="405">
        <f t="shared" si="5"/>
        <v>3.268060063337139E-4</v>
      </c>
    </row>
    <row r="186" spans="2:8">
      <c r="B186" t="s">
        <v>1050</v>
      </c>
      <c r="C186" s="216" t="s">
        <v>1051</v>
      </c>
      <c r="D186" s="405">
        <v>9.2186544736696738E-4</v>
      </c>
      <c r="E186" s="405">
        <v>1.6950164130110412E-2</v>
      </c>
      <c r="F186" s="405">
        <f t="shared" si="4"/>
        <v>1.5625770638747759E-5</v>
      </c>
      <c r="G186" s="405">
        <v>0.08</v>
      </c>
      <c r="H186" s="405">
        <f t="shared" si="5"/>
        <v>7.3749235789357387E-5</v>
      </c>
    </row>
    <row r="187" spans="2:8">
      <c r="B187" t="s">
        <v>1052</v>
      </c>
      <c r="C187" s="216" t="s">
        <v>1053</v>
      </c>
      <c r="D187" s="405">
        <v>3.2166105670376223E-4</v>
      </c>
      <c r="E187" s="405">
        <v>1.8314618990515643E-2</v>
      </c>
      <c r="F187" s="405">
        <f t="shared" si="4"/>
        <v>5.8910996976160524E-6</v>
      </c>
      <c r="G187" s="405">
        <v>0.125</v>
      </c>
      <c r="H187" s="405">
        <f t="shared" si="5"/>
        <v>4.0207632087970279E-5</v>
      </c>
    </row>
    <row r="188" spans="2:8">
      <c r="B188" t="s">
        <v>1054</v>
      </c>
      <c r="C188" s="216" t="s">
        <v>1055</v>
      </c>
      <c r="D188" s="405">
        <v>7.2363272382332873E-4</v>
      </c>
      <c r="E188" s="405" t="s">
        <v>725</v>
      </c>
      <c r="F188" s="405" t="str">
        <f t="shared" si="4"/>
        <v>n/a</v>
      </c>
      <c r="G188" s="405">
        <v>0.08</v>
      </c>
      <c r="H188" s="405">
        <f t="shared" si="5"/>
        <v>5.7890617905866301E-5</v>
      </c>
    </row>
    <row r="189" spans="2:8">
      <c r="B189" t="s">
        <v>1056</v>
      </c>
      <c r="C189" s="216" t="s">
        <v>1057</v>
      </c>
      <c r="D189" s="405">
        <v>1.5539958635150224E-3</v>
      </c>
      <c r="E189" s="405">
        <v>2.684563758389262E-2</v>
      </c>
      <c r="F189" s="405">
        <f t="shared" si="4"/>
        <v>4.1718009758792552E-5</v>
      </c>
      <c r="G189" s="405">
        <v>0.19500000000000001</v>
      </c>
      <c r="H189" s="405">
        <f t="shared" si="5"/>
        <v>3.0302919338542938E-4</v>
      </c>
    </row>
    <row r="190" spans="2:8">
      <c r="B190" t="s">
        <v>1058</v>
      </c>
      <c r="C190" s="216" t="s">
        <v>1059</v>
      </c>
      <c r="D190" s="405">
        <v>5.5128682987286102E-3</v>
      </c>
      <c r="E190" s="405">
        <v>8.2341492626693616E-3</v>
      </c>
      <c r="F190" s="405">
        <f t="shared" si="4"/>
        <v>4.5393780437169484E-5</v>
      </c>
      <c r="G190" s="405">
        <v>0.27</v>
      </c>
      <c r="H190" s="405">
        <f t="shared" si="5"/>
        <v>1.4884744406567249E-3</v>
      </c>
    </row>
    <row r="191" spans="2:8">
      <c r="B191" t="s">
        <v>1060</v>
      </c>
      <c r="C191" s="216" t="s">
        <v>630</v>
      </c>
      <c r="D191" s="405">
        <v>2.754909309722859E-4</v>
      </c>
      <c r="E191" s="405">
        <v>3.9729119638826187E-2</v>
      </c>
      <c r="F191" s="405">
        <f t="shared" si="4"/>
        <v>1.0945012156009553E-5</v>
      </c>
      <c r="G191" s="405">
        <v>0.13</v>
      </c>
      <c r="H191" s="405">
        <f t="shared" si="5"/>
        <v>3.5813821026397169E-5</v>
      </c>
    </row>
    <row r="192" spans="2:8">
      <c r="B192" t="s">
        <v>1061</v>
      </c>
      <c r="C192" s="216" t="s">
        <v>1062</v>
      </c>
      <c r="D192" s="405">
        <v>1.9360214197695726E-3</v>
      </c>
      <c r="E192" s="405">
        <v>1.6735694362268617E-2</v>
      </c>
      <c r="F192" s="405">
        <f t="shared" si="4"/>
        <v>3.2400662760068921E-5</v>
      </c>
      <c r="G192" s="405">
        <v>0.105</v>
      </c>
      <c r="H192" s="405">
        <f t="shared" si="5"/>
        <v>2.0328224907580512E-4</v>
      </c>
    </row>
    <row r="193" spans="2:8">
      <c r="B193" t="s">
        <v>1063</v>
      </c>
      <c r="C193" s="216" t="s">
        <v>1064</v>
      </c>
      <c r="D193" s="405">
        <v>4.3931897603529351E-4</v>
      </c>
      <c r="E193" s="405">
        <v>4.5463771057438603E-2</v>
      </c>
      <c r="F193" s="405">
        <f t="shared" si="4"/>
        <v>1.997309734765694E-5</v>
      </c>
      <c r="G193" s="405">
        <v>5.5E-2</v>
      </c>
      <c r="H193" s="405">
        <f t="shared" si="5"/>
        <v>2.4162543681941142E-5</v>
      </c>
    </row>
    <row r="194" spans="2:8">
      <c r="B194" t="s">
        <v>1065</v>
      </c>
      <c r="C194" s="216" t="s">
        <v>1066</v>
      </c>
      <c r="D194" s="405">
        <v>9.7358471451665688E-4</v>
      </c>
      <c r="E194" s="405">
        <v>2.5942857142857143E-2</v>
      </c>
      <c r="F194" s="405">
        <f t="shared" si="4"/>
        <v>2.5257569165174984E-5</v>
      </c>
      <c r="G194" s="405">
        <v>5.5E-2</v>
      </c>
      <c r="H194" s="405">
        <f t="shared" si="5"/>
        <v>5.3547159298416127E-5</v>
      </c>
    </row>
    <row r="195" spans="2:8">
      <c r="B195" t="s">
        <v>1067</v>
      </c>
      <c r="C195" s="216" t="s">
        <v>1068</v>
      </c>
      <c r="D195" s="405">
        <v>1.5508446876256233E-3</v>
      </c>
      <c r="E195" s="405">
        <v>2.0236558389449075E-2</v>
      </c>
      <c r="F195" s="405">
        <f t="shared" si="4"/>
        <v>3.1383759074102837E-5</v>
      </c>
      <c r="G195" s="405">
        <v>0.11</v>
      </c>
      <c r="H195" s="405">
        <f t="shared" si="5"/>
        <v>1.7059291563881857E-4</v>
      </c>
    </row>
    <row r="196" spans="2:8">
      <c r="B196" t="s">
        <v>1069</v>
      </c>
      <c r="C196" s="216" t="s">
        <v>1070</v>
      </c>
      <c r="D196" s="405">
        <v>4.0187853993177989E-3</v>
      </c>
      <c r="E196" s="405">
        <v>1.3386880856760376E-2</v>
      </c>
      <c r="F196" s="405">
        <f t="shared" si="4"/>
        <v>5.379900132955555E-5</v>
      </c>
      <c r="G196" s="405">
        <v>0.05</v>
      </c>
      <c r="H196" s="405">
        <f t="shared" si="5"/>
        <v>2.0093926996588994E-4</v>
      </c>
    </row>
    <row r="197" spans="2:8">
      <c r="B197" t="s">
        <v>1071</v>
      </c>
      <c r="C197" s="216" t="s">
        <v>1072</v>
      </c>
      <c r="D197" s="405">
        <v>4.7752456304752696E-4</v>
      </c>
      <c r="E197" s="405">
        <v>3.3244407962240922E-2</v>
      </c>
      <c r="F197" s="405">
        <f t="shared" si="4"/>
        <v>1.5875021385942821E-5</v>
      </c>
      <c r="G197" s="405">
        <v>0.03</v>
      </c>
      <c r="H197" s="405">
        <f t="shared" si="5"/>
        <v>1.4325736891425808E-5</v>
      </c>
    </row>
    <row r="198" spans="2:8">
      <c r="B198" t="s">
        <v>1073</v>
      </c>
      <c r="C198" s="216" t="s">
        <v>1074</v>
      </c>
      <c r="D198" s="405">
        <v>1.9674758257344778E-4</v>
      </c>
      <c r="E198" s="405" t="s">
        <v>725</v>
      </c>
      <c r="F198" s="405" t="str">
        <f t="shared" si="4"/>
        <v>n/a</v>
      </c>
      <c r="G198" s="405">
        <v>3.5000000000000003E-2</v>
      </c>
      <c r="H198" s="405">
        <f t="shared" si="5"/>
        <v>6.8861653900706733E-6</v>
      </c>
    </row>
    <row r="199" spans="2:8">
      <c r="B199" t="s">
        <v>1075</v>
      </c>
      <c r="C199" s="216" t="s">
        <v>1076</v>
      </c>
      <c r="D199" s="405">
        <v>6.0627906095296038E-4</v>
      </c>
      <c r="E199" s="405">
        <v>1.9940179461615157E-3</v>
      </c>
      <c r="F199" s="405">
        <f t="shared" si="4"/>
        <v>1.2089313279221544E-6</v>
      </c>
      <c r="G199" s="405">
        <v>0.14499999999999999</v>
      </c>
      <c r="H199" s="405">
        <f t="shared" si="5"/>
        <v>8.7910463838179254E-5</v>
      </c>
    </row>
    <row r="200" spans="2:8">
      <c r="B200" t="s">
        <v>1077</v>
      </c>
      <c r="C200" s="216" t="s">
        <v>1078</v>
      </c>
      <c r="D200" s="405">
        <v>4.3523495090831363E-4</v>
      </c>
      <c r="E200" s="405">
        <v>4.1680025649246562E-2</v>
      </c>
      <c r="F200" s="405">
        <f t="shared" si="4"/>
        <v>1.8140603917307078E-5</v>
      </c>
      <c r="G200" s="405">
        <v>5.5E-2</v>
      </c>
      <c r="H200" s="405">
        <f t="shared" si="5"/>
        <v>2.393792229995725E-5</v>
      </c>
    </row>
    <row r="201" spans="2:8">
      <c r="B201" t="s">
        <v>1079</v>
      </c>
      <c r="C201" s="216" t="s">
        <v>1080</v>
      </c>
      <c r="D201" s="405">
        <v>5.7448130564615417E-4</v>
      </c>
      <c r="E201" s="405">
        <v>9.3899071051970887E-2</v>
      </c>
      <c r="F201" s="405">
        <f t="shared" si="4"/>
        <v>5.3943260936897234E-5</v>
      </c>
      <c r="G201" s="405">
        <v>0.1</v>
      </c>
      <c r="H201" s="405">
        <f t="shared" si="5"/>
        <v>5.7448130564615417E-5</v>
      </c>
    </row>
    <row r="202" spans="2:8">
      <c r="B202" t="s">
        <v>1081</v>
      </c>
      <c r="C202" s="216" t="s">
        <v>1082</v>
      </c>
      <c r="D202" s="405">
        <v>4.456327458212509E-4</v>
      </c>
      <c r="E202" s="405">
        <v>1.5610927649354546E-2</v>
      </c>
      <c r="F202" s="405">
        <f t="shared" si="4"/>
        <v>6.9567405531987519E-6</v>
      </c>
      <c r="G202" s="405">
        <v>0.06</v>
      </c>
      <c r="H202" s="405">
        <f t="shared" si="5"/>
        <v>2.6737964749275054E-5</v>
      </c>
    </row>
    <row r="203" spans="2:8">
      <c r="B203" t="s">
        <v>1083</v>
      </c>
      <c r="C203" s="216" t="s">
        <v>1084</v>
      </c>
      <c r="D203" s="405">
        <v>1.1061565407490368E-3</v>
      </c>
      <c r="E203" s="405">
        <v>1.3302596273761381E-2</v>
      </c>
      <c r="F203" s="405">
        <f t="shared" si="4"/>
        <v>1.4714753877164916E-5</v>
      </c>
      <c r="G203" s="405">
        <v>0.115</v>
      </c>
      <c r="H203" s="405">
        <f t="shared" si="5"/>
        <v>1.2720800218613923E-4</v>
      </c>
    </row>
    <row r="204" spans="2:8">
      <c r="B204" t="s">
        <v>1085</v>
      </c>
      <c r="C204" s="216" t="s">
        <v>1086</v>
      </c>
      <c r="D204" s="405">
        <v>5.7473978394768563E-4</v>
      </c>
      <c r="E204" s="405">
        <v>8.883953359244863E-3</v>
      </c>
      <c r="F204" s="405">
        <f t="shared" si="4"/>
        <v>5.1059614342937082E-6</v>
      </c>
      <c r="G204" s="405">
        <v>0.12</v>
      </c>
      <c r="H204" s="405">
        <f t="shared" si="5"/>
        <v>6.896877407372227E-5</v>
      </c>
    </row>
    <row r="205" spans="2:8">
      <c r="B205" t="s">
        <v>1087</v>
      </c>
      <c r="C205" s="216" t="s">
        <v>1088</v>
      </c>
      <c r="D205" s="405">
        <v>6.9041142766250127E-4</v>
      </c>
      <c r="E205" s="405">
        <v>5.9992771955186125E-2</v>
      </c>
      <c r="F205" s="405">
        <f t="shared" si="4"/>
        <v>4.1419695335010921E-5</v>
      </c>
      <c r="G205" s="405">
        <v>2.5000000000000001E-2</v>
      </c>
      <c r="H205" s="405">
        <f t="shared" si="5"/>
        <v>1.7260285691562534E-5</v>
      </c>
    </row>
    <row r="206" spans="2:8">
      <c r="B206" t="s">
        <v>1089</v>
      </c>
      <c r="C206" s="216" t="s">
        <v>1090</v>
      </c>
      <c r="D206" s="405">
        <v>1.7599452287688515E-3</v>
      </c>
      <c r="E206" s="405">
        <v>4.2967774169372967E-2</v>
      </c>
      <c r="F206" s="405">
        <f t="shared" si="4"/>
        <v>7.562092914020546E-5</v>
      </c>
      <c r="G206" s="405">
        <v>0.105</v>
      </c>
      <c r="H206" s="405">
        <f t="shared" si="5"/>
        <v>1.8479424902072939E-4</v>
      </c>
    </row>
    <row r="207" spans="2:8">
      <c r="B207" t="s">
        <v>1091</v>
      </c>
      <c r="C207" s="216" t="s">
        <v>1092</v>
      </c>
      <c r="D207" s="405">
        <v>3.7850430840757421E-4</v>
      </c>
      <c r="E207" s="405">
        <v>1.2873563218390807E-2</v>
      </c>
      <c r="F207" s="405">
        <f t="shared" si="4"/>
        <v>4.8726991427181971E-6</v>
      </c>
      <c r="G207" s="405">
        <v>0.1</v>
      </c>
      <c r="H207" s="405">
        <f t="shared" si="5"/>
        <v>3.7850430840757424E-5</v>
      </c>
    </row>
    <row r="208" spans="2:8">
      <c r="B208" t="s">
        <v>1093</v>
      </c>
      <c r="C208" s="216" t="s">
        <v>1094</v>
      </c>
      <c r="D208" s="405">
        <v>2.7499690093567405E-4</v>
      </c>
      <c r="E208" s="405">
        <v>4.4119601328903663E-2</v>
      </c>
      <c r="F208" s="405">
        <f t="shared" si="4"/>
        <v>1.2132753635965954E-5</v>
      </c>
      <c r="G208" s="405">
        <v>4.4999999999999998E-2</v>
      </c>
      <c r="H208" s="405">
        <f t="shared" si="5"/>
        <v>1.2374860542105331E-5</v>
      </c>
    </row>
    <row r="209" spans="2:8">
      <c r="B209" t="s">
        <v>1095</v>
      </c>
      <c r="C209" s="216" t="s">
        <v>1096</v>
      </c>
      <c r="D209" s="405">
        <v>1.9736329656480315E-3</v>
      </c>
      <c r="E209" s="405">
        <v>3.2051282051282048E-2</v>
      </c>
      <c r="F209" s="405">
        <f t="shared" si="4"/>
        <v>6.325746684769331E-5</v>
      </c>
      <c r="G209" s="405">
        <v>0.03</v>
      </c>
      <c r="H209" s="405">
        <f t="shared" si="5"/>
        <v>5.920898896944094E-5</v>
      </c>
    </row>
    <row r="210" spans="2:8">
      <c r="B210" t="s">
        <v>1097</v>
      </c>
      <c r="C210" s="216" t="s">
        <v>1098</v>
      </c>
      <c r="D210" s="405">
        <v>1.0327175557772333E-3</v>
      </c>
      <c r="E210" s="405">
        <v>1.6034444361962736E-2</v>
      </c>
      <c r="F210" s="405">
        <f t="shared" si="4"/>
        <v>1.6559052189732196E-5</v>
      </c>
      <c r="G210" s="405">
        <v>0.03</v>
      </c>
      <c r="H210" s="405">
        <f t="shared" si="5"/>
        <v>3.0981526673316999E-5</v>
      </c>
    </row>
    <row r="211" spans="2:8">
      <c r="B211" t="s">
        <v>1099</v>
      </c>
      <c r="C211" s="216" t="s">
        <v>1100</v>
      </c>
      <c r="D211" s="405">
        <v>1.6560195937805828E-3</v>
      </c>
      <c r="E211" s="405">
        <v>4.5876820736322974E-3</v>
      </c>
      <c r="F211" s="405">
        <f t="shared" ref="F211:F274" si="6">IFERROR($E211*$D211,"n/a")</f>
        <v>7.5972914039710186E-6</v>
      </c>
      <c r="G211" s="405">
        <v>9.5000000000000001E-2</v>
      </c>
      <c r="H211" s="405">
        <f t="shared" ref="H211:H274" si="7">IFERROR($G211*$D211,"n/a")</f>
        <v>1.5732186140915536E-4</v>
      </c>
    </row>
    <row r="212" spans="2:8">
      <c r="B212" t="s">
        <v>1101</v>
      </c>
      <c r="C212" s="216" t="s">
        <v>1102</v>
      </c>
      <c r="D212" s="405">
        <v>9.2645549890294778E-4</v>
      </c>
      <c r="E212" s="405">
        <v>3.473329789119263E-2</v>
      </c>
      <c r="F212" s="405">
        <f t="shared" si="6"/>
        <v>3.217885482632957E-5</v>
      </c>
      <c r="G212" s="405">
        <v>0.05</v>
      </c>
      <c r="H212" s="405">
        <f t="shared" si="7"/>
        <v>4.6322774945147395E-5</v>
      </c>
    </row>
    <row r="213" spans="2:8">
      <c r="B213" t="s">
        <v>1103</v>
      </c>
      <c r="C213" s="216" t="s">
        <v>1104</v>
      </c>
      <c r="D213" s="405">
        <v>2.4970480609262484E-4</v>
      </c>
      <c r="E213" s="405">
        <v>2.0148148148148148E-2</v>
      </c>
      <c r="F213" s="405">
        <f t="shared" si="6"/>
        <v>5.0310894264588119E-6</v>
      </c>
      <c r="G213" s="405">
        <v>0.06</v>
      </c>
      <c r="H213" s="405">
        <f t="shared" si="7"/>
        <v>1.498228836555749E-5</v>
      </c>
    </row>
    <row r="214" spans="2:8">
      <c r="B214" t="s">
        <v>1105</v>
      </c>
      <c r="C214" s="216" t="s">
        <v>1106</v>
      </c>
      <c r="D214" s="405">
        <v>7.1449767676586224E-4</v>
      </c>
      <c r="E214" s="405">
        <v>4.5563961485557088E-2</v>
      </c>
      <c r="F214" s="405">
        <f t="shared" si="6"/>
        <v>3.2555344625679762E-5</v>
      </c>
      <c r="G214" s="405">
        <v>0.12</v>
      </c>
      <c r="H214" s="405">
        <f t="shared" si="7"/>
        <v>8.5739721211903472E-5</v>
      </c>
    </row>
    <row r="215" spans="2:8">
      <c r="B215" t="s">
        <v>1107</v>
      </c>
      <c r="C215" s="216" t="s">
        <v>1108</v>
      </c>
      <c r="D215" s="405">
        <v>1.0036538792845867E-3</v>
      </c>
      <c r="E215" s="405">
        <v>2.2512381809995496E-2</v>
      </c>
      <c r="F215" s="405">
        <f t="shared" si="6"/>
        <v>2.2594639335537745E-5</v>
      </c>
      <c r="G215" s="405">
        <v>0</v>
      </c>
      <c r="H215" s="405">
        <f t="shared" si="7"/>
        <v>0</v>
      </c>
    </row>
    <row r="216" spans="2:8">
      <c r="B216" t="s">
        <v>1109</v>
      </c>
      <c r="C216" s="216" t="s">
        <v>1110</v>
      </c>
      <c r="D216" s="405">
        <v>3.0063407236196895E-3</v>
      </c>
      <c r="E216" s="405">
        <v>1.3969732246798603E-2</v>
      </c>
      <c r="F216" s="405">
        <f t="shared" si="6"/>
        <v>4.1997774951613824E-5</v>
      </c>
      <c r="G216" s="405">
        <v>7.4999999999999997E-2</v>
      </c>
      <c r="H216" s="405">
        <f t="shared" si="7"/>
        <v>2.2547555427147669E-4</v>
      </c>
    </row>
    <row r="217" spans="2:8">
      <c r="B217" t="s">
        <v>1111</v>
      </c>
      <c r="C217" s="216" t="s">
        <v>1112</v>
      </c>
      <c r="D217" s="405">
        <v>2.0392968109342485E-3</v>
      </c>
      <c r="E217" s="405">
        <v>7.7479040185024581E-3</v>
      </c>
      <c r="F217" s="405">
        <f t="shared" si="6"/>
        <v>1.5800275956356712E-5</v>
      </c>
      <c r="G217" s="405">
        <v>0.1</v>
      </c>
      <c r="H217" s="405">
        <f t="shared" si="7"/>
        <v>2.0392968109342487E-4</v>
      </c>
    </row>
    <row r="218" spans="2:8">
      <c r="B218" t="s">
        <v>1113</v>
      </c>
      <c r="C218" s="216" t="s">
        <v>1114</v>
      </c>
      <c r="D218" s="405">
        <v>7.1858787404298851E-4</v>
      </c>
      <c r="E218" s="405">
        <v>2.2705265618217637E-3</v>
      </c>
      <c r="F218" s="405">
        <f t="shared" si="6"/>
        <v>1.6315728550176374E-6</v>
      </c>
      <c r="G218" s="405">
        <v>0.17</v>
      </c>
      <c r="H218" s="405">
        <f t="shared" si="7"/>
        <v>1.2215993858730805E-4</v>
      </c>
    </row>
    <row r="219" spans="2:8">
      <c r="B219" t="s">
        <v>1115</v>
      </c>
      <c r="C219" s="216" t="s">
        <v>1116</v>
      </c>
      <c r="D219" s="405">
        <v>4.3106599534655508E-4</v>
      </c>
      <c r="E219" s="405">
        <v>3.0925178249291297E-2</v>
      </c>
      <c r="F219" s="405">
        <f t="shared" si="6"/>
        <v>1.3330792743300389E-5</v>
      </c>
      <c r="G219" s="405">
        <v>2.5000000000000001E-2</v>
      </c>
      <c r="H219" s="405">
        <f t="shared" si="7"/>
        <v>1.0776649883663878E-5</v>
      </c>
    </row>
    <row r="220" spans="2:8">
      <c r="B220" t="s">
        <v>1117</v>
      </c>
      <c r="C220" s="216" t="s">
        <v>1118</v>
      </c>
      <c r="D220" s="405">
        <v>3.1671039282466391E-4</v>
      </c>
      <c r="E220" s="405">
        <v>2.7334851936218672E-2</v>
      </c>
      <c r="F220" s="405">
        <f t="shared" si="6"/>
        <v>8.6572316945238406E-6</v>
      </c>
      <c r="G220" s="405">
        <v>0.05</v>
      </c>
      <c r="H220" s="405">
        <f t="shared" si="7"/>
        <v>1.5835519641233197E-5</v>
      </c>
    </row>
    <row r="221" spans="2:8">
      <c r="B221" t="s">
        <v>1119</v>
      </c>
      <c r="C221" s="216" t="s">
        <v>1120</v>
      </c>
      <c r="D221" s="405">
        <v>8.457102363070365E-4</v>
      </c>
      <c r="E221" s="405">
        <v>6.3570545647183459E-3</v>
      </c>
      <c r="F221" s="405">
        <f t="shared" si="6"/>
        <v>5.376226118144677E-6</v>
      </c>
      <c r="G221" s="405">
        <v>0.125</v>
      </c>
      <c r="H221" s="405">
        <f t="shared" si="7"/>
        <v>1.0571377953837956E-4</v>
      </c>
    </row>
    <row r="222" spans="2:8">
      <c r="B222" t="s">
        <v>1121</v>
      </c>
      <c r="C222" s="216" t="s">
        <v>1122</v>
      </c>
      <c r="D222" s="405">
        <v>2.0198571065375391E-3</v>
      </c>
      <c r="E222" s="405">
        <v>4.3448744059742014E-2</v>
      </c>
      <c r="F222" s="405">
        <f t="shared" si="6"/>
        <v>8.7760254459200591E-5</v>
      </c>
      <c r="G222" s="405">
        <v>0.03</v>
      </c>
      <c r="H222" s="405">
        <f t="shared" si="7"/>
        <v>6.0595713196126171E-5</v>
      </c>
    </row>
    <row r="223" spans="2:8">
      <c r="B223" t="s">
        <v>1123</v>
      </c>
      <c r="C223" s="216" t="s">
        <v>1124</v>
      </c>
      <c r="D223" s="405">
        <v>2.1006520072805505E-3</v>
      </c>
      <c r="E223" s="405">
        <v>3.7515631513130476E-2</v>
      </c>
      <c r="F223" s="405">
        <f t="shared" si="6"/>
        <v>7.8807286642455004E-5</v>
      </c>
      <c r="G223" s="405">
        <v>7.0000000000000007E-2</v>
      </c>
      <c r="H223" s="405">
        <f t="shared" si="7"/>
        <v>1.4704564050963854E-4</v>
      </c>
    </row>
    <row r="224" spans="2:8">
      <c r="B224" t="s">
        <v>1125</v>
      </c>
      <c r="C224" s="216" t="s">
        <v>1126</v>
      </c>
      <c r="D224" s="405">
        <v>8.420837909002937E-4</v>
      </c>
      <c r="E224" s="405" t="s">
        <v>725</v>
      </c>
      <c r="F224" s="405" t="str">
        <f t="shared" si="6"/>
        <v>n/a</v>
      </c>
      <c r="G224" s="405">
        <v>0</v>
      </c>
      <c r="H224" s="405">
        <f t="shared" si="7"/>
        <v>0</v>
      </c>
    </row>
    <row r="225" spans="2:8">
      <c r="B225" t="s">
        <v>1127</v>
      </c>
      <c r="C225" s="216" t="s">
        <v>1128</v>
      </c>
      <c r="D225" s="405">
        <v>3.5863984830245487E-4</v>
      </c>
      <c r="E225" s="405">
        <v>7.7244930801416154E-3</v>
      </c>
      <c r="F225" s="405">
        <f t="shared" si="6"/>
        <v>2.7703110264753514E-6</v>
      </c>
      <c r="G225" s="405">
        <v>0.1</v>
      </c>
      <c r="H225" s="405">
        <f t="shared" si="7"/>
        <v>3.586398483024549E-5</v>
      </c>
    </row>
    <row r="226" spans="2:8">
      <c r="B226" t="s">
        <v>1129</v>
      </c>
      <c r="C226" s="216" t="s">
        <v>1130</v>
      </c>
      <c r="D226" s="405">
        <v>9.0218121910925597E-4</v>
      </c>
      <c r="E226" s="405">
        <v>1.6139258746901836E-2</v>
      </c>
      <c r="F226" s="405">
        <f t="shared" si="6"/>
        <v>1.4560536131799622E-5</v>
      </c>
      <c r="G226" s="405">
        <v>7.4999999999999997E-2</v>
      </c>
      <c r="H226" s="405">
        <f t="shared" si="7"/>
        <v>6.76635914331942E-5</v>
      </c>
    </row>
    <row r="227" spans="2:8">
      <c r="B227" t="s">
        <v>1131</v>
      </c>
      <c r="C227" s="216" t="s">
        <v>1132</v>
      </c>
      <c r="D227" s="405">
        <v>1.2915195341188113E-3</v>
      </c>
      <c r="E227" s="405">
        <v>3.5146296459010629E-2</v>
      </c>
      <c r="F227" s="405">
        <f t="shared" si="6"/>
        <v>4.5392128428743038E-5</v>
      </c>
      <c r="G227" s="405">
        <v>0.04</v>
      </c>
      <c r="H227" s="405">
        <f t="shared" si="7"/>
        <v>5.1660781364752451E-5</v>
      </c>
    </row>
    <row r="228" spans="2:8">
      <c r="B228" t="s">
        <v>1133</v>
      </c>
      <c r="C228" s="216" t="s">
        <v>1134</v>
      </c>
      <c r="D228" s="405">
        <v>7.5525986236124067E-4</v>
      </c>
      <c r="E228" s="405" t="s">
        <v>725</v>
      </c>
      <c r="F228" s="405" t="str">
        <f t="shared" si="6"/>
        <v>n/a</v>
      </c>
      <c r="G228" s="405">
        <v>5.5E-2</v>
      </c>
      <c r="H228" s="405">
        <f t="shared" si="7"/>
        <v>4.153929242986824E-5</v>
      </c>
    </row>
    <row r="229" spans="2:8">
      <c r="B229" t="s">
        <v>1135</v>
      </c>
      <c r="C229" s="216" t="s">
        <v>1136</v>
      </c>
      <c r="D229" s="405">
        <v>1.1821844381081018E-3</v>
      </c>
      <c r="E229" s="405">
        <v>2.5171304712627608E-2</v>
      </c>
      <c r="F229" s="405">
        <f t="shared" si="6"/>
        <v>2.9757124718145486E-5</v>
      </c>
      <c r="G229" s="405">
        <v>0.115</v>
      </c>
      <c r="H229" s="405">
        <f t="shared" si="7"/>
        <v>1.3595121038243173E-4</v>
      </c>
    </row>
    <row r="230" spans="2:8">
      <c r="B230" t="s">
        <v>1137</v>
      </c>
      <c r="C230" s="216" t="s">
        <v>1138</v>
      </c>
      <c r="D230" s="405">
        <v>0</v>
      </c>
      <c r="E230" s="405">
        <v>1.3045659809332665E-2</v>
      </c>
      <c r="F230" s="405">
        <f t="shared" si="6"/>
        <v>0</v>
      </c>
      <c r="G230" s="405" t="s">
        <v>725</v>
      </c>
      <c r="H230" s="405" t="str">
        <f t="shared" si="7"/>
        <v>n/a</v>
      </c>
    </row>
    <row r="231" spans="2:8">
      <c r="B231" t="s">
        <v>1139</v>
      </c>
      <c r="C231" s="216" t="s">
        <v>1140</v>
      </c>
      <c r="D231" s="405">
        <v>4.9363507995482539E-3</v>
      </c>
      <c r="E231" s="405">
        <v>2.4624298388556943E-2</v>
      </c>
      <c r="F231" s="405">
        <f t="shared" si="6"/>
        <v>1.2155417503866784E-4</v>
      </c>
      <c r="G231" s="405">
        <v>0.04</v>
      </c>
      <c r="H231" s="405">
        <f t="shared" si="7"/>
        <v>1.9745403198193016E-4</v>
      </c>
    </row>
    <row r="232" spans="2:8">
      <c r="B232" t="s">
        <v>1141</v>
      </c>
      <c r="C232" s="216" t="s">
        <v>1142</v>
      </c>
      <c r="D232" s="405">
        <v>3.362074887730511E-4</v>
      </c>
      <c r="E232" s="405">
        <v>1.7675651789659744E-3</v>
      </c>
      <c r="F232" s="405">
        <f t="shared" si="6"/>
        <v>5.942686500628389E-7</v>
      </c>
      <c r="G232" s="405">
        <v>8.5000000000000006E-2</v>
      </c>
      <c r="H232" s="405">
        <f t="shared" si="7"/>
        <v>2.8577636545709346E-5</v>
      </c>
    </row>
    <row r="233" spans="2:8">
      <c r="B233" t="s">
        <v>1143</v>
      </c>
      <c r="C233" s="216" t="s">
        <v>1144</v>
      </c>
      <c r="D233" s="405">
        <v>6.5564920003237243E-3</v>
      </c>
      <c r="E233" s="405">
        <v>1.7265057877182658E-3</v>
      </c>
      <c r="F233" s="405">
        <f t="shared" si="6"/>
        <v>1.131982138568742E-5</v>
      </c>
      <c r="G233" s="405">
        <v>0.17</v>
      </c>
      <c r="H233" s="405">
        <f t="shared" si="7"/>
        <v>1.1146036400550331E-3</v>
      </c>
    </row>
    <row r="234" spans="2:8">
      <c r="B234" t="s">
        <v>1145</v>
      </c>
      <c r="C234" s="216" t="s">
        <v>1146</v>
      </c>
      <c r="D234" s="405">
        <v>2.4954872290843212E-3</v>
      </c>
      <c r="E234" s="405">
        <v>1.623985009369144E-2</v>
      </c>
      <c r="F234" s="405">
        <f t="shared" si="6"/>
        <v>4.0526338511050806E-5</v>
      </c>
      <c r="G234" s="405">
        <v>0.12</v>
      </c>
      <c r="H234" s="405">
        <f t="shared" si="7"/>
        <v>2.9945846749011851E-4</v>
      </c>
    </row>
    <row r="235" spans="2:8">
      <c r="B235" t="s">
        <v>1147</v>
      </c>
      <c r="C235" s="216" t="s">
        <v>1148</v>
      </c>
      <c r="D235" s="405">
        <v>3.0704631652023694E-4</v>
      </c>
      <c r="E235" s="405">
        <v>8.2973780285429798E-3</v>
      </c>
      <c r="F235" s="405">
        <f t="shared" si="6"/>
        <v>2.5476793604400674E-6</v>
      </c>
      <c r="G235" s="405">
        <v>0.08</v>
      </c>
      <c r="H235" s="405">
        <f t="shared" si="7"/>
        <v>2.4563705321618956E-5</v>
      </c>
    </row>
    <row r="236" spans="2:8">
      <c r="B236" t="s">
        <v>1149</v>
      </c>
      <c r="C236" s="216" t="s">
        <v>1150</v>
      </c>
      <c r="D236" s="405">
        <v>1.1646481236188861E-3</v>
      </c>
      <c r="E236" s="405">
        <v>2.0875150541951024E-2</v>
      </c>
      <c r="F236" s="405">
        <f t="shared" si="6"/>
        <v>2.4312204908945033E-5</v>
      </c>
      <c r="G236" s="405">
        <v>0.08</v>
      </c>
      <c r="H236" s="405">
        <f t="shared" si="7"/>
        <v>9.3171849889510893E-5</v>
      </c>
    </row>
    <row r="237" spans="2:8">
      <c r="B237" t="s">
        <v>1151</v>
      </c>
      <c r="C237" s="216" t="s">
        <v>1152</v>
      </c>
      <c r="D237" s="405">
        <v>5.1155134314009095E-4</v>
      </c>
      <c r="E237" s="405" t="s">
        <v>725</v>
      </c>
      <c r="F237" s="405" t="str">
        <f t="shared" si="6"/>
        <v>n/a</v>
      </c>
      <c r="G237" s="405">
        <v>7.0000000000000007E-2</v>
      </c>
      <c r="H237" s="405">
        <f t="shared" si="7"/>
        <v>3.5808594019806373E-5</v>
      </c>
    </row>
    <row r="238" spans="2:8">
      <c r="B238" t="s">
        <v>1153</v>
      </c>
      <c r="C238" s="216" t="s">
        <v>1154</v>
      </c>
      <c r="D238" s="405">
        <v>4.318879429865515E-3</v>
      </c>
      <c r="E238" s="405">
        <v>1.9648554210766191E-2</v>
      </c>
      <c r="F238" s="405">
        <f t="shared" si="6"/>
        <v>8.4859736607475559E-5</v>
      </c>
      <c r="G238" s="405">
        <v>0.105</v>
      </c>
      <c r="H238" s="405">
        <f t="shared" si="7"/>
        <v>4.5348234013587905E-4</v>
      </c>
    </row>
    <row r="239" spans="2:8">
      <c r="B239" t="s">
        <v>1155</v>
      </c>
      <c r="C239" s="216" t="s">
        <v>1156</v>
      </c>
      <c r="D239" s="405">
        <v>8.55142368681033E-4</v>
      </c>
      <c r="E239" s="405" t="s">
        <v>725</v>
      </c>
      <c r="F239" s="405" t="str">
        <f t="shared" si="6"/>
        <v>n/a</v>
      </c>
      <c r="G239" s="405">
        <v>0.17</v>
      </c>
      <c r="H239" s="405">
        <f t="shared" si="7"/>
        <v>1.4537420267577561E-4</v>
      </c>
    </row>
    <row r="240" spans="2:8">
      <c r="B240" t="s">
        <v>1157</v>
      </c>
      <c r="C240" s="216" t="s">
        <v>1158</v>
      </c>
      <c r="D240" s="405">
        <v>1.0272561937131634E-2</v>
      </c>
      <c r="E240" s="405">
        <v>1.4988908207926135E-2</v>
      </c>
      <c r="F240" s="405">
        <f t="shared" si="6"/>
        <v>1.5397448793590194E-4</v>
      </c>
      <c r="G240" s="405">
        <v>0.12</v>
      </c>
      <c r="H240" s="405">
        <f t="shared" si="7"/>
        <v>1.232707432455796E-3</v>
      </c>
    </row>
    <row r="241" spans="2:8">
      <c r="B241" t="s">
        <v>1159</v>
      </c>
      <c r="C241" s="216" t="s">
        <v>1160</v>
      </c>
      <c r="D241" s="405">
        <v>1.5355136800793799E-4</v>
      </c>
      <c r="E241" s="405">
        <v>4.9074472664657781E-2</v>
      </c>
      <c r="F241" s="405">
        <f t="shared" si="6"/>
        <v>7.5354524119263597E-6</v>
      </c>
      <c r="G241" s="405">
        <v>3.5000000000000003E-2</v>
      </c>
      <c r="H241" s="405">
        <f t="shared" si="7"/>
        <v>5.3742978802778296E-6</v>
      </c>
    </row>
    <row r="242" spans="2:8">
      <c r="B242" t="s">
        <v>1161</v>
      </c>
      <c r="C242" s="216" t="s">
        <v>1162</v>
      </c>
      <c r="D242" s="405">
        <v>1.8549224728800268E-4</v>
      </c>
      <c r="E242" s="405">
        <v>1.6574585635359115E-2</v>
      </c>
      <c r="F242" s="405">
        <f t="shared" si="6"/>
        <v>3.0744571373702099E-6</v>
      </c>
      <c r="G242" s="405">
        <v>0.13</v>
      </c>
      <c r="H242" s="405">
        <f t="shared" si="7"/>
        <v>2.411399214744035E-5</v>
      </c>
    </row>
    <row r="243" spans="2:8">
      <c r="B243" t="s">
        <v>1163</v>
      </c>
      <c r="C243" s="216" t="s">
        <v>1164</v>
      </c>
      <c r="D243" s="405">
        <v>5.2056756730070803E-4</v>
      </c>
      <c r="E243" s="405" t="s">
        <v>725</v>
      </c>
      <c r="F243" s="405" t="str">
        <f t="shared" si="6"/>
        <v>n/a</v>
      </c>
      <c r="G243" s="405">
        <v>0.13500000000000001</v>
      </c>
      <c r="H243" s="405">
        <f t="shared" si="7"/>
        <v>7.0276621585595593E-5</v>
      </c>
    </row>
    <row r="244" spans="2:8">
      <c r="B244" t="s">
        <v>1165</v>
      </c>
      <c r="C244" s="216" t="s">
        <v>1166</v>
      </c>
      <c r="D244" s="405">
        <v>4.6073325729749425E-4</v>
      </c>
      <c r="E244" s="405" t="s">
        <v>725</v>
      </c>
      <c r="F244" s="405" t="str">
        <f t="shared" si="6"/>
        <v>n/a</v>
      </c>
      <c r="G244" s="405">
        <v>0.115</v>
      </c>
      <c r="H244" s="405">
        <f t="shared" si="7"/>
        <v>5.2984324589211838E-5</v>
      </c>
    </row>
    <row r="245" spans="2:8">
      <c r="B245" t="s">
        <v>1167</v>
      </c>
      <c r="C245" s="216" t="s">
        <v>1168</v>
      </c>
      <c r="D245" s="405">
        <v>5.600758395532617E-4</v>
      </c>
      <c r="E245" s="405">
        <v>3.9070978945083566E-2</v>
      </c>
      <c r="F245" s="405">
        <f t="shared" si="6"/>
        <v>2.1882711334835488E-5</v>
      </c>
      <c r="G245" s="405">
        <v>1.4999999999999999E-2</v>
      </c>
      <c r="H245" s="405">
        <f t="shared" si="7"/>
        <v>8.4011375932989249E-6</v>
      </c>
    </row>
    <row r="246" spans="2:8">
      <c r="B246" t="s">
        <v>1169</v>
      </c>
      <c r="C246" s="216" t="s">
        <v>1170</v>
      </c>
      <c r="D246" s="405">
        <v>9.7301697796577775E-4</v>
      </c>
      <c r="E246" s="405">
        <v>2.5497593339404188E-2</v>
      </c>
      <c r="F246" s="405">
        <f t="shared" si="6"/>
        <v>2.4809591216507407E-5</v>
      </c>
      <c r="G246" s="405">
        <v>0.06</v>
      </c>
      <c r="H246" s="405">
        <f t="shared" si="7"/>
        <v>5.8381018677946663E-5</v>
      </c>
    </row>
    <row r="247" spans="2:8">
      <c r="B247" t="s">
        <v>1171</v>
      </c>
      <c r="C247" s="216" t="s">
        <v>1172</v>
      </c>
      <c r="D247" s="405">
        <v>2.4681256970396641E-4</v>
      </c>
      <c r="E247" s="405">
        <v>5.3319919517102618E-2</v>
      </c>
      <c r="F247" s="405">
        <f t="shared" si="6"/>
        <v>1.3160026352424768E-5</v>
      </c>
      <c r="G247" s="405">
        <v>-0.2</v>
      </c>
      <c r="H247" s="405">
        <f t="shared" si="7"/>
        <v>-4.9362513940793283E-5</v>
      </c>
    </row>
    <row r="248" spans="2:8">
      <c r="B248" t="s">
        <v>1173</v>
      </c>
      <c r="C248" s="216" t="s">
        <v>1174</v>
      </c>
      <c r="D248" s="405">
        <v>6.414171179036284E-4</v>
      </c>
      <c r="E248" s="405">
        <v>9.1189486388628133E-3</v>
      </c>
      <c r="F248" s="405">
        <f t="shared" si="6"/>
        <v>5.8490497542506007E-6</v>
      </c>
      <c r="G248" s="405">
        <v>0.125</v>
      </c>
      <c r="H248" s="405">
        <f t="shared" si="7"/>
        <v>8.0177139737953551E-5</v>
      </c>
    </row>
    <row r="249" spans="2:8">
      <c r="B249" t="s">
        <v>1175</v>
      </c>
      <c r="C249" s="216" t="s">
        <v>1176</v>
      </c>
      <c r="D249" s="405">
        <v>7.5657890475689965E-4</v>
      </c>
      <c r="E249" s="405">
        <v>2.1801859570375122E-2</v>
      </c>
      <c r="F249" s="405">
        <f t="shared" si="6"/>
        <v>1.6494827035418141E-5</v>
      </c>
      <c r="G249" s="405">
        <v>0.20499999999999999</v>
      </c>
      <c r="H249" s="405">
        <f t="shared" si="7"/>
        <v>1.5509867547516441E-4</v>
      </c>
    </row>
    <row r="250" spans="2:8">
      <c r="B250" t="s">
        <v>1177</v>
      </c>
      <c r="C250" s="216" t="s">
        <v>1178</v>
      </c>
      <c r="D250" s="405">
        <v>3.7245097953512361E-4</v>
      </c>
      <c r="E250" s="405">
        <v>2.7013885136960396E-2</v>
      </c>
      <c r="F250" s="405">
        <f t="shared" si="6"/>
        <v>1.0061347980310217E-5</v>
      </c>
      <c r="G250" s="405">
        <v>0.05</v>
      </c>
      <c r="H250" s="405">
        <f t="shared" si="7"/>
        <v>1.8622548976756183E-5</v>
      </c>
    </row>
    <row r="251" spans="2:8">
      <c r="B251" t="s">
        <v>1179</v>
      </c>
      <c r="C251" s="216" t="s">
        <v>1180</v>
      </c>
      <c r="D251" s="405">
        <v>8.362093664264368E-4</v>
      </c>
      <c r="E251" s="405">
        <v>7.7249175694771549E-2</v>
      </c>
      <c r="F251" s="405">
        <f t="shared" si="6"/>
        <v>6.4596484264689414E-5</v>
      </c>
      <c r="G251" s="405">
        <v>0.12</v>
      </c>
      <c r="H251" s="405">
        <f t="shared" si="7"/>
        <v>1.0034512397117241E-4</v>
      </c>
    </row>
    <row r="252" spans="2:8">
      <c r="B252" t="s">
        <v>1181</v>
      </c>
      <c r="C252" s="216" t="s">
        <v>1182</v>
      </c>
      <c r="D252" s="405">
        <v>9.1013563091947656E-4</v>
      </c>
      <c r="E252" s="405">
        <v>3.0483689538807646E-2</v>
      </c>
      <c r="F252" s="405">
        <f t="shared" si="6"/>
        <v>2.7744292011156145E-5</v>
      </c>
      <c r="G252" s="405">
        <v>0.06</v>
      </c>
      <c r="H252" s="405">
        <f t="shared" si="7"/>
        <v>5.4608137855168595E-5</v>
      </c>
    </row>
    <row r="253" spans="2:8">
      <c r="B253" t="s">
        <v>1183</v>
      </c>
      <c r="C253" s="216" t="s">
        <v>1184</v>
      </c>
      <c r="D253" s="405">
        <v>7.127757471639083E-3</v>
      </c>
      <c r="E253" s="405" t="s">
        <v>725</v>
      </c>
      <c r="F253" s="405" t="str">
        <f t="shared" si="6"/>
        <v>n/a</v>
      </c>
      <c r="G253" s="405">
        <v>0.14000000000000001</v>
      </c>
      <c r="H253" s="405">
        <f t="shared" si="7"/>
        <v>9.9788604602947181E-4</v>
      </c>
    </row>
    <row r="254" spans="2:8">
      <c r="B254" t="s">
        <v>1185</v>
      </c>
      <c r="C254" s="216" t="s">
        <v>1186</v>
      </c>
      <c r="D254" s="405">
        <v>5.2651829444117068E-4</v>
      </c>
      <c r="E254" s="405">
        <v>2.4682246822468223E-2</v>
      </c>
      <c r="F254" s="405">
        <f t="shared" si="6"/>
        <v>1.2995654499941974E-5</v>
      </c>
      <c r="G254" s="405">
        <v>0.24</v>
      </c>
      <c r="H254" s="405">
        <f t="shared" si="7"/>
        <v>1.2636439066588095E-4</v>
      </c>
    </row>
    <row r="255" spans="2:8">
      <c r="B255" t="s">
        <v>1187</v>
      </c>
      <c r="C255" s="216" t="s">
        <v>1188</v>
      </c>
      <c r="D255" s="405">
        <v>4.5617847198705539E-3</v>
      </c>
      <c r="E255" s="405">
        <v>2.9159590771652241E-2</v>
      </c>
      <c r="F255" s="405">
        <f t="shared" si="6"/>
        <v>1.330197756198016E-4</v>
      </c>
      <c r="G255" s="405">
        <v>6.5000000000000002E-2</v>
      </c>
      <c r="H255" s="405">
        <f t="shared" si="7"/>
        <v>2.9651600679158604E-4</v>
      </c>
    </row>
    <row r="256" spans="2:8">
      <c r="B256" t="s">
        <v>1189</v>
      </c>
      <c r="C256" s="216" t="s">
        <v>1190</v>
      </c>
      <c r="D256" s="405">
        <v>7.1901545704211034E-2</v>
      </c>
      <c r="E256" s="405">
        <v>6.2140042437102147E-3</v>
      </c>
      <c r="F256" s="405">
        <f t="shared" si="6"/>
        <v>4.4679651013529133E-4</v>
      </c>
      <c r="G256" s="405">
        <v>0.16</v>
      </c>
      <c r="H256" s="405">
        <f t="shared" si="7"/>
        <v>1.1504247312673766E-2</v>
      </c>
    </row>
    <row r="257" spans="2:8">
      <c r="B257" t="s">
        <v>1191</v>
      </c>
      <c r="C257" s="216" t="s">
        <v>1192</v>
      </c>
      <c r="D257" s="405">
        <v>0</v>
      </c>
      <c r="E257" s="405" t="s">
        <v>725</v>
      </c>
      <c r="F257" s="405" t="str">
        <f t="shared" si="6"/>
        <v>n/a</v>
      </c>
      <c r="G257" s="405" t="s">
        <v>725</v>
      </c>
      <c r="H257" s="405" t="str">
        <f t="shared" si="7"/>
        <v>n/a</v>
      </c>
    </row>
    <row r="258" spans="2:8">
      <c r="B258" t="s">
        <v>1193</v>
      </c>
      <c r="C258" s="216" t="s">
        <v>1194</v>
      </c>
      <c r="D258" s="405">
        <v>1.0844232371861129E-3</v>
      </c>
      <c r="E258" s="405">
        <v>9.4304036212749902E-3</v>
      </c>
      <c r="F258" s="405">
        <f t="shared" si="6"/>
        <v>1.0226548822954668E-5</v>
      </c>
      <c r="G258" s="405">
        <v>0.13500000000000001</v>
      </c>
      <c r="H258" s="405">
        <f t="shared" si="7"/>
        <v>1.4639713702012524E-4</v>
      </c>
    </row>
    <row r="259" spans="2:8">
      <c r="B259" t="s">
        <v>1195</v>
      </c>
      <c r="C259" s="216" t="s">
        <v>1196</v>
      </c>
      <c r="D259" s="405">
        <v>7.3457778930448242E-3</v>
      </c>
      <c r="E259" s="405">
        <v>2.0173492031470647E-2</v>
      </c>
      <c r="F259" s="405">
        <f t="shared" si="6"/>
        <v>1.48189991790293E-4</v>
      </c>
      <c r="G259" s="405">
        <v>0.08</v>
      </c>
      <c r="H259" s="405">
        <f t="shared" si="7"/>
        <v>5.8766223144358595E-4</v>
      </c>
    </row>
    <row r="260" spans="2:8">
      <c r="B260" t="s">
        <v>1197</v>
      </c>
      <c r="C260" s="216" t="s">
        <v>1198</v>
      </c>
      <c r="D260" s="405">
        <v>3.2608171635882489E-4</v>
      </c>
      <c r="E260" s="405" t="s">
        <v>725</v>
      </c>
      <c r="F260" s="405" t="str">
        <f t="shared" si="6"/>
        <v>n/a</v>
      </c>
      <c r="G260" s="405">
        <v>5.5E-2</v>
      </c>
      <c r="H260" s="405">
        <f t="shared" si="7"/>
        <v>1.7934494399735369E-5</v>
      </c>
    </row>
    <row r="261" spans="2:8">
      <c r="B261" t="s">
        <v>1199</v>
      </c>
      <c r="C261" s="216" t="s">
        <v>1200</v>
      </c>
      <c r="D261" s="405">
        <v>1.4040322962499136E-3</v>
      </c>
      <c r="E261" s="405">
        <v>1.2853929374799157E-2</v>
      </c>
      <c r="F261" s="405">
        <f t="shared" si="6"/>
        <v>1.8047331975933477E-5</v>
      </c>
      <c r="G261" s="405">
        <v>0.155</v>
      </c>
      <c r="H261" s="405">
        <f t="shared" si="7"/>
        <v>2.176250059187366E-4</v>
      </c>
    </row>
    <row r="262" spans="2:8">
      <c r="B262" t="s">
        <v>1201</v>
      </c>
      <c r="C262" s="216" t="s">
        <v>1202</v>
      </c>
      <c r="D262" s="405">
        <v>1.2243380078402369E-3</v>
      </c>
      <c r="E262" s="405" t="s">
        <v>725</v>
      </c>
      <c r="F262" s="405" t="str">
        <f t="shared" si="6"/>
        <v>n/a</v>
      </c>
      <c r="G262" s="405">
        <v>0.04</v>
      </c>
      <c r="H262" s="405">
        <f t="shared" si="7"/>
        <v>4.8973520313609479E-5</v>
      </c>
    </row>
    <row r="263" spans="2:8">
      <c r="B263" t="s">
        <v>1203</v>
      </c>
      <c r="C263" s="216" t="s">
        <v>1204</v>
      </c>
      <c r="D263" s="405">
        <v>7.234578433148079E-4</v>
      </c>
      <c r="E263" s="405">
        <v>1.5188742461469734E-2</v>
      </c>
      <c r="F263" s="405">
        <f t="shared" si="6"/>
        <v>1.0988414863838941E-5</v>
      </c>
      <c r="G263" s="405">
        <v>6.5000000000000002E-2</v>
      </c>
      <c r="H263" s="405">
        <f t="shared" si="7"/>
        <v>4.7024759815462517E-5</v>
      </c>
    </row>
    <row r="264" spans="2:8">
      <c r="B264" t="s">
        <v>1205</v>
      </c>
      <c r="C264" s="216" t="s">
        <v>1206</v>
      </c>
      <c r="D264" s="405">
        <v>1.0261553226257002E-3</v>
      </c>
      <c r="E264" s="405">
        <v>1.4032010524007894E-2</v>
      </c>
      <c r="F264" s="405">
        <f t="shared" si="6"/>
        <v>1.4399022286350541E-5</v>
      </c>
      <c r="G264" s="405">
        <v>3.5000000000000003E-2</v>
      </c>
      <c r="H264" s="405">
        <f t="shared" si="7"/>
        <v>3.5915436291899511E-5</v>
      </c>
    </row>
    <row r="265" spans="2:8">
      <c r="B265" t="s">
        <v>1207</v>
      </c>
      <c r="C265" s="216" t="s">
        <v>1208</v>
      </c>
      <c r="D265" s="405">
        <v>5.0667205754688126E-3</v>
      </c>
      <c r="E265" s="405">
        <v>7.9448401100927837E-3</v>
      </c>
      <c r="F265" s="405">
        <f t="shared" si="6"/>
        <v>4.0254284854617011E-5</v>
      </c>
      <c r="G265" s="405">
        <v>0.11</v>
      </c>
      <c r="H265" s="405">
        <f t="shared" si="7"/>
        <v>5.5733926330156936E-4</v>
      </c>
    </row>
    <row r="266" spans="2:8">
      <c r="B266" t="s">
        <v>1209</v>
      </c>
      <c r="C266" s="216" t="s">
        <v>1210</v>
      </c>
      <c r="D266" s="405">
        <v>8.1853919836016821E-4</v>
      </c>
      <c r="E266" s="405">
        <v>5.5176219049589623E-3</v>
      </c>
      <c r="F266" s="405">
        <f t="shared" si="6"/>
        <v>4.5163898109396134E-6</v>
      </c>
      <c r="G266" s="405">
        <v>0.105</v>
      </c>
      <c r="H266" s="405">
        <f t="shared" si="7"/>
        <v>8.5946615827817662E-5</v>
      </c>
    </row>
    <row r="267" spans="2:8">
      <c r="B267" t="s">
        <v>1211</v>
      </c>
      <c r="C267" s="216" t="s">
        <v>1212</v>
      </c>
      <c r="D267" s="405">
        <v>2.6955834122909159E-3</v>
      </c>
      <c r="E267" s="405">
        <v>1.1402198995520564E-2</v>
      </c>
      <c r="F267" s="405">
        <f t="shared" si="6"/>
        <v>3.0735578475965375E-5</v>
      </c>
      <c r="G267" s="405">
        <v>0.11</v>
      </c>
      <c r="H267" s="405">
        <f t="shared" si="7"/>
        <v>2.9651417535200077E-4</v>
      </c>
    </row>
    <row r="268" spans="2:8">
      <c r="B268" t="s">
        <v>1213</v>
      </c>
      <c r="C268" s="216" t="s">
        <v>1214</v>
      </c>
      <c r="D268" s="405">
        <v>6.1530458634294588E-4</v>
      </c>
      <c r="E268" s="405">
        <v>2.767843259213186E-2</v>
      </c>
      <c r="F268" s="405">
        <f t="shared" si="6"/>
        <v>1.7030666516722807E-5</v>
      </c>
      <c r="G268" s="405">
        <v>6.5000000000000002E-2</v>
      </c>
      <c r="H268" s="405">
        <f t="shared" si="7"/>
        <v>3.9994798112291483E-5</v>
      </c>
    </row>
    <row r="269" spans="2:8">
      <c r="B269" t="s">
        <v>1215</v>
      </c>
      <c r="C269" s="216" t="s">
        <v>1216</v>
      </c>
      <c r="D269" s="405">
        <v>3.5483188773959722E-4</v>
      </c>
      <c r="E269" s="405">
        <v>1.2583668005354751E-2</v>
      </c>
      <c r="F269" s="405">
        <f t="shared" si="6"/>
        <v>4.4650866730283985E-6</v>
      </c>
      <c r="G269" s="405">
        <v>0.04</v>
      </c>
      <c r="H269" s="405">
        <f t="shared" si="7"/>
        <v>1.419327550958389E-5</v>
      </c>
    </row>
    <row r="270" spans="2:8">
      <c r="B270" t="s">
        <v>1217</v>
      </c>
      <c r="C270" s="216" t="s">
        <v>1218</v>
      </c>
      <c r="D270" s="405">
        <v>2.8794755316819357E-3</v>
      </c>
      <c r="E270" s="405">
        <v>9.1021928009929667E-3</v>
      </c>
      <c r="F270" s="405">
        <f t="shared" si="6"/>
        <v>2.620954145511071E-5</v>
      </c>
      <c r="G270" s="405">
        <v>8.5000000000000006E-2</v>
      </c>
      <c r="H270" s="405">
        <f t="shared" si="7"/>
        <v>2.4475542019296455E-4</v>
      </c>
    </row>
    <row r="271" spans="2:8">
      <c r="B271" t="s">
        <v>1219</v>
      </c>
      <c r="C271" s="216" t="s">
        <v>1220</v>
      </c>
      <c r="D271" s="405">
        <v>3.3714709956103443E-4</v>
      </c>
      <c r="E271" s="405" t="s">
        <v>725</v>
      </c>
      <c r="F271" s="405" t="str">
        <f t="shared" si="6"/>
        <v>n/a</v>
      </c>
      <c r="G271" s="405">
        <v>-6.5000000000000002E-2</v>
      </c>
      <c r="H271" s="405">
        <f t="shared" si="7"/>
        <v>-2.1914561471467238E-5</v>
      </c>
    </row>
    <row r="272" spans="2:8">
      <c r="B272" t="s">
        <v>1221</v>
      </c>
      <c r="C272" s="216" t="s">
        <v>1222</v>
      </c>
      <c r="D272" s="405">
        <v>5.1168479199130759E-4</v>
      </c>
      <c r="E272" s="405">
        <v>3.617345989205286E-2</v>
      </c>
      <c r="F272" s="405">
        <f t="shared" si="6"/>
        <v>1.8509409300470976E-5</v>
      </c>
      <c r="G272" s="405">
        <v>0.13</v>
      </c>
      <c r="H272" s="405">
        <f t="shared" si="7"/>
        <v>6.6519022958869985E-5</v>
      </c>
    </row>
    <row r="273" spans="2:8">
      <c r="B273" t="s">
        <v>1223</v>
      </c>
      <c r="C273" s="216" t="s">
        <v>1224</v>
      </c>
      <c r="D273" s="405">
        <v>7.9714842624892225E-4</v>
      </c>
      <c r="E273" s="405">
        <v>1.0984895768318561E-2</v>
      </c>
      <c r="F273" s="405">
        <f t="shared" si="6"/>
        <v>8.756592374223586E-6</v>
      </c>
      <c r="G273" s="405">
        <v>0.09</v>
      </c>
      <c r="H273" s="405">
        <f t="shared" si="7"/>
        <v>7.1743358362403006E-5</v>
      </c>
    </row>
    <row r="274" spans="2:8">
      <c r="B274" t="s">
        <v>1225</v>
      </c>
      <c r="C274" s="216" t="s">
        <v>1226</v>
      </c>
      <c r="D274" s="405">
        <v>4.391235966662214E-4</v>
      </c>
      <c r="E274" s="405">
        <v>2.9967891544773459E-2</v>
      </c>
      <c r="F274" s="405">
        <f t="shared" si="6"/>
        <v>1.3159608319644166E-5</v>
      </c>
      <c r="G274" s="405">
        <v>0.105</v>
      </c>
      <c r="H274" s="405">
        <f t="shared" si="7"/>
        <v>4.6107977649953246E-5</v>
      </c>
    </row>
    <row r="275" spans="2:8">
      <c r="B275" t="s">
        <v>1227</v>
      </c>
      <c r="C275" s="216" t="s">
        <v>1228</v>
      </c>
      <c r="D275" s="405">
        <v>8.8934299523519308E-4</v>
      </c>
      <c r="E275" s="405">
        <v>1.9793814432989689E-2</v>
      </c>
      <c r="F275" s="405">
        <f t="shared" ref="F275:F338" si="8">IFERROR($E275*$D275,"n/a")</f>
        <v>1.7603490214964644E-5</v>
      </c>
      <c r="G275" s="405">
        <v>0.08</v>
      </c>
      <c r="H275" s="405">
        <f t="shared" ref="H275:H338" si="9">IFERROR($G275*$D275,"n/a")</f>
        <v>7.1147439618815447E-5</v>
      </c>
    </row>
    <row r="276" spans="2:8">
      <c r="B276" t="s">
        <v>1229</v>
      </c>
      <c r="C276" s="216" t="s">
        <v>1230</v>
      </c>
      <c r="D276" s="405">
        <v>9.0657008717661802E-4</v>
      </c>
      <c r="E276" s="405">
        <v>1.0416666666666668E-2</v>
      </c>
      <c r="F276" s="405">
        <f t="shared" si="8"/>
        <v>9.4434384080897716E-6</v>
      </c>
      <c r="G276" s="405">
        <v>0.12</v>
      </c>
      <c r="H276" s="405">
        <f t="shared" si="9"/>
        <v>1.0878841046119416E-4</v>
      </c>
    </row>
    <row r="277" spans="2:8">
      <c r="B277" t="s">
        <v>1231</v>
      </c>
      <c r="C277" s="216" t="s">
        <v>1232</v>
      </c>
      <c r="D277" s="405">
        <v>1.5034095479634634E-4</v>
      </c>
      <c r="E277" s="405">
        <v>2.2497187851518562E-2</v>
      </c>
      <c r="F277" s="405">
        <f t="shared" si="8"/>
        <v>3.3822487018300643E-6</v>
      </c>
      <c r="G277" s="405">
        <v>0.125</v>
      </c>
      <c r="H277" s="405">
        <f t="shared" si="9"/>
        <v>1.8792619349543293E-5</v>
      </c>
    </row>
    <row r="278" spans="2:8">
      <c r="B278" t="s">
        <v>1233</v>
      </c>
      <c r="C278" s="216" t="s">
        <v>1234</v>
      </c>
      <c r="D278" s="405">
        <v>1.3481890302377184E-3</v>
      </c>
      <c r="E278" s="405">
        <v>4.7486033519553083E-3</v>
      </c>
      <c r="F278" s="405">
        <f t="shared" si="8"/>
        <v>6.402014948056206E-6</v>
      </c>
      <c r="G278" s="405">
        <v>9.5000000000000001E-2</v>
      </c>
      <c r="H278" s="405">
        <f t="shared" si="9"/>
        <v>1.2807795787258324E-4</v>
      </c>
    </row>
    <row r="279" spans="2:8">
      <c r="B279" t="s">
        <v>1235</v>
      </c>
      <c r="C279" s="216" t="s">
        <v>1236</v>
      </c>
      <c r="D279" s="405">
        <v>4.9179519441965849E-4</v>
      </c>
      <c r="E279" s="405">
        <v>1.161751563896336E-2</v>
      </c>
      <c r="F279" s="405">
        <f t="shared" si="8"/>
        <v>5.7134383623374082E-6</v>
      </c>
      <c r="G279" s="405">
        <v>6.5000000000000002E-2</v>
      </c>
      <c r="H279" s="405">
        <f t="shared" si="9"/>
        <v>3.1966687637277806E-5</v>
      </c>
    </row>
    <row r="280" spans="2:8">
      <c r="B280" t="s">
        <v>1237</v>
      </c>
      <c r="C280" s="216" t="s">
        <v>1238</v>
      </c>
      <c r="D280" s="405">
        <v>8.4956576108107201E-4</v>
      </c>
      <c r="E280" s="405">
        <v>2.4566790962930466E-2</v>
      </c>
      <c r="F280" s="405">
        <f t="shared" si="8"/>
        <v>2.0871104461741622E-5</v>
      </c>
      <c r="G280" s="405">
        <v>0.08</v>
      </c>
      <c r="H280" s="405">
        <f t="shared" si="9"/>
        <v>6.7965260886485758E-5</v>
      </c>
    </row>
    <row r="281" spans="2:8">
      <c r="B281" t="s">
        <v>1239</v>
      </c>
      <c r="C281" s="216" t="s">
        <v>1240</v>
      </c>
      <c r="D281" s="405">
        <v>5.5176018542971541E-4</v>
      </c>
      <c r="E281" s="405">
        <v>3.3215067562466977E-2</v>
      </c>
      <c r="F281" s="405">
        <f t="shared" si="8"/>
        <v>1.8326751837327303E-5</v>
      </c>
      <c r="G281" s="405">
        <v>0.04</v>
      </c>
      <c r="H281" s="405">
        <f t="shared" si="9"/>
        <v>2.2070407417188616E-5</v>
      </c>
    </row>
    <row r="282" spans="2:8">
      <c r="B282" t="s">
        <v>1241</v>
      </c>
      <c r="C282" s="216" t="s">
        <v>1242</v>
      </c>
      <c r="D282" s="405">
        <v>1.0913011039114572E-3</v>
      </c>
      <c r="E282" s="405">
        <v>2.6879199874980463E-2</v>
      </c>
      <c r="F282" s="405">
        <f t="shared" si="8"/>
        <v>2.9333300495822881E-5</v>
      </c>
      <c r="G282" s="405">
        <v>0.06</v>
      </c>
      <c r="H282" s="405">
        <f t="shared" si="9"/>
        <v>6.5478066234687425E-5</v>
      </c>
    </row>
    <row r="283" spans="2:8">
      <c r="B283" t="s">
        <v>1243</v>
      </c>
      <c r="C283" s="216" t="s">
        <v>1244</v>
      </c>
      <c r="D283" s="405">
        <v>2.2345045924795242E-3</v>
      </c>
      <c r="E283" s="405" t="s">
        <v>725</v>
      </c>
      <c r="F283" s="405" t="str">
        <f t="shared" si="8"/>
        <v>n/a</v>
      </c>
      <c r="G283" s="405">
        <v>0.14000000000000001</v>
      </c>
      <c r="H283" s="405">
        <f t="shared" si="9"/>
        <v>3.1283064294713341E-4</v>
      </c>
    </row>
    <row r="284" spans="2:8">
      <c r="B284" t="s">
        <v>1245</v>
      </c>
      <c r="C284" s="216" t="s">
        <v>1246</v>
      </c>
      <c r="D284" s="405">
        <v>6.6924668503187147E-4</v>
      </c>
      <c r="E284" s="405">
        <v>3.7331489802972698E-2</v>
      </c>
      <c r="F284" s="405">
        <f t="shared" si="8"/>
        <v>2.498397579794059E-5</v>
      </c>
      <c r="G284" s="405">
        <v>0.01</v>
      </c>
      <c r="H284" s="405">
        <f t="shared" si="9"/>
        <v>6.6924668503187145E-6</v>
      </c>
    </row>
    <row r="285" spans="2:8">
      <c r="B285" t="s">
        <v>1247</v>
      </c>
      <c r="C285" s="216" t="s">
        <v>1248</v>
      </c>
      <c r="D285" s="405">
        <v>2.6689003244054427E-3</v>
      </c>
      <c r="E285" s="405">
        <v>4.1463414634146344E-2</v>
      </c>
      <c r="F285" s="405">
        <f t="shared" si="8"/>
        <v>1.1066172076803056E-4</v>
      </c>
      <c r="G285" s="405">
        <v>3.5000000000000003E-2</v>
      </c>
      <c r="H285" s="405">
        <f t="shared" si="9"/>
        <v>9.3411511354190508E-5</v>
      </c>
    </row>
    <row r="286" spans="2:8">
      <c r="B286" t="s">
        <v>1249</v>
      </c>
      <c r="C286" s="216" t="s">
        <v>1250</v>
      </c>
      <c r="D286" s="405">
        <v>4.1726190024172073E-4</v>
      </c>
      <c r="E286" s="405">
        <v>2.8991686207631637E-2</v>
      </c>
      <c r="F286" s="405">
        <f t="shared" si="8"/>
        <v>1.2097126078208062E-5</v>
      </c>
      <c r="G286" s="405">
        <v>0.09</v>
      </c>
      <c r="H286" s="405">
        <f t="shared" si="9"/>
        <v>3.7553571021754862E-5</v>
      </c>
    </row>
    <row r="287" spans="2:8">
      <c r="B287" t="s">
        <v>1251</v>
      </c>
      <c r="C287" s="216" t="s">
        <v>1252</v>
      </c>
      <c r="D287" s="405">
        <v>4.3652699870734145E-4</v>
      </c>
      <c r="E287" s="405">
        <v>4.5368620037807193E-2</v>
      </c>
      <c r="F287" s="405">
        <f t="shared" si="8"/>
        <v>1.9804627540597725E-5</v>
      </c>
      <c r="G287" s="405">
        <v>2.5000000000000001E-2</v>
      </c>
      <c r="H287" s="405">
        <f t="shared" si="9"/>
        <v>1.0913174967683537E-5</v>
      </c>
    </row>
    <row r="288" spans="2:8">
      <c r="B288" t="s">
        <v>1253</v>
      </c>
      <c r="C288" s="216" t="s">
        <v>1254</v>
      </c>
      <c r="D288" s="405">
        <v>8.2076851492501716E-4</v>
      </c>
      <c r="E288" s="405">
        <v>4.0264026402640256E-2</v>
      </c>
      <c r="F288" s="405">
        <f t="shared" si="8"/>
        <v>3.3047445155396727E-5</v>
      </c>
      <c r="G288" s="405">
        <v>3.5000000000000003E-2</v>
      </c>
      <c r="H288" s="405">
        <f t="shared" si="9"/>
        <v>2.8726898022375604E-5</v>
      </c>
    </row>
    <row r="289" spans="2:8">
      <c r="B289" t="s">
        <v>1255</v>
      </c>
      <c r="C289" s="216" t="s">
        <v>1256</v>
      </c>
      <c r="D289" s="405">
        <v>1.4114640564095551E-3</v>
      </c>
      <c r="E289" s="405" t="s">
        <v>725</v>
      </c>
      <c r="F289" s="405" t="str">
        <f t="shared" si="8"/>
        <v>n/a</v>
      </c>
      <c r="G289" s="405">
        <v>7.0000000000000007E-2</v>
      </c>
      <c r="H289" s="405">
        <f t="shared" si="9"/>
        <v>9.8802483948668866E-5</v>
      </c>
    </row>
    <row r="290" spans="2:8">
      <c r="B290" t="s">
        <v>1257</v>
      </c>
      <c r="C290" s="216" t="s">
        <v>1258</v>
      </c>
      <c r="D290" s="405">
        <v>6.0245767822733761E-4</v>
      </c>
      <c r="E290" s="405">
        <v>3.1393653997084874E-2</v>
      </c>
      <c r="F290" s="405">
        <f t="shared" si="8"/>
        <v>1.8913347898156128E-5</v>
      </c>
      <c r="G290" s="405">
        <v>4.4999999999999998E-2</v>
      </c>
      <c r="H290" s="405">
        <f t="shared" si="9"/>
        <v>2.7110595520230191E-5</v>
      </c>
    </row>
    <row r="291" spans="2:8">
      <c r="B291" t="s">
        <v>1259</v>
      </c>
      <c r="C291" s="216" t="s">
        <v>1260</v>
      </c>
      <c r="D291" s="405">
        <v>4.138451910984985E-4</v>
      </c>
      <c r="E291" s="405">
        <v>2.9748624126134163E-2</v>
      </c>
      <c r="F291" s="405">
        <f t="shared" si="8"/>
        <v>1.2311325036397396E-5</v>
      </c>
      <c r="G291" s="405">
        <v>0.04</v>
      </c>
      <c r="H291" s="405">
        <f t="shared" si="9"/>
        <v>1.6553807643939939E-5</v>
      </c>
    </row>
    <row r="292" spans="2:8">
      <c r="B292" t="s">
        <v>1261</v>
      </c>
      <c r="C292" s="216" t="s">
        <v>1262</v>
      </c>
      <c r="D292" s="405">
        <v>1.0220479207680869E-3</v>
      </c>
      <c r="E292" s="405">
        <v>2.8401282638570776E-2</v>
      </c>
      <c r="F292" s="405">
        <f t="shared" si="8"/>
        <v>2.9027471867898025E-5</v>
      </c>
      <c r="G292" s="405">
        <v>6.5000000000000002E-2</v>
      </c>
      <c r="H292" s="405">
        <f t="shared" si="9"/>
        <v>6.643311484992565E-5</v>
      </c>
    </row>
    <row r="293" spans="2:8">
      <c r="B293" t="s">
        <v>1263</v>
      </c>
      <c r="C293" s="216" t="s">
        <v>1264</v>
      </c>
      <c r="D293" s="405">
        <v>1.8828121140451431E-4</v>
      </c>
      <c r="E293" s="405">
        <v>5.270863836017569E-2</v>
      </c>
      <c r="F293" s="405">
        <f t="shared" si="8"/>
        <v>9.9240462819363321E-6</v>
      </c>
      <c r="G293" s="405">
        <v>2.5000000000000001E-2</v>
      </c>
      <c r="H293" s="405">
        <f t="shared" si="9"/>
        <v>4.7070302851128583E-6</v>
      </c>
    </row>
    <row r="294" spans="2:8">
      <c r="B294" t="s">
        <v>1265</v>
      </c>
      <c r="C294" s="216" t="s">
        <v>1266</v>
      </c>
      <c r="D294" s="405">
        <v>5.7607914513822297E-3</v>
      </c>
      <c r="E294" s="405">
        <v>1.6636805733299207E-2</v>
      </c>
      <c r="F294" s="405">
        <f t="shared" si="8"/>
        <v>9.5841168246696935E-5</v>
      </c>
      <c r="G294" s="405">
        <v>0.155</v>
      </c>
      <c r="H294" s="405">
        <f t="shared" si="9"/>
        <v>8.9292267496424561E-4</v>
      </c>
    </row>
    <row r="295" spans="2:8">
      <c r="B295" t="s">
        <v>1267</v>
      </c>
      <c r="C295" s="216" t="s">
        <v>1268</v>
      </c>
      <c r="D295" s="405">
        <v>1.3373562404097239E-3</v>
      </c>
      <c r="E295" s="405">
        <v>5.7265022524242192E-3</v>
      </c>
      <c r="F295" s="405">
        <f t="shared" si="8"/>
        <v>7.6583735229998687E-6</v>
      </c>
      <c r="G295" s="405">
        <v>0.1</v>
      </c>
      <c r="H295" s="405">
        <f t="shared" si="9"/>
        <v>1.3373562404097239E-4</v>
      </c>
    </row>
    <row r="296" spans="2:8">
      <c r="B296" t="s">
        <v>1269</v>
      </c>
      <c r="C296" s="216" t="s">
        <v>1270</v>
      </c>
      <c r="D296" s="405">
        <v>1.2875528843528104E-3</v>
      </c>
      <c r="E296" s="405" t="s">
        <v>725</v>
      </c>
      <c r="F296" s="405" t="str">
        <f t="shared" si="8"/>
        <v>n/a</v>
      </c>
      <c r="G296" s="405">
        <v>7.4999999999999997E-2</v>
      </c>
      <c r="H296" s="405">
        <f t="shared" si="9"/>
        <v>9.6566466326460774E-5</v>
      </c>
    </row>
    <row r="297" spans="2:8">
      <c r="B297" t="s">
        <v>1271</v>
      </c>
      <c r="C297" s="216" t="s">
        <v>1272</v>
      </c>
      <c r="D297" s="405">
        <v>1.3252224650600985E-3</v>
      </c>
      <c r="E297" s="405" t="s">
        <v>725</v>
      </c>
      <c r="F297" s="405" t="str">
        <f t="shared" si="8"/>
        <v>n/a</v>
      </c>
      <c r="G297" s="405">
        <v>0.15</v>
      </c>
      <c r="H297" s="405">
        <f t="shared" si="9"/>
        <v>1.9878336975901479E-4</v>
      </c>
    </row>
    <row r="298" spans="2:8">
      <c r="B298" t="s">
        <v>1273</v>
      </c>
      <c r="C298" s="216" t="s">
        <v>1274</v>
      </c>
      <c r="D298" s="405">
        <v>3.6991491291761048E-3</v>
      </c>
      <c r="E298" s="405">
        <v>1.8593120545398203E-2</v>
      </c>
      <c r="F298" s="405">
        <f t="shared" si="8"/>
        <v>6.8778725674176102E-5</v>
      </c>
      <c r="G298" s="405">
        <v>0.13500000000000001</v>
      </c>
      <c r="H298" s="405">
        <f t="shared" si="9"/>
        <v>4.9938513243877423E-4</v>
      </c>
    </row>
    <row r="299" spans="2:8">
      <c r="B299" t="s">
        <v>1275</v>
      </c>
      <c r="C299" s="216" t="s">
        <v>1276</v>
      </c>
      <c r="D299" s="405">
        <v>5.3395031002922695E-4</v>
      </c>
      <c r="E299" s="405">
        <v>4.3890865954922899E-2</v>
      </c>
      <c r="F299" s="405">
        <f t="shared" si="8"/>
        <v>2.3435541484082323E-5</v>
      </c>
      <c r="G299" s="405">
        <v>4.4999999999999998E-2</v>
      </c>
      <c r="H299" s="405">
        <f t="shared" si="9"/>
        <v>2.4027763951315211E-5</v>
      </c>
    </row>
    <row r="300" spans="2:8">
      <c r="B300" t="s">
        <v>1277</v>
      </c>
      <c r="C300" s="216" t="s">
        <v>1278</v>
      </c>
      <c r="D300" s="405">
        <v>0</v>
      </c>
      <c r="E300" s="405">
        <v>1.4753046824887751E-2</v>
      </c>
      <c r="F300" s="405">
        <f t="shared" si="8"/>
        <v>0</v>
      </c>
      <c r="G300" s="405" t="s">
        <v>725</v>
      </c>
      <c r="H300" s="405" t="str">
        <f t="shared" si="9"/>
        <v>n/a</v>
      </c>
    </row>
    <row r="301" spans="2:8">
      <c r="B301" t="s">
        <v>1277</v>
      </c>
      <c r="C301" s="216" t="s">
        <v>1279</v>
      </c>
      <c r="D301" s="405">
        <v>0</v>
      </c>
      <c r="E301" s="405">
        <v>1.5389762462361994E-2</v>
      </c>
      <c r="F301" s="405">
        <f t="shared" si="8"/>
        <v>0</v>
      </c>
      <c r="G301" s="405" t="s">
        <v>725</v>
      </c>
      <c r="H301" s="405" t="str">
        <f t="shared" si="9"/>
        <v>n/a</v>
      </c>
    </row>
    <row r="302" spans="2:8">
      <c r="B302" t="s">
        <v>1280</v>
      </c>
      <c r="C302" s="216" t="s">
        <v>1281</v>
      </c>
      <c r="D302" s="405">
        <v>8.0234122101100153E-4</v>
      </c>
      <c r="E302" s="405">
        <v>2.9714285714285714E-2</v>
      </c>
      <c r="F302" s="405">
        <f t="shared" si="8"/>
        <v>2.384099628146976E-5</v>
      </c>
      <c r="G302" s="405">
        <v>0.05</v>
      </c>
      <c r="H302" s="405">
        <f t="shared" si="9"/>
        <v>4.0117061050550082E-5</v>
      </c>
    </row>
    <row r="303" spans="2:8">
      <c r="B303" t="s">
        <v>1282</v>
      </c>
      <c r="C303" s="216" t="s">
        <v>1283</v>
      </c>
      <c r="D303" s="405">
        <v>2.3202021329894859E-4</v>
      </c>
      <c r="E303" s="405" t="s">
        <v>725</v>
      </c>
      <c r="F303" s="405" t="str">
        <f t="shared" si="8"/>
        <v>n/a</v>
      </c>
      <c r="G303" s="405">
        <v>-4.4999999999999998E-2</v>
      </c>
      <c r="H303" s="405">
        <f t="shared" si="9"/>
        <v>-1.0440909598452685E-5</v>
      </c>
    </row>
    <row r="304" spans="2:8">
      <c r="B304" t="s">
        <v>1284</v>
      </c>
      <c r="C304" s="216" t="s">
        <v>1285</v>
      </c>
      <c r="D304" s="405">
        <v>2.0958420734230108E-3</v>
      </c>
      <c r="E304" s="405">
        <v>3.9206534422403738E-2</v>
      </c>
      <c r="F304" s="405">
        <f t="shared" si="8"/>
        <v>8.21707043955813E-5</v>
      </c>
      <c r="G304" s="405">
        <v>5.0000000000000001E-3</v>
      </c>
      <c r="H304" s="405">
        <f t="shared" si="9"/>
        <v>1.0479210367115054E-5</v>
      </c>
    </row>
    <row r="305" spans="2:8">
      <c r="B305" t="s">
        <v>1286</v>
      </c>
      <c r="C305" s="216" t="s">
        <v>1287</v>
      </c>
      <c r="D305" s="405">
        <v>2.3867623801179455E-4</v>
      </c>
      <c r="E305" s="405">
        <v>1.9152854511970536E-2</v>
      </c>
      <c r="F305" s="405">
        <f t="shared" si="8"/>
        <v>4.5713312621043526E-6</v>
      </c>
      <c r="G305" s="405">
        <v>0.05</v>
      </c>
      <c r="H305" s="405">
        <f t="shared" si="9"/>
        <v>1.1933811900589728E-5</v>
      </c>
    </row>
    <row r="306" spans="2:8">
      <c r="B306" t="s">
        <v>1288</v>
      </c>
      <c r="C306" s="216" t="s">
        <v>1289</v>
      </c>
      <c r="D306" s="405">
        <v>4.0474858488150902E-4</v>
      </c>
      <c r="E306" s="405">
        <v>2.3730422401518746E-2</v>
      </c>
      <c r="F306" s="405">
        <f t="shared" si="8"/>
        <v>9.6048548856551739E-6</v>
      </c>
      <c r="G306" s="405">
        <v>6.5000000000000002E-2</v>
      </c>
      <c r="H306" s="405">
        <f t="shared" si="9"/>
        <v>2.6308658017298086E-5</v>
      </c>
    </row>
    <row r="307" spans="2:8">
      <c r="B307" t="s">
        <v>1290</v>
      </c>
      <c r="C307" s="216" t="s">
        <v>1291</v>
      </c>
      <c r="D307" s="405">
        <v>1.1579456093117383E-3</v>
      </c>
      <c r="E307" s="405">
        <v>2.3006134969325152E-2</v>
      </c>
      <c r="F307" s="405">
        <f t="shared" si="8"/>
        <v>2.6639852974963302E-5</v>
      </c>
      <c r="G307" s="405">
        <v>0.08</v>
      </c>
      <c r="H307" s="405">
        <f t="shared" si="9"/>
        <v>9.2635648744939059E-5</v>
      </c>
    </row>
    <row r="308" spans="2:8">
      <c r="B308" t="s">
        <v>1292</v>
      </c>
      <c r="C308" s="216" t="s">
        <v>1293</v>
      </c>
      <c r="D308" s="405">
        <v>1.5268744653380521E-3</v>
      </c>
      <c r="E308" s="405">
        <v>1.958318361480417E-2</v>
      </c>
      <c r="F308" s="405">
        <f t="shared" si="8"/>
        <v>2.9901063011471018E-5</v>
      </c>
      <c r="G308" s="405">
        <v>7.4999999999999997E-2</v>
      </c>
      <c r="H308" s="405">
        <f t="shared" si="9"/>
        <v>1.145155849003539E-4</v>
      </c>
    </row>
    <row r="309" spans="2:8">
      <c r="B309" t="s">
        <v>1294</v>
      </c>
      <c r="C309" s="216" t="s">
        <v>1295</v>
      </c>
      <c r="D309" s="405">
        <v>1.164007635408119E-3</v>
      </c>
      <c r="E309" s="405">
        <v>1.4222727919214907E-2</v>
      </c>
      <c r="F309" s="405">
        <f t="shared" si="8"/>
        <v>1.6555363894298381E-5</v>
      </c>
      <c r="G309" s="405">
        <v>7.4999999999999997E-2</v>
      </c>
      <c r="H309" s="405">
        <f t="shared" si="9"/>
        <v>8.7300572655608921E-5</v>
      </c>
    </row>
    <row r="310" spans="2:8">
      <c r="B310" t="s">
        <v>1296</v>
      </c>
      <c r="C310" s="216" t="s">
        <v>1297</v>
      </c>
      <c r="D310" s="405">
        <v>1.0394287036946267E-3</v>
      </c>
      <c r="E310" s="405" t="s">
        <v>725</v>
      </c>
      <c r="F310" s="405" t="str">
        <f t="shared" si="8"/>
        <v>n/a</v>
      </c>
      <c r="G310" s="405">
        <v>7.4999999999999997E-2</v>
      </c>
      <c r="H310" s="405">
        <f t="shared" si="9"/>
        <v>7.7957152777097003E-5</v>
      </c>
    </row>
    <row r="311" spans="2:8">
      <c r="B311" t="s">
        <v>1298</v>
      </c>
      <c r="C311" s="216" t="s">
        <v>1299</v>
      </c>
      <c r="D311" s="405">
        <v>3.7942664029091955E-4</v>
      </c>
      <c r="E311" s="405">
        <v>7.4780332772480841E-3</v>
      </c>
      <c r="F311" s="405">
        <f t="shared" si="8"/>
        <v>2.837365042369935E-6</v>
      </c>
      <c r="G311" s="405">
        <v>5.5E-2</v>
      </c>
      <c r="H311" s="405">
        <f t="shared" si="9"/>
        <v>2.0868465216000577E-5</v>
      </c>
    </row>
    <row r="312" spans="2:8">
      <c r="B312" t="s">
        <v>1300</v>
      </c>
      <c r="C312" s="216" t="s">
        <v>1301</v>
      </c>
      <c r="D312" s="405">
        <v>2.3496459635595051E-4</v>
      </c>
      <c r="E312" s="405">
        <v>3.0811055731762571E-2</v>
      </c>
      <c r="F312" s="405">
        <f t="shared" si="8"/>
        <v>7.2395072733142877E-6</v>
      </c>
      <c r="G312" s="405">
        <v>6.5000000000000002E-2</v>
      </c>
      <c r="H312" s="405">
        <f t="shared" si="9"/>
        <v>1.5272698763136785E-5</v>
      </c>
    </row>
    <row r="313" spans="2:8">
      <c r="B313" t="s">
        <v>1302</v>
      </c>
      <c r="C313" s="216" t="s">
        <v>1303</v>
      </c>
      <c r="D313" s="405">
        <v>1.9598574769028626E-4</v>
      </c>
      <c r="E313" s="405" t="s">
        <v>725</v>
      </c>
      <c r="F313" s="405" t="str">
        <f t="shared" si="8"/>
        <v>n/a</v>
      </c>
      <c r="G313" s="405">
        <v>5.0000000000000001E-3</v>
      </c>
      <c r="H313" s="405">
        <f t="shared" si="9"/>
        <v>9.7992873845143128E-7</v>
      </c>
    </row>
    <row r="314" spans="2:8">
      <c r="B314" t="s">
        <v>1304</v>
      </c>
      <c r="C314" s="216" t="s">
        <v>1305</v>
      </c>
      <c r="D314" s="405">
        <v>3.0695899278287742E-4</v>
      </c>
      <c r="E314" s="405">
        <v>3.011170471102477E-2</v>
      </c>
      <c r="F314" s="405">
        <f t="shared" si="8"/>
        <v>9.2430585490715878E-6</v>
      </c>
      <c r="G314" s="405">
        <v>2.5000000000000001E-2</v>
      </c>
      <c r="H314" s="405">
        <f t="shared" si="9"/>
        <v>7.6739748195719361E-6</v>
      </c>
    </row>
    <row r="315" spans="2:8">
      <c r="B315" t="s">
        <v>1306</v>
      </c>
      <c r="C315" s="216" t="s">
        <v>1307</v>
      </c>
      <c r="D315" s="405">
        <v>0</v>
      </c>
      <c r="E315" s="405">
        <v>1.7277913610431947E-2</v>
      </c>
      <c r="F315" s="405">
        <f t="shared" si="8"/>
        <v>0</v>
      </c>
      <c r="G315" s="405" t="s">
        <v>725</v>
      </c>
      <c r="H315" s="405" t="str">
        <f t="shared" si="9"/>
        <v>n/a</v>
      </c>
    </row>
    <row r="316" spans="2:8">
      <c r="B316" t="s">
        <v>1308</v>
      </c>
      <c r="C316" s="216" t="s">
        <v>1309</v>
      </c>
      <c r="D316" s="405">
        <v>3.0804516748653751E-3</v>
      </c>
      <c r="E316" s="405">
        <v>6.5332336738366135E-3</v>
      </c>
      <c r="F316" s="405">
        <f t="shared" si="8"/>
        <v>2.0125310612856865E-5</v>
      </c>
      <c r="G316" s="405">
        <v>0.155</v>
      </c>
      <c r="H316" s="405">
        <f t="shared" si="9"/>
        <v>4.7747000960413316E-4</v>
      </c>
    </row>
    <row r="317" spans="2:8">
      <c r="B317" t="s">
        <v>1310</v>
      </c>
      <c r="C317" s="216" t="s">
        <v>124</v>
      </c>
      <c r="D317" s="405">
        <v>3.9371263923613231E-3</v>
      </c>
      <c r="E317" s="405">
        <v>2.0879940343027589E-2</v>
      </c>
      <c r="F317" s="405">
        <f t="shared" si="8"/>
        <v>8.220696419546386E-5</v>
      </c>
      <c r="G317" s="405">
        <v>7.4999999999999997E-2</v>
      </c>
      <c r="H317" s="405">
        <f t="shared" si="9"/>
        <v>2.9528447942709924E-4</v>
      </c>
    </row>
    <row r="318" spans="2:8">
      <c r="B318" t="s">
        <v>1311</v>
      </c>
      <c r="C318" s="216" t="s">
        <v>1312</v>
      </c>
      <c r="D318" s="405">
        <v>1.1502320398828379E-3</v>
      </c>
      <c r="E318" s="405">
        <v>1.0829476158989054E-2</v>
      </c>
      <c r="F318" s="405">
        <f t="shared" si="8"/>
        <v>1.2456410453216539E-5</v>
      </c>
      <c r="G318" s="405">
        <v>0.09</v>
      </c>
      <c r="H318" s="405">
        <f t="shared" si="9"/>
        <v>1.035208835894554E-4</v>
      </c>
    </row>
    <row r="319" spans="2:8">
      <c r="B319" t="s">
        <v>1313</v>
      </c>
      <c r="C319" s="216" t="s">
        <v>1314</v>
      </c>
      <c r="D319" s="405">
        <v>2.1340188382434361E-3</v>
      </c>
      <c r="E319" s="405">
        <v>2.1418274181368852E-2</v>
      </c>
      <c r="F319" s="405">
        <f t="shared" si="8"/>
        <v>4.5707000585704141E-5</v>
      </c>
      <c r="G319" s="405">
        <v>9.5000000000000001E-2</v>
      </c>
      <c r="H319" s="405">
        <f t="shared" si="9"/>
        <v>2.0273178963312643E-4</v>
      </c>
    </row>
    <row r="320" spans="2:8">
      <c r="B320" t="s">
        <v>1315</v>
      </c>
      <c r="C320" s="216" t="s">
        <v>1316</v>
      </c>
      <c r="D320" s="405">
        <v>6.6675551020168894E-4</v>
      </c>
      <c r="E320" s="405" t="s">
        <v>725</v>
      </c>
      <c r="F320" s="405" t="str">
        <f t="shared" si="8"/>
        <v>n/a</v>
      </c>
      <c r="G320" s="405">
        <v>0.20499999999999999</v>
      </c>
      <c r="H320" s="405">
        <f t="shared" si="9"/>
        <v>1.3668487959134622E-4</v>
      </c>
    </row>
    <row r="321" spans="2:8">
      <c r="B321" t="s">
        <v>1317</v>
      </c>
      <c r="C321" s="216" t="s">
        <v>1318</v>
      </c>
      <c r="D321" s="405">
        <v>5.0509719872535066E-4</v>
      </c>
      <c r="E321" s="405">
        <v>4.2810098792535681E-2</v>
      </c>
      <c r="F321" s="405">
        <f t="shared" si="8"/>
        <v>2.162326097726529E-5</v>
      </c>
      <c r="G321" s="405">
        <v>0.12</v>
      </c>
      <c r="H321" s="405">
        <f t="shared" si="9"/>
        <v>6.0611663847042075E-5</v>
      </c>
    </row>
    <row r="322" spans="2:8">
      <c r="B322" t="s">
        <v>1319</v>
      </c>
      <c r="C322" s="216" t="s">
        <v>1320</v>
      </c>
      <c r="D322" s="405">
        <v>1.0004371722129939E-3</v>
      </c>
      <c r="E322" s="405" t="s">
        <v>725</v>
      </c>
      <c r="F322" s="405" t="str">
        <f t="shared" si="8"/>
        <v>n/a</v>
      </c>
      <c r="G322" s="405">
        <v>0.14000000000000001</v>
      </c>
      <c r="H322" s="405">
        <f t="shared" si="9"/>
        <v>1.4006120410981916E-4</v>
      </c>
    </row>
    <row r="323" spans="2:8">
      <c r="B323" t="s">
        <v>1321</v>
      </c>
      <c r="C323" s="216" t="s">
        <v>1322</v>
      </c>
      <c r="D323" s="405">
        <v>1.0577400438187656E-3</v>
      </c>
      <c r="E323" s="405">
        <v>2.0153013621944393E-2</v>
      </c>
      <c r="F323" s="405">
        <f t="shared" si="8"/>
        <v>2.1316649511555641E-5</v>
      </c>
      <c r="G323" s="405">
        <v>0.09</v>
      </c>
      <c r="H323" s="405">
        <f t="shared" si="9"/>
        <v>9.5196603943688898E-5</v>
      </c>
    </row>
    <row r="324" spans="2:8">
      <c r="B324" t="s">
        <v>1323</v>
      </c>
      <c r="C324" s="216" t="s">
        <v>1324</v>
      </c>
      <c r="D324" s="405">
        <v>2.2156106233866974E-4</v>
      </c>
      <c r="E324" s="405">
        <v>1.3064361191162346E-2</v>
      </c>
      <c r="F324" s="405">
        <f t="shared" si="8"/>
        <v>2.8945537442900183E-6</v>
      </c>
      <c r="G324" s="405">
        <v>0.08</v>
      </c>
      <c r="H324" s="405">
        <f t="shared" si="9"/>
        <v>1.7724884987093579E-5</v>
      </c>
    </row>
    <row r="325" spans="2:8">
      <c r="B325" t="s">
        <v>1325</v>
      </c>
      <c r="C325" s="216" t="s">
        <v>1326</v>
      </c>
      <c r="D325" s="405">
        <v>7.4472393552644123E-4</v>
      </c>
      <c r="E325" s="405">
        <v>3.9097988319273198E-2</v>
      </c>
      <c r="F325" s="405">
        <f t="shared" si="8"/>
        <v>2.9117207732295967E-5</v>
      </c>
      <c r="G325" s="405">
        <v>0.01</v>
      </c>
      <c r="H325" s="405">
        <f t="shared" si="9"/>
        <v>7.4472393552644125E-6</v>
      </c>
    </row>
    <row r="326" spans="2:8">
      <c r="B326" t="s">
        <v>1327</v>
      </c>
      <c r="C326" s="216" t="s">
        <v>1328</v>
      </c>
      <c r="D326" s="405">
        <v>3.3323680470330946E-4</v>
      </c>
      <c r="E326" s="405">
        <v>1.6194331983805668E-2</v>
      </c>
      <c r="F326" s="405">
        <f t="shared" si="8"/>
        <v>5.3965474445880074E-6</v>
      </c>
      <c r="G326" s="405">
        <v>0.04</v>
      </c>
      <c r="H326" s="405">
        <f t="shared" si="9"/>
        <v>1.3329472188132379E-5</v>
      </c>
    </row>
    <row r="327" spans="2:8">
      <c r="B327" t="s">
        <v>1329</v>
      </c>
      <c r="C327" s="216" t="s">
        <v>1330</v>
      </c>
      <c r="D327" s="405">
        <v>3.1018881044000773E-4</v>
      </c>
      <c r="E327" s="405" t="s">
        <v>725</v>
      </c>
      <c r="F327" s="405" t="str">
        <f t="shared" si="8"/>
        <v>n/a</v>
      </c>
      <c r="G327" s="405">
        <v>-0.09</v>
      </c>
      <c r="H327" s="405">
        <f t="shared" si="9"/>
        <v>-2.7916992939600694E-5</v>
      </c>
    </row>
    <row r="328" spans="2:8">
      <c r="B328" t="s">
        <v>1331</v>
      </c>
      <c r="C328" s="216" t="s">
        <v>1332</v>
      </c>
      <c r="D328" s="405">
        <v>0</v>
      </c>
      <c r="E328" s="405" t="s">
        <v>725</v>
      </c>
      <c r="F328" s="405" t="str">
        <f t="shared" si="8"/>
        <v>n/a</v>
      </c>
      <c r="G328" s="405" t="s">
        <v>725</v>
      </c>
      <c r="H328" s="405" t="str">
        <f t="shared" si="9"/>
        <v>n/a</v>
      </c>
    </row>
    <row r="329" spans="2:8">
      <c r="B329" t="s">
        <v>1333</v>
      </c>
      <c r="C329" s="216" t="s">
        <v>1334</v>
      </c>
      <c r="D329" s="405">
        <v>9.896775173497891E-4</v>
      </c>
      <c r="E329" s="405">
        <v>5.5956095986226188E-2</v>
      </c>
      <c r="F329" s="405">
        <f t="shared" si="8"/>
        <v>5.5378490156234832E-5</v>
      </c>
      <c r="G329" s="405">
        <v>-0.01</v>
      </c>
      <c r="H329" s="405">
        <f t="shared" si="9"/>
        <v>-9.8967751734978905E-6</v>
      </c>
    </row>
    <row r="330" spans="2:8">
      <c r="B330" t="s">
        <v>1335</v>
      </c>
      <c r="C330" s="216" t="s">
        <v>1336</v>
      </c>
      <c r="D330" s="405">
        <v>4.3241978769078041E-4</v>
      </c>
      <c r="E330" s="405">
        <v>2.8063040162684291E-2</v>
      </c>
      <c r="F330" s="405">
        <f t="shared" si="8"/>
        <v>1.2135013869105784E-5</v>
      </c>
      <c r="G330" s="405">
        <v>0.05</v>
      </c>
      <c r="H330" s="405">
        <f t="shared" si="9"/>
        <v>2.1620989384539021E-5</v>
      </c>
    </row>
    <row r="331" spans="2:8">
      <c r="B331" t="s">
        <v>1337</v>
      </c>
      <c r="C331" s="216" t="s">
        <v>1338</v>
      </c>
      <c r="D331" s="405">
        <v>1.3043737779307764E-3</v>
      </c>
      <c r="E331" s="405" t="s">
        <v>725</v>
      </c>
      <c r="F331" s="405" t="str">
        <f t="shared" si="8"/>
        <v>n/a</v>
      </c>
      <c r="G331" s="405">
        <v>0.28999999999999998</v>
      </c>
      <c r="H331" s="405">
        <f t="shared" si="9"/>
        <v>3.7826839559992512E-4</v>
      </c>
    </row>
    <row r="332" spans="2:8">
      <c r="B332" t="s">
        <v>1339</v>
      </c>
      <c r="C332" s="216" t="s">
        <v>1340</v>
      </c>
      <c r="D332" s="405">
        <v>7.4161238609378303E-4</v>
      </c>
      <c r="E332" s="405">
        <v>3.8858679049306538E-2</v>
      </c>
      <c r="F332" s="405">
        <f t="shared" si="8"/>
        <v>2.8818077690208719E-5</v>
      </c>
      <c r="G332" s="405">
        <v>0.01</v>
      </c>
      <c r="H332" s="405">
        <f t="shared" si="9"/>
        <v>7.4161238609378304E-6</v>
      </c>
    </row>
    <row r="333" spans="2:8">
      <c r="B333" t="s">
        <v>1341</v>
      </c>
      <c r="C333" s="216" t="s">
        <v>1342</v>
      </c>
      <c r="D333" s="405">
        <v>1.0060984473544477E-3</v>
      </c>
      <c r="E333" s="405">
        <v>5.620848237097599E-2</v>
      </c>
      <c r="F333" s="405">
        <f t="shared" si="8"/>
        <v>5.6551266841588791E-5</v>
      </c>
      <c r="G333" s="405">
        <v>0.05</v>
      </c>
      <c r="H333" s="405">
        <f t="shared" si="9"/>
        <v>5.0304922367722387E-5</v>
      </c>
    </row>
    <row r="334" spans="2:8">
      <c r="B334" t="s">
        <v>1343</v>
      </c>
      <c r="C334" s="216" t="s">
        <v>1344</v>
      </c>
      <c r="D334" s="405">
        <v>3.5980235592167659E-3</v>
      </c>
      <c r="E334" s="405">
        <v>2.6064516129032256E-2</v>
      </c>
      <c r="F334" s="405">
        <f t="shared" si="8"/>
        <v>9.3780743091843443E-5</v>
      </c>
      <c r="G334" s="405">
        <v>0.08</v>
      </c>
      <c r="H334" s="405">
        <f t="shared" si="9"/>
        <v>2.8784188473734127E-4</v>
      </c>
    </row>
    <row r="335" spans="2:8">
      <c r="B335" t="s">
        <v>1345</v>
      </c>
      <c r="C335" s="216" t="s">
        <v>1346</v>
      </c>
      <c r="D335" s="405">
        <v>1.4091765109292287E-3</v>
      </c>
      <c r="E335" s="405">
        <v>3.7213930348258706E-2</v>
      </c>
      <c r="F335" s="405">
        <f t="shared" si="8"/>
        <v>5.2440996526122539E-5</v>
      </c>
      <c r="G335" s="405">
        <v>0.06</v>
      </c>
      <c r="H335" s="405">
        <f t="shared" si="9"/>
        <v>8.4550590655753713E-5</v>
      </c>
    </row>
    <row r="336" spans="2:8">
      <c r="B336" t="s">
        <v>1347</v>
      </c>
      <c r="C336" s="216" t="s">
        <v>1348</v>
      </c>
      <c r="D336" s="405">
        <v>5.1832860482418247E-4</v>
      </c>
      <c r="E336" s="405">
        <v>8.5511196622307731E-3</v>
      </c>
      <c r="F336" s="405">
        <f t="shared" si="8"/>
        <v>4.4322899242087108E-6</v>
      </c>
      <c r="G336" s="405">
        <v>0.1</v>
      </c>
      <c r="H336" s="405">
        <f t="shared" si="9"/>
        <v>5.1832860482418251E-5</v>
      </c>
    </row>
    <row r="337" spans="2:8">
      <c r="B337" t="s">
        <v>1349</v>
      </c>
      <c r="C337" s="216" t="s">
        <v>1350</v>
      </c>
      <c r="D337" s="405">
        <v>9.0920835047572299E-4</v>
      </c>
      <c r="E337" s="405">
        <v>9.629162606751878E-3</v>
      </c>
      <c r="F337" s="405">
        <f t="shared" si="8"/>
        <v>8.7549150501473871E-6</v>
      </c>
      <c r="G337" s="405">
        <v>0.09</v>
      </c>
      <c r="H337" s="405">
        <f t="shared" si="9"/>
        <v>8.1828751542815072E-5</v>
      </c>
    </row>
    <row r="338" spans="2:8">
      <c r="B338" t="s">
        <v>1351</v>
      </c>
      <c r="C338" s="216" t="s">
        <v>1352</v>
      </c>
      <c r="D338" s="405">
        <v>2.925669516439629E-3</v>
      </c>
      <c r="E338" s="405">
        <v>3.2316201603380772E-2</v>
      </c>
      <c r="F338" s="405">
        <f t="shared" si="8"/>
        <v>9.4546525918128585E-5</v>
      </c>
      <c r="G338" s="405">
        <v>8.5000000000000006E-2</v>
      </c>
      <c r="H338" s="405">
        <f t="shared" si="9"/>
        <v>2.486819088973685E-4</v>
      </c>
    </row>
    <row r="339" spans="2:8">
      <c r="B339" t="s">
        <v>1353</v>
      </c>
      <c r="C339" s="216" t="s">
        <v>1354</v>
      </c>
      <c r="D339" s="405">
        <v>6.919897519692918E-4</v>
      </c>
      <c r="E339" s="405">
        <v>1.6890595009596929E-2</v>
      </c>
      <c r="F339" s="405">
        <f t="shared" ref="F339:F402" si="10">IFERROR($E339*$D339,"n/a")</f>
        <v>1.1688118651304736E-5</v>
      </c>
      <c r="G339" s="405">
        <v>7.0000000000000007E-2</v>
      </c>
      <c r="H339" s="405">
        <f t="shared" ref="H339:H402" si="11">IFERROR($G339*$D339,"n/a")</f>
        <v>4.8439282637850429E-5</v>
      </c>
    </row>
    <row r="340" spans="2:8">
      <c r="B340" t="s">
        <v>1355</v>
      </c>
      <c r="C340" s="216" t="s">
        <v>1356</v>
      </c>
      <c r="D340" s="405">
        <v>1.5531910595356735E-3</v>
      </c>
      <c r="E340" s="405">
        <v>3.8365624400537117E-3</v>
      </c>
      <c r="F340" s="405">
        <f t="shared" si="10"/>
        <v>5.9589144812417933E-6</v>
      </c>
      <c r="G340" s="405">
        <v>5.5E-2</v>
      </c>
      <c r="H340" s="405">
        <f t="shared" si="11"/>
        <v>8.5425508274462045E-5</v>
      </c>
    </row>
    <row r="341" spans="2:8">
      <c r="B341" t="s">
        <v>1357</v>
      </c>
      <c r="C341" s="216" t="s">
        <v>1358</v>
      </c>
      <c r="D341" s="405">
        <v>5.3299971971412026E-4</v>
      </c>
      <c r="E341" s="405" t="s">
        <v>725</v>
      </c>
      <c r="F341" s="405" t="str">
        <f t="shared" si="10"/>
        <v>n/a</v>
      </c>
      <c r="G341" s="405">
        <v>0.06</v>
      </c>
      <c r="H341" s="405">
        <f t="shared" si="11"/>
        <v>3.1979983182847216E-5</v>
      </c>
    </row>
    <row r="342" spans="2:8">
      <c r="B342" t="s">
        <v>1359</v>
      </c>
      <c r="C342" s="216" t="s">
        <v>1360</v>
      </c>
      <c r="D342" s="405">
        <v>7.7600965812406244E-4</v>
      </c>
      <c r="E342" s="405" t="s">
        <v>725</v>
      </c>
      <c r="F342" s="405" t="str">
        <f t="shared" si="10"/>
        <v>n/a</v>
      </c>
      <c r="G342" s="405">
        <v>8.5000000000000006E-2</v>
      </c>
      <c r="H342" s="405">
        <f t="shared" si="11"/>
        <v>6.5960820940545319E-5</v>
      </c>
    </row>
    <row r="343" spans="2:8">
      <c r="B343" t="s">
        <v>1361</v>
      </c>
      <c r="C343" s="216" t="s">
        <v>1362</v>
      </c>
      <c r="D343" s="405">
        <v>4.944354089711524E-4</v>
      </c>
      <c r="E343" s="405">
        <v>1.2661476601933442E-2</v>
      </c>
      <c r="F343" s="405">
        <f t="shared" si="10"/>
        <v>6.2602823618556387E-6</v>
      </c>
      <c r="G343" s="405">
        <v>7.4999999999999997E-2</v>
      </c>
      <c r="H343" s="405">
        <f t="shared" si="11"/>
        <v>3.7082655672836427E-5</v>
      </c>
    </row>
    <row r="344" spans="2:8">
      <c r="B344" t="s">
        <v>1363</v>
      </c>
      <c r="C344" s="216" t="s">
        <v>1364</v>
      </c>
      <c r="D344" s="405">
        <v>4.7411486406737015E-4</v>
      </c>
      <c r="E344" s="405">
        <v>8.4151472650771386E-3</v>
      </c>
      <c r="F344" s="405">
        <f t="shared" si="10"/>
        <v>3.9897464016889497E-6</v>
      </c>
      <c r="G344" s="405">
        <v>0.14000000000000001</v>
      </c>
      <c r="H344" s="405">
        <f t="shared" si="11"/>
        <v>6.6376080969431832E-5</v>
      </c>
    </row>
    <row r="345" spans="2:8">
      <c r="B345" t="s">
        <v>1365</v>
      </c>
      <c r="C345" s="216" t="s">
        <v>1366</v>
      </c>
      <c r="D345" s="405">
        <v>5.3338743603045867E-4</v>
      </c>
      <c r="E345" s="405" t="s">
        <v>725</v>
      </c>
      <c r="F345" s="405" t="str">
        <f t="shared" si="10"/>
        <v>n/a</v>
      </c>
      <c r="G345" s="405">
        <v>9.5000000000000001E-2</v>
      </c>
      <c r="H345" s="405">
        <f t="shared" si="11"/>
        <v>5.0671806422893574E-5</v>
      </c>
    </row>
    <row r="346" spans="2:8">
      <c r="B346" t="s">
        <v>1367</v>
      </c>
      <c r="C346" s="216" t="s">
        <v>1368</v>
      </c>
      <c r="D346" s="405">
        <v>4.8170162026632698E-4</v>
      </c>
      <c r="E346" s="405">
        <v>2.8898254063816978E-2</v>
      </c>
      <c r="F346" s="405">
        <f t="shared" si="10"/>
        <v>1.3920335805408607E-5</v>
      </c>
      <c r="G346" s="405">
        <v>0.06</v>
      </c>
      <c r="H346" s="405">
        <f t="shared" si="11"/>
        <v>2.8902097215979616E-5</v>
      </c>
    </row>
    <row r="347" spans="2:8">
      <c r="B347" t="s">
        <v>1369</v>
      </c>
      <c r="C347" s="216" t="s">
        <v>1370</v>
      </c>
      <c r="D347" s="405">
        <v>5.3272112683061838E-4</v>
      </c>
      <c r="E347" s="405">
        <v>1.1101942839996999E-2</v>
      </c>
      <c r="F347" s="405">
        <f t="shared" si="10"/>
        <v>5.914239499732317E-6</v>
      </c>
      <c r="G347" s="405">
        <v>0.09</v>
      </c>
      <c r="H347" s="405">
        <f t="shared" si="11"/>
        <v>4.7944901414755651E-5</v>
      </c>
    </row>
    <row r="348" spans="2:8">
      <c r="B348" t="s">
        <v>1371</v>
      </c>
      <c r="C348" s="216" t="s">
        <v>1372</v>
      </c>
      <c r="D348" s="405">
        <v>2.3285264541529179E-4</v>
      </c>
      <c r="E348" s="405" t="s">
        <v>725</v>
      </c>
      <c r="F348" s="405" t="str">
        <f t="shared" si="10"/>
        <v>n/a</v>
      </c>
      <c r="G348" s="405">
        <v>2.5000000000000001E-2</v>
      </c>
      <c r="H348" s="405">
        <f t="shared" si="11"/>
        <v>5.821316135382295E-6</v>
      </c>
    </row>
    <row r="349" spans="2:8">
      <c r="B349" t="s">
        <v>1373</v>
      </c>
      <c r="C349" s="216" t="s">
        <v>1374</v>
      </c>
      <c r="D349" s="405">
        <v>7.3876953502028688E-4</v>
      </c>
      <c r="E349" s="405">
        <v>3.0927835051546395E-3</v>
      </c>
      <c r="F349" s="405">
        <f t="shared" si="10"/>
        <v>2.2848542320215061E-6</v>
      </c>
      <c r="G349" s="405">
        <v>0.09</v>
      </c>
      <c r="H349" s="405">
        <f t="shared" si="11"/>
        <v>6.648925815182581E-5</v>
      </c>
    </row>
    <row r="350" spans="2:8">
      <c r="B350" t="s">
        <v>1375</v>
      </c>
      <c r="C350" s="216" t="s">
        <v>1376</v>
      </c>
      <c r="D350" s="405">
        <v>4.266478909493198E-4</v>
      </c>
      <c r="E350" s="405" t="s">
        <v>725</v>
      </c>
      <c r="F350" s="405" t="str">
        <f t="shared" si="10"/>
        <v>n/a</v>
      </c>
      <c r="G350" s="405">
        <v>0.13</v>
      </c>
      <c r="H350" s="405">
        <f t="shared" si="11"/>
        <v>5.5464225823411575E-5</v>
      </c>
    </row>
    <row r="351" spans="2:8">
      <c r="B351" t="s">
        <v>1377</v>
      </c>
      <c r="C351" s="216" t="s">
        <v>1378</v>
      </c>
      <c r="D351" s="405">
        <v>5.5846993903901476E-4</v>
      </c>
      <c r="E351" s="405">
        <v>2.7072053311120364E-2</v>
      </c>
      <c r="F351" s="405">
        <f t="shared" si="10"/>
        <v>1.5118927962322347E-5</v>
      </c>
      <c r="G351" s="405">
        <v>8.5000000000000006E-2</v>
      </c>
      <c r="H351" s="405">
        <f t="shared" si="11"/>
        <v>4.7469944818316258E-5</v>
      </c>
    </row>
    <row r="352" spans="2:8">
      <c r="B352" t="s">
        <v>1379</v>
      </c>
      <c r="C352" s="216" t="s">
        <v>1380</v>
      </c>
      <c r="D352" s="405">
        <v>3.1491102524658051E-4</v>
      </c>
      <c r="E352" s="405">
        <v>7.3477873477873476E-2</v>
      </c>
      <c r="F352" s="405">
        <f t="shared" si="10"/>
        <v>2.3138992469855662E-5</v>
      </c>
      <c r="G352" s="405">
        <v>8.5000000000000006E-2</v>
      </c>
      <c r="H352" s="405">
        <f t="shared" si="11"/>
        <v>2.6767437145959344E-5</v>
      </c>
    </row>
    <row r="353" spans="2:8">
      <c r="B353" t="s">
        <v>1381</v>
      </c>
      <c r="C353" s="216" t="s">
        <v>1382</v>
      </c>
      <c r="D353" s="405">
        <v>1.7399711470318904E-3</v>
      </c>
      <c r="E353" s="405">
        <v>8.9583773505176427E-3</v>
      </c>
      <c r="F353" s="405">
        <f t="shared" si="10"/>
        <v>1.5587318114124691E-5</v>
      </c>
      <c r="G353" s="405">
        <v>0.12</v>
      </c>
      <c r="H353" s="405">
        <f t="shared" si="11"/>
        <v>2.0879653764382684E-4</v>
      </c>
    </row>
    <row r="354" spans="2:8">
      <c r="B354" t="s">
        <v>1383</v>
      </c>
      <c r="C354" s="216" t="s">
        <v>1384</v>
      </c>
      <c r="D354" s="405">
        <v>1.1804172434752632E-3</v>
      </c>
      <c r="E354" s="405" t="s">
        <v>725</v>
      </c>
      <c r="F354" s="405" t="str">
        <f t="shared" si="10"/>
        <v>n/a</v>
      </c>
      <c r="G354" s="405">
        <v>0.13</v>
      </c>
      <c r="H354" s="405">
        <f t="shared" si="11"/>
        <v>1.5345424165178422E-4</v>
      </c>
    </row>
    <row r="355" spans="2:8">
      <c r="B355" t="s">
        <v>1385</v>
      </c>
      <c r="C355" s="216" t="s">
        <v>1386</v>
      </c>
      <c r="D355" s="405">
        <v>5.5336934614526768E-4</v>
      </c>
      <c r="E355" s="405" t="s">
        <v>725</v>
      </c>
      <c r="F355" s="405" t="str">
        <f t="shared" si="10"/>
        <v>n/a</v>
      </c>
      <c r="G355" s="405">
        <v>0.105</v>
      </c>
      <c r="H355" s="405">
        <f t="shared" si="11"/>
        <v>5.8103781345253102E-5</v>
      </c>
    </row>
    <row r="356" spans="2:8">
      <c r="B356" t="s">
        <v>1387</v>
      </c>
      <c r="C356" s="216" t="s">
        <v>1388</v>
      </c>
      <c r="D356" s="405">
        <v>3.1451865701731936E-4</v>
      </c>
      <c r="E356" s="405" t="s">
        <v>725</v>
      </c>
      <c r="F356" s="405" t="str">
        <f t="shared" si="10"/>
        <v>n/a</v>
      </c>
      <c r="G356" s="405">
        <v>0.11</v>
      </c>
      <c r="H356" s="405">
        <f t="shared" si="11"/>
        <v>3.4597052271905128E-5</v>
      </c>
    </row>
    <row r="357" spans="2:8">
      <c r="B357" t="s">
        <v>1389</v>
      </c>
      <c r="C357" s="216" t="s">
        <v>1390</v>
      </c>
      <c r="D357" s="405">
        <v>9.0582397006635953E-4</v>
      </c>
      <c r="E357" s="405">
        <v>1.1816838995568686E-2</v>
      </c>
      <c r="F357" s="405">
        <f t="shared" si="10"/>
        <v>1.0703976012601E-5</v>
      </c>
      <c r="G357" s="405">
        <v>0.115</v>
      </c>
      <c r="H357" s="405">
        <f t="shared" si="11"/>
        <v>1.0416975655763135E-4</v>
      </c>
    </row>
    <row r="358" spans="2:8">
      <c r="B358" t="s">
        <v>1391</v>
      </c>
      <c r="C358" s="216" t="s">
        <v>1392</v>
      </c>
      <c r="D358" s="405">
        <v>0</v>
      </c>
      <c r="E358" s="405" t="s">
        <v>725</v>
      </c>
      <c r="F358" s="405" t="str">
        <f t="shared" si="10"/>
        <v>n/a</v>
      </c>
      <c r="G358" s="405" t="s">
        <v>725</v>
      </c>
      <c r="H358" s="405" t="str">
        <f t="shared" si="11"/>
        <v>n/a</v>
      </c>
    </row>
    <row r="359" spans="2:8">
      <c r="B359" t="s">
        <v>1393</v>
      </c>
      <c r="C359" s="216" t="s">
        <v>1394</v>
      </c>
      <c r="D359" s="405">
        <v>5.6489694312985802E-4</v>
      </c>
      <c r="E359" s="405">
        <v>1.7344173441734417E-2</v>
      </c>
      <c r="F359" s="405">
        <f t="shared" si="10"/>
        <v>9.7976705583498402E-6</v>
      </c>
      <c r="G359" s="405">
        <v>0.09</v>
      </c>
      <c r="H359" s="405">
        <f t="shared" si="11"/>
        <v>5.0840724881687222E-5</v>
      </c>
    </row>
    <row r="360" spans="2:8">
      <c r="B360" t="s">
        <v>1395</v>
      </c>
      <c r="C360" s="216" t="s">
        <v>1396</v>
      </c>
      <c r="D360" s="405">
        <v>2.2826273311538506E-3</v>
      </c>
      <c r="E360" s="405">
        <v>4.5054945054945053E-3</v>
      </c>
      <c r="F360" s="405">
        <f t="shared" si="10"/>
        <v>1.0284364898605261E-5</v>
      </c>
      <c r="G360" s="405">
        <v>0.14499999999999999</v>
      </c>
      <c r="H360" s="405">
        <f t="shared" si="11"/>
        <v>3.3098096301730829E-4</v>
      </c>
    </row>
    <row r="361" spans="2:8">
      <c r="B361" t="s">
        <v>1397</v>
      </c>
      <c r="C361" s="216" t="s">
        <v>1398</v>
      </c>
      <c r="D361" s="405">
        <v>9.3693875847578555E-4</v>
      </c>
      <c r="E361" s="405">
        <v>1.7221261014766828E-2</v>
      </c>
      <c r="F361" s="405">
        <f t="shared" si="10"/>
        <v>1.6135266914563077E-5</v>
      </c>
      <c r="G361" s="405">
        <v>7.0000000000000007E-2</v>
      </c>
      <c r="H361" s="405">
        <f t="shared" si="11"/>
        <v>6.5585713093304989E-5</v>
      </c>
    </row>
    <row r="362" spans="2:8">
      <c r="B362" t="s">
        <v>1399</v>
      </c>
      <c r="C362" s="216" t="s">
        <v>1400</v>
      </c>
      <c r="D362" s="405">
        <v>1.3297238709274184E-3</v>
      </c>
      <c r="E362" s="405">
        <v>4.7746941211578638E-2</v>
      </c>
      <c r="F362" s="405">
        <f t="shared" si="10"/>
        <v>6.3490247492804222E-5</v>
      </c>
      <c r="G362" s="405">
        <v>-5.0000000000000001E-3</v>
      </c>
      <c r="H362" s="405">
        <f t="shared" si="11"/>
        <v>-6.6486193546370923E-6</v>
      </c>
    </row>
    <row r="363" spans="2:8">
      <c r="B363" t="s">
        <v>1401</v>
      </c>
      <c r="C363" s="216" t="s">
        <v>1402</v>
      </c>
      <c r="D363" s="405">
        <v>3.2779309478743164E-3</v>
      </c>
      <c r="E363" s="405">
        <v>2.1287825475017591E-2</v>
      </c>
      <c r="F363" s="405">
        <f t="shared" si="10"/>
        <v>6.9780021937507433E-5</v>
      </c>
      <c r="G363" s="405">
        <v>7.4999999999999997E-2</v>
      </c>
      <c r="H363" s="405">
        <f t="shared" si="11"/>
        <v>2.4584482109057373E-4</v>
      </c>
    </row>
    <row r="364" spans="2:8">
      <c r="B364" t="s">
        <v>1403</v>
      </c>
      <c r="C364" s="216" t="s">
        <v>1404</v>
      </c>
      <c r="D364" s="405">
        <v>0</v>
      </c>
      <c r="E364" s="405">
        <v>4.9191848208011237E-2</v>
      </c>
      <c r="F364" s="405">
        <f t="shared" si="10"/>
        <v>0</v>
      </c>
      <c r="G364" s="405" t="s">
        <v>725</v>
      </c>
      <c r="H364" s="405" t="str">
        <f t="shared" si="11"/>
        <v>n/a</v>
      </c>
    </row>
    <row r="365" spans="2:8">
      <c r="B365" t="s">
        <v>1405</v>
      </c>
      <c r="C365" s="216" t="s">
        <v>1406</v>
      </c>
      <c r="D365" s="405">
        <v>1.7146857845288784E-3</v>
      </c>
      <c r="E365" s="405" t="s">
        <v>725</v>
      </c>
      <c r="F365" s="405" t="str">
        <f t="shared" si="10"/>
        <v>n/a</v>
      </c>
      <c r="G365" s="405">
        <v>0.105</v>
      </c>
      <c r="H365" s="405">
        <f t="shared" si="11"/>
        <v>1.8004200737553223E-4</v>
      </c>
    </row>
    <row r="366" spans="2:8">
      <c r="B366" t="s">
        <v>1407</v>
      </c>
      <c r="C366" s="216" t="s">
        <v>1408</v>
      </c>
      <c r="D366" s="405">
        <v>5.2212361033046856E-2</v>
      </c>
      <c r="E366" s="405" t="s">
        <v>725</v>
      </c>
      <c r="F366" s="405" t="str">
        <f t="shared" si="10"/>
        <v>n/a</v>
      </c>
      <c r="G366" s="405">
        <v>0.35499999999999998</v>
      </c>
      <c r="H366" s="405">
        <f t="shared" si="11"/>
        <v>1.8535388166731632E-2</v>
      </c>
    </row>
    <row r="367" spans="2:8">
      <c r="B367" t="s">
        <v>1409</v>
      </c>
      <c r="C367" s="216" t="s">
        <v>1410</v>
      </c>
      <c r="D367" s="405">
        <v>3.5863167394406027E-4</v>
      </c>
      <c r="E367" s="405">
        <v>1.1879273430485534E-2</v>
      </c>
      <c r="F367" s="405">
        <f t="shared" si="10"/>
        <v>4.2602837156142259E-6</v>
      </c>
      <c r="G367" s="405">
        <v>0.105</v>
      </c>
      <c r="H367" s="405">
        <f t="shared" si="11"/>
        <v>3.7656325764126327E-5</v>
      </c>
    </row>
    <row r="368" spans="2:8">
      <c r="B368" t="s">
        <v>1411</v>
      </c>
      <c r="C368" s="216" t="s">
        <v>1412</v>
      </c>
      <c r="D368" s="405">
        <v>1.5815576183318447E-4</v>
      </c>
      <c r="E368" s="405" t="s">
        <v>725</v>
      </c>
      <c r="F368" s="405" t="str">
        <f t="shared" si="10"/>
        <v>n/a</v>
      </c>
      <c r="G368" s="405">
        <v>6.5000000000000002E-2</v>
      </c>
      <c r="H368" s="405">
        <f t="shared" si="11"/>
        <v>1.0280124519156991E-5</v>
      </c>
    </row>
    <row r="369" spans="2:8">
      <c r="B369" t="s">
        <v>1413</v>
      </c>
      <c r="C369" s="216" t="s">
        <v>1414</v>
      </c>
      <c r="D369" s="405">
        <v>4.6127947684431841E-4</v>
      </c>
      <c r="E369" s="405">
        <v>4.2949490522625179E-2</v>
      </c>
      <c r="F369" s="405">
        <f t="shared" si="10"/>
        <v>1.9811718519006555E-5</v>
      </c>
      <c r="G369" s="405">
        <v>0.04</v>
      </c>
      <c r="H369" s="405">
        <f t="shared" si="11"/>
        <v>1.8451179073772737E-5</v>
      </c>
    </row>
    <row r="370" spans="2:8">
      <c r="B370" t="s">
        <v>1415</v>
      </c>
      <c r="C370" s="216" t="s">
        <v>1416</v>
      </c>
      <c r="D370" s="405">
        <v>1.2125052615309898E-3</v>
      </c>
      <c r="E370" s="405">
        <v>9.2889173606662389E-3</v>
      </c>
      <c r="F370" s="405">
        <f t="shared" si="10"/>
        <v>1.1262861173734369E-5</v>
      </c>
      <c r="G370" s="405">
        <v>0.11</v>
      </c>
      <c r="H370" s="405">
        <f t="shared" si="11"/>
        <v>1.3337557876840888E-4</v>
      </c>
    </row>
    <row r="371" spans="2:8">
      <c r="B371" t="s">
        <v>1417</v>
      </c>
      <c r="C371" s="216" t="s">
        <v>1418</v>
      </c>
      <c r="D371" s="405">
        <v>3.4591519075776096E-4</v>
      </c>
      <c r="E371" s="405" t="s">
        <v>725</v>
      </c>
      <c r="F371" s="405" t="str">
        <f t="shared" si="10"/>
        <v>n/a</v>
      </c>
      <c r="G371" s="405">
        <v>0.12</v>
      </c>
      <c r="H371" s="405">
        <f t="shared" si="11"/>
        <v>4.1509822890931311E-5</v>
      </c>
    </row>
    <row r="372" spans="2:8">
      <c r="B372" t="s">
        <v>1419</v>
      </c>
      <c r="C372" s="216" t="s">
        <v>1420</v>
      </c>
      <c r="D372" s="405">
        <v>8.479956617639758E-4</v>
      </c>
      <c r="E372" s="405">
        <v>1.8196856906534328E-2</v>
      </c>
      <c r="F372" s="405">
        <f t="shared" si="10"/>
        <v>1.543085571448095E-5</v>
      </c>
      <c r="G372" s="405">
        <v>0.105</v>
      </c>
      <c r="H372" s="405">
        <f t="shared" si="11"/>
        <v>8.9039544485217451E-5</v>
      </c>
    </row>
    <row r="373" spans="2:8">
      <c r="B373" t="s">
        <v>1421</v>
      </c>
      <c r="C373" s="216" t="s">
        <v>1422</v>
      </c>
      <c r="D373" s="405">
        <v>7.4686143158050281E-4</v>
      </c>
      <c r="E373" s="405">
        <v>6.946659578238526E-2</v>
      </c>
      <c r="F373" s="405">
        <f t="shared" si="10"/>
        <v>5.1881921173056373E-5</v>
      </c>
      <c r="G373" s="405">
        <v>2.5000000000000001E-2</v>
      </c>
      <c r="H373" s="405">
        <f t="shared" si="11"/>
        <v>1.8671535789512571E-5</v>
      </c>
    </row>
    <row r="374" spans="2:8">
      <c r="B374" t="s">
        <v>1423</v>
      </c>
      <c r="C374" s="216" t="s">
        <v>1424</v>
      </c>
      <c r="D374" s="405">
        <v>1.2687692282037993E-3</v>
      </c>
      <c r="E374" s="405" t="s">
        <v>725</v>
      </c>
      <c r="F374" s="405" t="str">
        <f t="shared" si="10"/>
        <v>n/a</v>
      </c>
      <c r="G374" s="405">
        <v>0.13500000000000001</v>
      </c>
      <c r="H374" s="405">
        <f t="shared" si="11"/>
        <v>1.7128384580751292E-4</v>
      </c>
    </row>
    <row r="375" spans="2:8">
      <c r="B375" t="s">
        <v>1425</v>
      </c>
      <c r="C375" s="216" t="s">
        <v>1426</v>
      </c>
      <c r="D375" s="405">
        <v>2.9715589753516811E-4</v>
      </c>
      <c r="E375" s="405">
        <v>4.0413111809609339E-2</v>
      </c>
      <c r="F375" s="405">
        <f t="shared" si="10"/>
        <v>1.2008994511973564E-5</v>
      </c>
      <c r="G375" s="405">
        <v>0.06</v>
      </c>
      <c r="H375" s="405">
        <f t="shared" si="11"/>
        <v>1.7829353852110087E-5</v>
      </c>
    </row>
    <row r="376" spans="2:8">
      <c r="B376" t="s">
        <v>1427</v>
      </c>
      <c r="C376" s="216" t="s">
        <v>1428</v>
      </c>
      <c r="D376" s="405">
        <v>8.1475683321745329E-4</v>
      </c>
      <c r="E376" s="405" t="s">
        <v>725</v>
      </c>
      <c r="F376" s="405" t="str">
        <f t="shared" si="10"/>
        <v>n/a</v>
      </c>
      <c r="G376" s="405">
        <v>0.32</v>
      </c>
      <c r="H376" s="405">
        <f t="shared" si="11"/>
        <v>2.6072218662958507E-4</v>
      </c>
    </row>
    <row r="377" spans="2:8">
      <c r="B377" t="s">
        <v>1429</v>
      </c>
      <c r="C377" s="216" t="s">
        <v>1430</v>
      </c>
      <c r="D377" s="405">
        <v>3.7751280345862574E-4</v>
      </c>
      <c r="E377" s="405">
        <v>2.3842917251051893E-2</v>
      </c>
      <c r="F377" s="405">
        <f t="shared" si="10"/>
        <v>9.0010065340766303E-6</v>
      </c>
      <c r="G377" s="405">
        <v>0.08</v>
      </c>
      <c r="H377" s="405">
        <f t="shared" si="11"/>
        <v>3.0201024276690058E-5</v>
      </c>
    </row>
    <row r="378" spans="2:8">
      <c r="B378" t="s">
        <v>1431</v>
      </c>
      <c r="C378" s="216" t="s">
        <v>1432</v>
      </c>
      <c r="D378" s="405">
        <v>5.1910641842617504E-3</v>
      </c>
      <c r="E378" s="405">
        <v>1.4550264550264551E-2</v>
      </c>
      <c r="F378" s="405">
        <f t="shared" si="10"/>
        <v>7.5531357178411718E-5</v>
      </c>
      <c r="G378" s="405">
        <v>0.08</v>
      </c>
      <c r="H378" s="405">
        <f t="shared" si="11"/>
        <v>4.1528513474094002E-4</v>
      </c>
    </row>
    <row r="379" spans="2:8">
      <c r="B379" t="s">
        <v>1433</v>
      </c>
      <c r="C379" s="216" t="s">
        <v>1434</v>
      </c>
      <c r="D379" s="405">
        <v>9.7752000241188401E-4</v>
      </c>
      <c r="E379" s="405" t="s">
        <v>725</v>
      </c>
      <c r="F379" s="405" t="str">
        <f t="shared" si="10"/>
        <v>n/a</v>
      </c>
      <c r="G379" s="405">
        <v>0.08</v>
      </c>
      <c r="H379" s="405">
        <f t="shared" si="11"/>
        <v>7.8201600192950724E-5</v>
      </c>
    </row>
    <row r="380" spans="2:8">
      <c r="B380" t="s">
        <v>1435</v>
      </c>
      <c r="C380" s="216" t="s">
        <v>1436</v>
      </c>
      <c r="D380" s="405">
        <v>9.9368096925478498E-4</v>
      </c>
      <c r="E380" s="405">
        <v>1.8523992511577495E-2</v>
      </c>
      <c r="F380" s="405">
        <f t="shared" si="10"/>
        <v>1.8406938833372703E-5</v>
      </c>
      <c r="G380" s="405">
        <v>0.105</v>
      </c>
      <c r="H380" s="405">
        <f t="shared" si="11"/>
        <v>1.0433650177175242E-4</v>
      </c>
    </row>
    <row r="381" spans="2:8">
      <c r="B381" t="s">
        <v>1437</v>
      </c>
      <c r="C381" s="216" t="s">
        <v>1438</v>
      </c>
      <c r="D381" s="405">
        <v>2.4738473194971847E-3</v>
      </c>
      <c r="E381" s="405">
        <v>2.2480620155038756E-2</v>
      </c>
      <c r="F381" s="405">
        <f t="shared" si="10"/>
        <v>5.5613621911177014E-5</v>
      </c>
      <c r="G381" s="405">
        <v>0.06</v>
      </c>
      <c r="H381" s="405">
        <f t="shared" si="11"/>
        <v>1.4843083916983108E-4</v>
      </c>
    </row>
    <row r="382" spans="2:8">
      <c r="B382" t="s">
        <v>1439</v>
      </c>
      <c r="C382" s="216" t="s">
        <v>1440</v>
      </c>
      <c r="D382" s="405">
        <v>5.4169221286315926E-4</v>
      </c>
      <c r="E382" s="405">
        <v>5.071521456436931E-2</v>
      </c>
      <c r="F382" s="405">
        <f t="shared" si="10"/>
        <v>2.7472036803203135E-5</v>
      </c>
      <c r="G382" s="405">
        <v>8.5000000000000006E-2</v>
      </c>
      <c r="H382" s="405">
        <f t="shared" si="11"/>
        <v>4.6043838093368542E-5</v>
      </c>
    </row>
    <row r="383" spans="2:8">
      <c r="B383" t="s">
        <v>1441</v>
      </c>
      <c r="C383" s="216" t="s">
        <v>1442</v>
      </c>
      <c r="D383" s="405">
        <v>7.1874789718613837E-4</v>
      </c>
      <c r="E383" s="405" t="s">
        <v>725</v>
      </c>
      <c r="F383" s="405" t="str">
        <f t="shared" si="10"/>
        <v>n/a</v>
      </c>
      <c r="G383" s="405">
        <v>9.5000000000000001E-2</v>
      </c>
      <c r="H383" s="405">
        <f t="shared" si="11"/>
        <v>6.8281050232683145E-5</v>
      </c>
    </row>
    <row r="384" spans="2:8">
      <c r="B384" t="s">
        <v>1443</v>
      </c>
      <c r="C384" s="216" t="s">
        <v>1444</v>
      </c>
      <c r="D384" s="405">
        <v>3.175989338330971E-4</v>
      </c>
      <c r="E384" s="405">
        <v>3.4057045551298426E-3</v>
      </c>
      <c r="F384" s="405">
        <f t="shared" si="10"/>
        <v>1.0816481356597603E-6</v>
      </c>
      <c r="G384" s="405">
        <v>0.125</v>
      </c>
      <c r="H384" s="405">
        <f t="shared" si="11"/>
        <v>3.9699866729137138E-5</v>
      </c>
    </row>
    <row r="385" spans="2:8">
      <c r="B385" t="s">
        <v>1445</v>
      </c>
      <c r="C385" s="216" t="s">
        <v>1446</v>
      </c>
      <c r="D385" s="405">
        <v>3.05144443279811E-4</v>
      </c>
      <c r="E385" s="405" t="s">
        <v>725</v>
      </c>
      <c r="F385" s="405" t="str">
        <f t="shared" si="10"/>
        <v>n/a</v>
      </c>
      <c r="G385" s="405">
        <v>0.05</v>
      </c>
      <c r="H385" s="405">
        <f t="shared" si="11"/>
        <v>1.5257222163990551E-5</v>
      </c>
    </row>
    <row r="386" spans="2:8">
      <c r="B386" t="s">
        <v>1447</v>
      </c>
      <c r="C386" s="216" t="s">
        <v>1448</v>
      </c>
      <c r="D386" s="405">
        <v>5.8234805065950502E-4</v>
      </c>
      <c r="E386" s="405">
        <v>2.8327832783278328E-2</v>
      </c>
      <c r="F386" s="405">
        <f t="shared" si="10"/>
        <v>1.6496658200750555E-5</v>
      </c>
      <c r="G386" s="405">
        <v>0.06</v>
      </c>
      <c r="H386" s="405">
        <f t="shared" si="11"/>
        <v>3.4940883039570299E-5</v>
      </c>
    </row>
    <row r="387" spans="2:8">
      <c r="B387" t="s">
        <v>1449</v>
      </c>
      <c r="C387" s="216" t="s">
        <v>1450</v>
      </c>
      <c r="D387" s="405">
        <v>9.8778786767348054E-4</v>
      </c>
      <c r="E387" s="405" t="s">
        <v>725</v>
      </c>
      <c r="F387" s="405" t="str">
        <f t="shared" si="10"/>
        <v>n/a</v>
      </c>
      <c r="G387" s="405">
        <v>0.1</v>
      </c>
      <c r="H387" s="405">
        <f t="shared" si="11"/>
        <v>9.8778786767348057E-5</v>
      </c>
    </row>
    <row r="388" spans="2:8">
      <c r="B388" t="s">
        <v>1451</v>
      </c>
      <c r="C388" s="216" t="s">
        <v>1452</v>
      </c>
      <c r="D388" s="405">
        <v>1.0438687801284935E-2</v>
      </c>
      <c r="E388" s="405">
        <v>1.2317404107084432E-3</v>
      </c>
      <c r="F388" s="405">
        <f t="shared" si="10"/>
        <v>1.2857753599611922E-5</v>
      </c>
      <c r="G388" s="405">
        <v>0.13500000000000001</v>
      </c>
      <c r="H388" s="405">
        <f t="shared" si="11"/>
        <v>1.4092228531734662E-3</v>
      </c>
    </row>
    <row r="389" spans="2:8">
      <c r="B389" t="s">
        <v>1453</v>
      </c>
      <c r="C389" s="216" t="s">
        <v>1454</v>
      </c>
      <c r="D389" s="405">
        <v>2.128564923264582E-4</v>
      </c>
      <c r="E389" s="405">
        <v>1.5140761769576532E-2</v>
      </c>
      <c r="F389" s="405">
        <f t="shared" si="10"/>
        <v>3.2228094414225988E-6</v>
      </c>
      <c r="G389" s="405">
        <v>0.26</v>
      </c>
      <c r="H389" s="405">
        <f t="shared" si="11"/>
        <v>5.5342688004879135E-5</v>
      </c>
    </row>
    <row r="390" spans="2:8">
      <c r="B390" t="s">
        <v>1455</v>
      </c>
      <c r="C390" s="216" t="s">
        <v>1456</v>
      </c>
      <c r="D390" s="405">
        <v>1.3526108157900763E-3</v>
      </c>
      <c r="E390" s="405">
        <v>1.1289288005131494E-2</v>
      </c>
      <c r="F390" s="405">
        <f t="shared" si="10"/>
        <v>1.5270013058310033E-5</v>
      </c>
      <c r="G390" s="405">
        <v>0.05</v>
      </c>
      <c r="H390" s="405">
        <f t="shared" si="11"/>
        <v>6.7630540789503823E-5</v>
      </c>
    </row>
    <row r="391" spans="2:8">
      <c r="B391" t="s">
        <v>1457</v>
      </c>
      <c r="C391" s="216" t="s">
        <v>1458</v>
      </c>
      <c r="D391" s="405">
        <v>7.3725431678626726E-4</v>
      </c>
      <c r="E391" s="405" t="s">
        <v>725</v>
      </c>
      <c r="F391" s="405" t="str">
        <f t="shared" si="10"/>
        <v>n/a</v>
      </c>
      <c r="G391" s="405">
        <v>0.19500000000000001</v>
      </c>
      <c r="H391" s="405">
        <f t="shared" si="11"/>
        <v>1.4376459177332213E-4</v>
      </c>
    </row>
    <row r="392" spans="2:8">
      <c r="B392" t="s">
        <v>1459</v>
      </c>
      <c r="C392" s="216" t="s">
        <v>1460</v>
      </c>
      <c r="D392" s="405">
        <v>2.8525161406810252E-3</v>
      </c>
      <c r="E392" s="405" t="s">
        <v>725</v>
      </c>
      <c r="F392" s="405" t="str">
        <f t="shared" si="10"/>
        <v>n/a</v>
      </c>
      <c r="G392" s="405">
        <v>0.125</v>
      </c>
      <c r="H392" s="405">
        <f t="shared" si="11"/>
        <v>3.5656451758512816E-4</v>
      </c>
    </row>
    <row r="393" spans="2:8">
      <c r="B393" t="s">
        <v>1461</v>
      </c>
      <c r="C393" s="216" t="s">
        <v>1462</v>
      </c>
      <c r="D393" s="405">
        <v>7.4830983175346586E-4</v>
      </c>
      <c r="E393" s="405" t="s">
        <v>725</v>
      </c>
      <c r="F393" s="405" t="str">
        <f t="shared" si="10"/>
        <v>n/a</v>
      </c>
      <c r="G393" s="405">
        <v>0.16500000000000001</v>
      </c>
      <c r="H393" s="405">
        <f t="shared" si="11"/>
        <v>1.2347112223932188E-4</v>
      </c>
    </row>
    <row r="394" spans="2:8">
      <c r="B394" t="s">
        <v>1463</v>
      </c>
      <c r="C394" s="216" t="s">
        <v>1464</v>
      </c>
      <c r="D394" s="405">
        <v>9.3638651542711721E-4</v>
      </c>
      <c r="E394" s="405">
        <v>1.8780380026513478E-2</v>
      </c>
      <c r="F394" s="405">
        <f t="shared" si="10"/>
        <v>1.7585694611423987E-5</v>
      </c>
      <c r="G394" s="405">
        <v>0.09</v>
      </c>
      <c r="H394" s="405">
        <f t="shared" si="11"/>
        <v>8.4274786388440544E-5</v>
      </c>
    </row>
    <row r="395" spans="2:8">
      <c r="B395" t="s">
        <v>1465</v>
      </c>
      <c r="C395" s="216" t="s">
        <v>1466</v>
      </c>
      <c r="D395" s="405">
        <v>1.2643072634696813E-3</v>
      </c>
      <c r="E395" s="405">
        <v>1.1325429127588039E-2</v>
      </c>
      <c r="F395" s="405">
        <f t="shared" si="10"/>
        <v>1.4318822307920653E-5</v>
      </c>
      <c r="G395" s="405">
        <v>0.185</v>
      </c>
      <c r="H395" s="405">
        <f t="shared" si="11"/>
        <v>2.3389684374189104E-4</v>
      </c>
    </row>
    <row r="396" spans="2:8">
      <c r="B396" t="s">
        <v>1467</v>
      </c>
      <c r="C396" s="216" t="s">
        <v>1468</v>
      </c>
      <c r="D396" s="405">
        <v>3.0281710276648128E-3</v>
      </c>
      <c r="E396" s="405">
        <v>1.8438617841206623E-2</v>
      </c>
      <c r="F396" s="405">
        <f t="shared" si="10"/>
        <v>5.5835288336925411E-5</v>
      </c>
      <c r="G396" s="405">
        <v>6.5000000000000002E-2</v>
      </c>
      <c r="H396" s="405">
        <f t="shared" si="11"/>
        <v>1.9683111679821282E-4</v>
      </c>
    </row>
    <row r="397" spans="2:8">
      <c r="B397" t="s">
        <v>1469</v>
      </c>
      <c r="C397" s="216" t="s">
        <v>1470</v>
      </c>
      <c r="D397" s="405">
        <v>9.6891647786831957E-4</v>
      </c>
      <c r="E397" s="405">
        <v>6.9229910298879661E-3</v>
      </c>
      <c r="F397" s="405">
        <f t="shared" si="10"/>
        <v>6.7078000849930185E-6</v>
      </c>
      <c r="G397" s="405">
        <v>0.36499999999999999</v>
      </c>
      <c r="H397" s="405">
        <f t="shared" si="11"/>
        <v>3.5365451442193665E-4</v>
      </c>
    </row>
    <row r="398" spans="2:8">
      <c r="B398" t="s">
        <v>1471</v>
      </c>
      <c r="C398" s="216" t="s">
        <v>1472</v>
      </c>
      <c r="D398" s="405">
        <v>1.1618850359911416E-3</v>
      </c>
      <c r="E398" s="405">
        <v>3.3775048480930832E-2</v>
      </c>
      <c r="F398" s="405">
        <f t="shared" si="10"/>
        <v>3.9242723419868871E-5</v>
      </c>
      <c r="G398" s="405">
        <v>0.11</v>
      </c>
      <c r="H398" s="405">
        <f t="shared" si="11"/>
        <v>1.2780735395902557E-4</v>
      </c>
    </row>
    <row r="399" spans="2:8">
      <c r="B399" t="s">
        <v>1473</v>
      </c>
      <c r="C399" s="216" t="s">
        <v>1474</v>
      </c>
      <c r="D399" s="405">
        <v>1.6229158115676887E-3</v>
      </c>
      <c r="E399" s="405">
        <v>8.4128295650867588E-3</v>
      </c>
      <c r="F399" s="405">
        <f t="shared" si="10"/>
        <v>1.3653314121203422E-5</v>
      </c>
      <c r="G399" s="405">
        <v>9.5000000000000001E-2</v>
      </c>
      <c r="H399" s="405">
        <f t="shared" si="11"/>
        <v>1.5417700209893043E-4</v>
      </c>
    </row>
    <row r="400" spans="2:8">
      <c r="B400" t="s">
        <v>1475</v>
      </c>
      <c r="C400" s="216" t="s">
        <v>1476</v>
      </c>
      <c r="D400" s="405">
        <v>2.5844693333176906E-3</v>
      </c>
      <c r="E400" s="405" t="s">
        <v>725</v>
      </c>
      <c r="F400" s="405" t="str">
        <f t="shared" si="10"/>
        <v>n/a</v>
      </c>
      <c r="G400" s="405">
        <v>7.0000000000000007E-2</v>
      </c>
      <c r="H400" s="405">
        <f t="shared" si="11"/>
        <v>1.8091285333223835E-4</v>
      </c>
    </row>
    <row r="401" spans="2:8">
      <c r="B401" t="s">
        <v>1477</v>
      </c>
      <c r="C401" s="216" t="s">
        <v>1478</v>
      </c>
      <c r="D401" s="405">
        <v>3.9197656045788159E-4</v>
      </c>
      <c r="E401" s="405" t="s">
        <v>725</v>
      </c>
      <c r="F401" s="405" t="str">
        <f t="shared" si="10"/>
        <v>n/a</v>
      </c>
      <c r="G401" s="405">
        <v>7.0000000000000007E-2</v>
      </c>
      <c r="H401" s="405">
        <f t="shared" si="11"/>
        <v>2.7438359232051712E-5</v>
      </c>
    </row>
    <row r="402" spans="2:8">
      <c r="B402" t="s">
        <v>1479</v>
      </c>
      <c r="C402" s="216" t="s">
        <v>1480</v>
      </c>
      <c r="D402" s="405">
        <v>5.866420775397684E-4</v>
      </c>
      <c r="E402" s="405" t="s">
        <v>725</v>
      </c>
      <c r="F402" s="405" t="str">
        <f t="shared" si="10"/>
        <v>n/a</v>
      </c>
      <c r="G402" s="405">
        <v>0.15</v>
      </c>
      <c r="H402" s="405">
        <f t="shared" si="11"/>
        <v>8.7996311630965257E-5</v>
      </c>
    </row>
    <row r="403" spans="2:8">
      <c r="B403" t="s">
        <v>1481</v>
      </c>
      <c r="C403" s="216" t="s">
        <v>1482</v>
      </c>
      <c r="D403" s="405">
        <v>6.6628426976737159E-4</v>
      </c>
      <c r="E403" s="405">
        <v>4.8820179007323028E-3</v>
      </c>
      <c r="F403" s="405">
        <f t="shared" ref="F403:F466" si="12">IFERROR($E403*$D403,"n/a")</f>
        <v>3.2528117319806586E-6</v>
      </c>
      <c r="G403" s="405">
        <v>0.17</v>
      </c>
      <c r="H403" s="405">
        <f t="shared" ref="H403:H466" si="13">IFERROR($G403*$D403,"n/a")</f>
        <v>1.1326832586045318E-4</v>
      </c>
    </row>
    <row r="404" spans="2:8">
      <c r="B404" t="s">
        <v>1483</v>
      </c>
      <c r="C404" s="216" t="s">
        <v>1484</v>
      </c>
      <c r="D404" s="405">
        <v>0</v>
      </c>
      <c r="E404" s="405">
        <v>2.6731470230862701E-2</v>
      </c>
      <c r="F404" s="405">
        <f t="shared" si="12"/>
        <v>0</v>
      </c>
      <c r="G404" s="405" t="s">
        <v>725</v>
      </c>
      <c r="H404" s="405" t="str">
        <f t="shared" si="13"/>
        <v>n/a</v>
      </c>
    </row>
    <row r="405" spans="2:8">
      <c r="B405" t="s">
        <v>1485</v>
      </c>
      <c r="C405" s="216" t="s">
        <v>1486</v>
      </c>
      <c r="D405" s="405">
        <v>0</v>
      </c>
      <c r="E405" s="405" t="s">
        <v>725</v>
      </c>
      <c r="F405" s="405" t="str">
        <f t="shared" si="12"/>
        <v>n/a</v>
      </c>
      <c r="G405" s="405" t="s">
        <v>725</v>
      </c>
      <c r="H405" s="405" t="str">
        <f t="shared" si="13"/>
        <v>n/a</v>
      </c>
    </row>
    <row r="406" spans="2:8">
      <c r="B406" t="s">
        <v>1487</v>
      </c>
      <c r="C406" s="216" t="s">
        <v>1488</v>
      </c>
      <c r="D406" s="405">
        <v>5.7074120076143335E-4</v>
      </c>
      <c r="E406" s="405">
        <v>3.6014087863782008E-3</v>
      </c>
      <c r="F406" s="405">
        <f t="shared" si="12"/>
        <v>2.0554723751702709E-6</v>
      </c>
      <c r="G406" s="405">
        <v>0.15</v>
      </c>
      <c r="H406" s="405">
        <f t="shared" si="13"/>
        <v>8.5611180114214996E-5</v>
      </c>
    </row>
    <row r="407" spans="2:8">
      <c r="B407" t="s">
        <v>1489</v>
      </c>
      <c r="C407" s="216" t="s">
        <v>1490</v>
      </c>
      <c r="D407" s="405">
        <v>3.196617931850426E-4</v>
      </c>
      <c r="E407" s="405">
        <v>1.1961498925334081E-2</v>
      </c>
      <c r="F407" s="405">
        <f t="shared" si="12"/>
        <v>3.8236341956532527E-6</v>
      </c>
      <c r="G407" s="405">
        <v>0.09</v>
      </c>
      <c r="H407" s="405">
        <f t="shared" si="13"/>
        <v>2.8769561386653833E-5</v>
      </c>
    </row>
    <row r="408" spans="2:8">
      <c r="B408" t="s">
        <v>1491</v>
      </c>
      <c r="C408" s="216" t="s">
        <v>1492</v>
      </c>
      <c r="D408" s="405">
        <v>7.6528842154444153E-3</v>
      </c>
      <c r="E408" s="405" t="s">
        <v>725</v>
      </c>
      <c r="F408" s="405" t="str">
        <f t="shared" si="12"/>
        <v>n/a</v>
      </c>
      <c r="G408" s="405">
        <v>0.24</v>
      </c>
      <c r="H408" s="405">
        <f t="shared" si="13"/>
        <v>1.8366922117066596E-3</v>
      </c>
    </row>
    <row r="409" spans="2:8">
      <c r="B409" t="s">
        <v>1493</v>
      </c>
      <c r="C409" s="216" t="s">
        <v>302</v>
      </c>
      <c r="D409" s="405">
        <v>1.1967864532829089E-3</v>
      </c>
      <c r="E409" s="405">
        <v>6.4575185154364641E-3</v>
      </c>
      <c r="F409" s="405">
        <f t="shared" si="12"/>
        <v>7.7282706810979204E-6</v>
      </c>
      <c r="G409" s="405">
        <v>0.105</v>
      </c>
      <c r="H409" s="405">
        <f t="shared" si="13"/>
        <v>1.2566257759470543E-4</v>
      </c>
    </row>
    <row r="410" spans="2:8">
      <c r="B410" t="s">
        <v>1494</v>
      </c>
      <c r="C410" s="216" t="s">
        <v>1495</v>
      </c>
      <c r="D410" s="405">
        <v>5.3516959545789951E-4</v>
      </c>
      <c r="E410" s="405" t="s">
        <v>725</v>
      </c>
      <c r="F410" s="405" t="str">
        <f t="shared" si="12"/>
        <v>n/a</v>
      </c>
      <c r="G410" s="405">
        <v>0.14499999999999999</v>
      </c>
      <c r="H410" s="405">
        <f t="shared" si="13"/>
        <v>7.759959134139542E-5</v>
      </c>
    </row>
    <row r="411" spans="2:8">
      <c r="B411" t="s">
        <v>1496</v>
      </c>
      <c r="C411" s="216" t="s">
        <v>1497</v>
      </c>
      <c r="D411" s="405">
        <v>2.3972009935950794E-3</v>
      </c>
      <c r="E411" s="405">
        <v>1.5219880126607849E-2</v>
      </c>
      <c r="F411" s="405">
        <f t="shared" si="12"/>
        <v>3.6485111761902339E-5</v>
      </c>
      <c r="G411" s="405">
        <v>0.14000000000000001</v>
      </c>
      <c r="H411" s="405">
        <f t="shared" si="13"/>
        <v>3.3560813910331116E-4</v>
      </c>
    </row>
    <row r="412" spans="2:8">
      <c r="B412" t="s">
        <v>1498</v>
      </c>
      <c r="C412" s="216" t="s">
        <v>1499</v>
      </c>
      <c r="D412" s="405">
        <v>2.117501474113102E-3</v>
      </c>
      <c r="E412" s="405">
        <v>1.8708044459117418E-2</v>
      </c>
      <c r="F412" s="405">
        <f t="shared" si="12"/>
        <v>3.9614311719954581E-5</v>
      </c>
      <c r="G412" s="405">
        <v>2.5000000000000001E-2</v>
      </c>
      <c r="H412" s="405">
        <f t="shared" si="13"/>
        <v>5.2937536852827552E-5</v>
      </c>
    </row>
    <row r="413" spans="2:8">
      <c r="B413" t="s">
        <v>1500</v>
      </c>
      <c r="C413" s="216" t="s">
        <v>1501</v>
      </c>
      <c r="D413" s="405">
        <v>2.6134036945503421E-4</v>
      </c>
      <c r="E413" s="405">
        <v>3.276003276003276E-2</v>
      </c>
      <c r="F413" s="405">
        <f t="shared" si="12"/>
        <v>8.561519064865986E-6</v>
      </c>
      <c r="G413" s="405">
        <v>5.5E-2</v>
      </c>
      <c r="H413" s="405">
        <f t="shared" si="13"/>
        <v>1.4373720320026882E-5</v>
      </c>
    </row>
    <row r="414" spans="2:8">
      <c r="B414" t="s">
        <v>1502</v>
      </c>
      <c r="C414" s="216" t="s">
        <v>1503</v>
      </c>
      <c r="D414" s="405">
        <v>3.4711606346524634E-3</v>
      </c>
      <c r="E414" s="405">
        <v>2.3557596326612099E-2</v>
      </c>
      <c r="F414" s="405">
        <f t="shared" si="12"/>
        <v>8.1772201015969389E-5</v>
      </c>
      <c r="G414" s="405">
        <v>9.5000000000000001E-2</v>
      </c>
      <c r="H414" s="405">
        <f t="shared" si="13"/>
        <v>3.2976026029198405E-4</v>
      </c>
    </row>
    <row r="415" spans="2:8">
      <c r="B415" t="s">
        <v>1504</v>
      </c>
      <c r="C415" s="216" t="s">
        <v>1505</v>
      </c>
      <c r="D415" s="405">
        <v>7.402135526648055E-4</v>
      </c>
      <c r="E415" s="405">
        <v>3.6556603773584904E-2</v>
      </c>
      <c r="F415" s="405">
        <f t="shared" si="12"/>
        <v>2.7059693552604917E-5</v>
      </c>
      <c r="G415" s="405">
        <v>0.06</v>
      </c>
      <c r="H415" s="405">
        <f t="shared" si="13"/>
        <v>4.4412813159888329E-5</v>
      </c>
    </row>
    <row r="416" spans="2:8">
      <c r="B416" t="s">
        <v>1506</v>
      </c>
      <c r="C416" s="216" t="s">
        <v>1507</v>
      </c>
      <c r="D416" s="405">
        <v>4.6342972062627101E-4</v>
      </c>
      <c r="E416" s="405">
        <v>2.2267703643061805E-2</v>
      </c>
      <c r="F416" s="405">
        <f t="shared" si="12"/>
        <v>1.031951567829273E-5</v>
      </c>
      <c r="G416" s="405">
        <v>5.5E-2</v>
      </c>
      <c r="H416" s="405">
        <f t="shared" si="13"/>
        <v>2.5488634634444904E-5</v>
      </c>
    </row>
    <row r="417" spans="2:8">
      <c r="B417" t="s">
        <v>1508</v>
      </c>
      <c r="C417" s="216" t="s">
        <v>1509</v>
      </c>
      <c r="D417" s="405">
        <v>7.201789636038892E-4</v>
      </c>
      <c r="E417" s="405">
        <v>1.4489539439639239E-2</v>
      </c>
      <c r="F417" s="405">
        <f t="shared" si="12"/>
        <v>1.0435061496737066E-5</v>
      </c>
      <c r="G417" s="405">
        <v>7.0000000000000007E-2</v>
      </c>
      <c r="H417" s="405">
        <f t="shared" si="13"/>
        <v>5.0412527452272252E-5</v>
      </c>
    </row>
    <row r="418" spans="2:8">
      <c r="B418" t="s">
        <v>1510</v>
      </c>
      <c r="C418" s="216" t="s">
        <v>1511</v>
      </c>
      <c r="D418" s="405">
        <v>4.0258445514110529E-3</v>
      </c>
      <c r="E418" s="405">
        <v>6.0263653483992458E-2</v>
      </c>
      <c r="F418" s="405">
        <f t="shared" si="12"/>
        <v>2.4261210102665475E-4</v>
      </c>
      <c r="G418" s="405">
        <v>0.05</v>
      </c>
      <c r="H418" s="405">
        <f t="shared" si="13"/>
        <v>2.0129222757055265E-4</v>
      </c>
    </row>
    <row r="419" spans="2:8">
      <c r="B419" t="s">
        <v>1512</v>
      </c>
      <c r="C419" s="216" t="s">
        <v>1513</v>
      </c>
      <c r="D419" s="405">
        <v>0</v>
      </c>
      <c r="E419" s="405" t="s">
        <v>725</v>
      </c>
      <c r="F419" s="405" t="str">
        <f t="shared" si="12"/>
        <v>n/a</v>
      </c>
      <c r="G419" s="405" t="s">
        <v>725</v>
      </c>
      <c r="H419" s="405" t="str">
        <f t="shared" si="13"/>
        <v>n/a</v>
      </c>
    </row>
    <row r="420" spans="2:8">
      <c r="B420" t="s">
        <v>1514</v>
      </c>
      <c r="C420" s="216" t="s">
        <v>1515</v>
      </c>
      <c r="D420" s="405">
        <v>6.7185164280250858E-3</v>
      </c>
      <c r="E420" s="405" t="s">
        <v>725</v>
      </c>
      <c r="F420" s="405" t="str">
        <f t="shared" si="12"/>
        <v>n/a</v>
      </c>
      <c r="G420" s="405">
        <v>0.46500000000000002</v>
      </c>
      <c r="H420" s="405">
        <f t="shared" si="13"/>
        <v>3.1241101390316649E-3</v>
      </c>
    </row>
    <row r="421" spans="2:8">
      <c r="B421" t="s">
        <v>1516</v>
      </c>
      <c r="C421" s="216" t="s">
        <v>1517</v>
      </c>
      <c r="D421" s="405">
        <v>2.0676925930779088E-4</v>
      </c>
      <c r="E421" s="405">
        <v>2.8983664908154835E-2</v>
      </c>
      <c r="F421" s="405">
        <f t="shared" si="12"/>
        <v>5.9929309250843858E-6</v>
      </c>
      <c r="G421" s="405">
        <v>7.0000000000000007E-2</v>
      </c>
      <c r="H421" s="405">
        <f t="shared" si="13"/>
        <v>1.4473848151545363E-5</v>
      </c>
    </row>
    <row r="422" spans="2:8">
      <c r="B422" t="s">
        <v>1518</v>
      </c>
      <c r="C422" s="216" t="s">
        <v>1519</v>
      </c>
      <c r="D422" s="405">
        <v>1.4063993792825013E-3</v>
      </c>
      <c r="E422" s="405">
        <v>3.8213914849428869E-2</v>
      </c>
      <c r="F422" s="405">
        <f t="shared" si="12"/>
        <v>5.3744026124191121E-5</v>
      </c>
      <c r="G422" s="405">
        <v>6.5000000000000002E-2</v>
      </c>
      <c r="H422" s="405">
        <f t="shared" si="13"/>
        <v>9.1415959653362585E-5</v>
      </c>
    </row>
    <row r="423" spans="2:8">
      <c r="B423" t="s">
        <v>806</v>
      </c>
      <c r="C423" s="216" t="s">
        <v>1520</v>
      </c>
      <c r="D423" s="405">
        <v>0</v>
      </c>
      <c r="E423" s="405" t="s">
        <v>725</v>
      </c>
      <c r="F423" s="405" t="str">
        <f t="shared" si="12"/>
        <v>n/a</v>
      </c>
      <c r="G423" s="405" t="s">
        <v>725</v>
      </c>
      <c r="H423" s="405" t="str">
        <f t="shared" si="13"/>
        <v>n/a</v>
      </c>
    </row>
    <row r="424" spans="2:8">
      <c r="B424" t="s">
        <v>1521</v>
      </c>
      <c r="C424" s="216" t="s">
        <v>1522</v>
      </c>
      <c r="D424" s="405">
        <v>2.8468896012075147E-4</v>
      </c>
      <c r="E424" s="405" t="s">
        <v>725</v>
      </c>
      <c r="F424" s="405" t="str">
        <f t="shared" si="12"/>
        <v>n/a</v>
      </c>
      <c r="G424" s="405">
        <v>0.04</v>
      </c>
      <c r="H424" s="405">
        <f t="shared" si="13"/>
        <v>1.1387558404830059E-5</v>
      </c>
    </row>
    <row r="425" spans="2:8">
      <c r="B425" t="s">
        <v>1523</v>
      </c>
      <c r="C425" s="216" t="s">
        <v>1524</v>
      </c>
      <c r="D425" s="405">
        <v>2.1285683968638317E-3</v>
      </c>
      <c r="E425" s="405">
        <v>1.21275727362836E-2</v>
      </c>
      <c r="F425" s="405">
        <f t="shared" si="12"/>
        <v>2.5814368057120694E-5</v>
      </c>
      <c r="G425" s="405">
        <v>0.09</v>
      </c>
      <c r="H425" s="405">
        <f t="shared" si="13"/>
        <v>1.9157115571774485E-4</v>
      </c>
    </row>
    <row r="426" spans="2:8">
      <c r="B426" t="s">
        <v>1525</v>
      </c>
      <c r="C426" s="216" t="s">
        <v>1526</v>
      </c>
      <c r="D426" s="405">
        <v>1.670437565155336E-3</v>
      </c>
      <c r="E426" s="405" t="s">
        <v>725</v>
      </c>
      <c r="F426" s="405" t="str">
        <f t="shared" si="12"/>
        <v>n/a</v>
      </c>
      <c r="G426" s="405">
        <v>0.13500000000000001</v>
      </c>
      <c r="H426" s="405">
        <f t="shared" si="13"/>
        <v>2.2550907129597039E-4</v>
      </c>
    </row>
    <row r="427" spans="2:8">
      <c r="B427" t="s">
        <v>1527</v>
      </c>
      <c r="C427" s="216" t="s">
        <v>1528</v>
      </c>
      <c r="D427" s="405">
        <v>7.5766191831484818E-4</v>
      </c>
      <c r="E427" s="405">
        <v>2.1023904583817657E-2</v>
      </c>
      <c r="F427" s="405">
        <f t="shared" si="12"/>
        <v>1.5929011877443615E-5</v>
      </c>
      <c r="G427" s="405">
        <v>0.12</v>
      </c>
      <c r="H427" s="405">
        <f t="shared" si="13"/>
        <v>9.0919430197781777E-5</v>
      </c>
    </row>
    <row r="428" spans="2:8">
      <c r="B428" t="s">
        <v>1529</v>
      </c>
      <c r="C428" s="216" t="s">
        <v>1530</v>
      </c>
      <c r="D428" s="405">
        <v>6.7110957541726812E-4</v>
      </c>
      <c r="E428" s="405" t="s">
        <v>725</v>
      </c>
      <c r="F428" s="405" t="str">
        <f t="shared" si="12"/>
        <v>n/a</v>
      </c>
      <c r="G428" s="405">
        <v>0.11</v>
      </c>
      <c r="H428" s="405">
        <f t="shared" si="13"/>
        <v>7.3822053295899499E-5</v>
      </c>
    </row>
    <row r="429" spans="2:8">
      <c r="B429" t="s">
        <v>1531</v>
      </c>
      <c r="C429" s="216" t="s">
        <v>1532</v>
      </c>
      <c r="D429" s="405">
        <v>0</v>
      </c>
      <c r="E429" s="405">
        <v>1.6345827413209942E-2</v>
      </c>
      <c r="F429" s="405">
        <f t="shared" si="12"/>
        <v>0</v>
      </c>
      <c r="G429" s="405" t="s">
        <v>725</v>
      </c>
      <c r="H429" s="405" t="str">
        <f t="shared" si="13"/>
        <v>n/a</v>
      </c>
    </row>
    <row r="430" spans="2:8">
      <c r="B430" t="s">
        <v>1533</v>
      </c>
      <c r="C430" s="216" t="s">
        <v>1534</v>
      </c>
      <c r="D430" s="405">
        <v>1.0338005923789142E-3</v>
      </c>
      <c r="E430" s="405">
        <v>6.2471529901737492E-3</v>
      </c>
      <c r="F430" s="405">
        <f t="shared" si="12"/>
        <v>6.4583104619233271E-6</v>
      </c>
      <c r="G430" s="405">
        <v>0.06</v>
      </c>
      <c r="H430" s="405">
        <f t="shared" si="13"/>
        <v>6.2028035542734849E-5</v>
      </c>
    </row>
    <row r="431" spans="2:8">
      <c r="B431" t="s">
        <v>1535</v>
      </c>
      <c r="C431" s="216" t="s">
        <v>1536</v>
      </c>
      <c r="D431" s="405">
        <v>6.6392261174870297E-4</v>
      </c>
      <c r="E431" s="405" t="s">
        <v>725</v>
      </c>
      <c r="F431" s="405" t="str">
        <f t="shared" si="12"/>
        <v>n/a</v>
      </c>
      <c r="G431" s="405">
        <v>7.4999999999999997E-2</v>
      </c>
      <c r="H431" s="405">
        <f t="shared" si="13"/>
        <v>4.979419588115272E-5</v>
      </c>
    </row>
    <row r="432" spans="2:8">
      <c r="B432" t="s">
        <v>1537</v>
      </c>
      <c r="C432" s="216" t="s">
        <v>1538</v>
      </c>
      <c r="D432" s="405">
        <v>1.0132044528733286E-2</v>
      </c>
      <c r="E432" s="405">
        <v>5.564513579310126E-3</v>
      </c>
      <c r="F432" s="405">
        <f t="shared" si="12"/>
        <v>5.6379899366311239E-5</v>
      </c>
      <c r="G432" s="405">
        <v>0.12</v>
      </c>
      <c r="H432" s="405">
        <f t="shared" si="13"/>
        <v>1.2158453434479943E-3</v>
      </c>
    </row>
    <row r="433" spans="2:8">
      <c r="B433" t="s">
        <v>1539</v>
      </c>
      <c r="C433" s="216" t="s">
        <v>1540</v>
      </c>
      <c r="D433" s="405">
        <v>6.2133948509781375E-4</v>
      </c>
      <c r="E433" s="405" t="s">
        <v>725</v>
      </c>
      <c r="F433" s="405" t="str">
        <f t="shared" si="12"/>
        <v>n/a</v>
      </c>
      <c r="G433" s="405">
        <v>8.5000000000000006E-2</v>
      </c>
      <c r="H433" s="405">
        <f t="shared" si="13"/>
        <v>5.2813856233314174E-5</v>
      </c>
    </row>
    <row r="434" spans="2:8">
      <c r="B434" t="s">
        <v>1541</v>
      </c>
      <c r="C434" s="216" t="s">
        <v>1542</v>
      </c>
      <c r="D434" s="405">
        <v>2.0102472456444242E-3</v>
      </c>
      <c r="E434" s="405">
        <v>1.0874490258269144E-2</v>
      </c>
      <c r="F434" s="405">
        <f t="shared" si="12"/>
        <v>2.186041408947267E-5</v>
      </c>
      <c r="G434" s="405">
        <v>9.5000000000000001E-2</v>
      </c>
      <c r="H434" s="405">
        <f t="shared" si="13"/>
        <v>1.909734883362203E-4</v>
      </c>
    </row>
    <row r="435" spans="2:8">
      <c r="B435" t="s">
        <v>1543</v>
      </c>
      <c r="C435" s="216" t="s">
        <v>1544</v>
      </c>
      <c r="D435" s="405">
        <v>2.486387612901487E-3</v>
      </c>
      <c r="E435" s="405">
        <v>1.1339705167665642E-2</v>
      </c>
      <c r="F435" s="405">
        <f t="shared" si="12"/>
        <v>2.8194902462838832E-5</v>
      </c>
      <c r="G435" s="405">
        <v>0.28000000000000003</v>
      </c>
      <c r="H435" s="405">
        <f t="shared" si="13"/>
        <v>6.9618853161241645E-4</v>
      </c>
    </row>
    <row r="436" spans="2:8">
      <c r="B436" t="s">
        <v>1545</v>
      </c>
      <c r="C436" s="216" t="s">
        <v>1546</v>
      </c>
      <c r="D436" s="405">
        <v>1.3440143367865749E-3</v>
      </c>
      <c r="E436" s="405" t="s">
        <v>725</v>
      </c>
      <c r="F436" s="405" t="str">
        <f t="shared" si="12"/>
        <v>n/a</v>
      </c>
      <c r="G436" s="405">
        <v>0.155</v>
      </c>
      <c r="H436" s="405">
        <f t="shared" si="13"/>
        <v>2.083222222019191E-4</v>
      </c>
    </row>
    <row r="437" spans="2:8">
      <c r="B437" t="s">
        <v>1547</v>
      </c>
      <c r="C437" s="216" t="s">
        <v>1548</v>
      </c>
      <c r="D437" s="405">
        <v>3.4846020256274786E-4</v>
      </c>
      <c r="E437" s="405" t="s">
        <v>725</v>
      </c>
      <c r="F437" s="405" t="str">
        <f t="shared" si="12"/>
        <v>n/a</v>
      </c>
      <c r="G437" s="405">
        <v>0.27</v>
      </c>
      <c r="H437" s="405">
        <f t="shared" si="13"/>
        <v>9.4084254691941923E-5</v>
      </c>
    </row>
    <row r="438" spans="2:8">
      <c r="B438" t="s">
        <v>1549</v>
      </c>
      <c r="C438" s="216" t="s">
        <v>1550</v>
      </c>
      <c r="D438" s="405">
        <v>0</v>
      </c>
      <c r="E438" s="405" t="s">
        <v>725</v>
      </c>
      <c r="F438" s="405" t="str">
        <f t="shared" si="12"/>
        <v>n/a</v>
      </c>
      <c r="G438" s="405" t="s">
        <v>725</v>
      </c>
      <c r="H438" s="405" t="str">
        <f t="shared" si="13"/>
        <v>n/a</v>
      </c>
    </row>
    <row r="439" spans="2:8">
      <c r="B439" t="s">
        <v>1551</v>
      </c>
      <c r="C439" s="216" t="s">
        <v>1552</v>
      </c>
      <c r="D439" s="405">
        <v>2.58352103991096E-4</v>
      </c>
      <c r="E439" s="405">
        <v>1.9487709455968113E-2</v>
      </c>
      <c r="F439" s="405">
        <f t="shared" si="12"/>
        <v>5.0346907399165386E-6</v>
      </c>
      <c r="G439" s="405">
        <v>0.115</v>
      </c>
      <c r="H439" s="405">
        <f t="shared" si="13"/>
        <v>2.9710491958976041E-5</v>
      </c>
    </row>
    <row r="440" spans="2:8">
      <c r="B440" t="s">
        <v>1553</v>
      </c>
      <c r="C440" s="216" t="s">
        <v>1554</v>
      </c>
      <c r="D440" s="405">
        <v>3.2823335477343138E-4</v>
      </c>
      <c r="E440" s="405">
        <v>3.1393383240763108E-2</v>
      </c>
      <c r="F440" s="405">
        <f t="shared" si="12"/>
        <v>1.0304355498803692E-5</v>
      </c>
      <c r="G440" s="405">
        <v>-1.4999999999999999E-2</v>
      </c>
      <c r="H440" s="405">
        <f t="shared" si="13"/>
        <v>-4.9235003216014706E-6</v>
      </c>
    </row>
    <row r="441" spans="2:8">
      <c r="B441" t="s">
        <v>1555</v>
      </c>
      <c r="C441" s="216" t="s">
        <v>1556</v>
      </c>
      <c r="D441" s="405">
        <v>1.4877498812924893E-3</v>
      </c>
      <c r="E441" s="405" t="s">
        <v>725</v>
      </c>
      <c r="F441" s="405" t="str">
        <f t="shared" si="12"/>
        <v>n/a</v>
      </c>
      <c r="G441" s="405">
        <v>0.125</v>
      </c>
      <c r="H441" s="405">
        <f t="shared" si="13"/>
        <v>1.8596873516156116E-4</v>
      </c>
    </row>
    <row r="442" spans="2:8">
      <c r="B442" t="s">
        <v>1557</v>
      </c>
      <c r="C442" s="216" t="s">
        <v>1558</v>
      </c>
      <c r="D442" s="405">
        <v>5.302379861490779E-4</v>
      </c>
      <c r="E442" s="405">
        <v>3.6449147560258667E-2</v>
      </c>
      <c r="F442" s="405">
        <f t="shared" si="12"/>
        <v>1.9326722599202131E-5</v>
      </c>
      <c r="G442" s="405">
        <v>8.5000000000000006E-2</v>
      </c>
      <c r="H442" s="405">
        <f t="shared" si="13"/>
        <v>4.5070228822671627E-5</v>
      </c>
    </row>
    <row r="443" spans="2:8">
      <c r="B443" t="s">
        <v>1559</v>
      </c>
      <c r="C443" s="216" t="s">
        <v>1560</v>
      </c>
      <c r="D443" s="405">
        <v>3.1940483966456961E-4</v>
      </c>
      <c r="E443" s="405">
        <v>7.7041602465331279E-3</v>
      </c>
      <c r="F443" s="405">
        <f t="shared" si="12"/>
        <v>2.4607460682940647E-6</v>
      </c>
      <c r="G443" s="405">
        <v>0.21</v>
      </c>
      <c r="H443" s="405">
        <f t="shared" si="13"/>
        <v>6.7075016329559616E-5</v>
      </c>
    </row>
    <row r="444" spans="2:8">
      <c r="B444" t="s">
        <v>1561</v>
      </c>
      <c r="C444" s="216" t="s">
        <v>1562</v>
      </c>
      <c r="D444" s="405">
        <v>5.4752900854468899E-4</v>
      </c>
      <c r="E444" s="405" t="s">
        <v>725</v>
      </c>
      <c r="F444" s="405" t="str">
        <f t="shared" si="12"/>
        <v>n/a</v>
      </c>
      <c r="G444" s="405">
        <v>0.12</v>
      </c>
      <c r="H444" s="405">
        <f t="shared" si="13"/>
        <v>6.570348102536268E-5</v>
      </c>
    </row>
    <row r="445" spans="2:8">
      <c r="B445" t="s">
        <v>1563</v>
      </c>
      <c r="C445" s="216" t="s">
        <v>1564</v>
      </c>
      <c r="D445" s="405">
        <v>3.9526129100493076E-4</v>
      </c>
      <c r="E445" s="405">
        <v>3.9828773497115208E-2</v>
      </c>
      <c r="F445" s="405">
        <f t="shared" si="12"/>
        <v>1.5742772431612727E-5</v>
      </c>
      <c r="G445" s="405">
        <v>7.4999999999999997E-2</v>
      </c>
      <c r="H445" s="405">
        <f t="shared" si="13"/>
        <v>2.9644596825369805E-5</v>
      </c>
    </row>
    <row r="446" spans="2:8">
      <c r="B446" t="s">
        <v>1565</v>
      </c>
      <c r="C446" s="216" t="s">
        <v>1566</v>
      </c>
      <c r="D446" s="405">
        <v>2.1746757013235972E-4</v>
      </c>
      <c r="E446" s="405" t="s">
        <v>725</v>
      </c>
      <c r="F446" s="405" t="str">
        <f t="shared" si="12"/>
        <v>n/a</v>
      </c>
      <c r="G446" s="405">
        <v>0.155</v>
      </c>
      <c r="H446" s="405">
        <f t="shared" si="13"/>
        <v>3.3707473370515753E-5</v>
      </c>
    </row>
    <row r="447" spans="2:8">
      <c r="B447" t="s">
        <v>1567</v>
      </c>
      <c r="C447" s="216" t="s">
        <v>1568</v>
      </c>
      <c r="D447" s="405">
        <v>2.8729510824622244E-4</v>
      </c>
      <c r="E447" s="405">
        <v>2.8999516674722087E-2</v>
      </c>
      <c r="F447" s="405">
        <f t="shared" si="12"/>
        <v>8.3314192821524141E-6</v>
      </c>
      <c r="G447" s="405">
        <v>0.24</v>
      </c>
      <c r="H447" s="405">
        <f t="shared" si="13"/>
        <v>6.8950825979093385E-5</v>
      </c>
    </row>
    <row r="448" spans="2:8">
      <c r="B448" t="s">
        <v>1569</v>
      </c>
      <c r="C448" s="216" t="s">
        <v>1570</v>
      </c>
      <c r="D448" s="405">
        <v>4.8990862481407022E-4</v>
      </c>
      <c r="E448" s="405">
        <v>1.2822930416745237E-2</v>
      </c>
      <c r="F448" s="405">
        <f t="shared" si="12"/>
        <v>6.2820642065541717E-6</v>
      </c>
      <c r="G448" s="405">
        <v>0.105</v>
      </c>
      <c r="H448" s="405">
        <f t="shared" si="13"/>
        <v>5.1440405605477369E-5</v>
      </c>
    </row>
    <row r="449" spans="2:8">
      <c r="B449" t="s">
        <v>1485</v>
      </c>
      <c r="C449" s="216" t="s">
        <v>1571</v>
      </c>
      <c r="D449" s="405">
        <v>1.9653708832691748E-2</v>
      </c>
      <c r="E449" s="405" t="s">
        <v>725</v>
      </c>
      <c r="F449" s="405" t="str">
        <f t="shared" si="12"/>
        <v>n/a</v>
      </c>
      <c r="G449" s="405">
        <v>0.14499999999999999</v>
      </c>
      <c r="H449" s="405">
        <f t="shared" si="13"/>
        <v>2.849787780740303E-3</v>
      </c>
    </row>
    <row r="450" spans="2:8">
      <c r="B450" t="s">
        <v>1572</v>
      </c>
      <c r="C450" s="216" t="s">
        <v>1573</v>
      </c>
      <c r="D450" s="405">
        <v>1.2930141947469899E-3</v>
      </c>
      <c r="E450" s="405">
        <v>1.5946843853820596E-2</v>
      </c>
      <c r="F450" s="405">
        <f t="shared" si="12"/>
        <v>2.0619495464403822E-5</v>
      </c>
      <c r="G450" s="405">
        <v>5.5E-2</v>
      </c>
      <c r="H450" s="405">
        <f t="shared" si="13"/>
        <v>7.1115780711084443E-5</v>
      </c>
    </row>
    <row r="451" spans="2:8">
      <c r="B451" t="s">
        <v>1574</v>
      </c>
      <c r="C451" s="216" t="s">
        <v>1575</v>
      </c>
      <c r="D451" s="405">
        <v>5.8063772146721285E-4</v>
      </c>
      <c r="E451" s="405">
        <v>1.6481705307109108E-4</v>
      </c>
      <c r="F451" s="405">
        <f t="shared" si="12"/>
        <v>9.5698998154139014E-8</v>
      </c>
      <c r="G451" s="405">
        <v>0.14499999999999999</v>
      </c>
      <c r="H451" s="405">
        <f t="shared" si="13"/>
        <v>8.4192469612745863E-5</v>
      </c>
    </row>
    <row r="452" spans="2:8">
      <c r="B452" t="s">
        <v>1576</v>
      </c>
      <c r="C452" s="216" t="s">
        <v>1577</v>
      </c>
      <c r="D452" s="405">
        <v>8.3239089727245319E-4</v>
      </c>
      <c r="E452" s="405">
        <v>2.1067751975101742E-2</v>
      </c>
      <c r="F452" s="405">
        <f t="shared" si="12"/>
        <v>1.7536604970068435E-5</v>
      </c>
      <c r="G452" s="405">
        <v>5.5E-2</v>
      </c>
      <c r="H452" s="405">
        <f t="shared" si="13"/>
        <v>4.5781499349984926E-5</v>
      </c>
    </row>
    <row r="453" spans="2:8">
      <c r="B453" t="s">
        <v>1578</v>
      </c>
      <c r="C453" s="216" t="s">
        <v>1579</v>
      </c>
      <c r="D453" s="405">
        <v>1.0638221225062305E-2</v>
      </c>
      <c r="E453" s="405">
        <v>6.6235446313065967E-3</v>
      </c>
      <c r="F453" s="405">
        <f t="shared" si="12"/>
        <v>7.046273308191332E-5</v>
      </c>
      <c r="G453" s="405">
        <v>0.15</v>
      </c>
      <c r="H453" s="405">
        <f t="shared" si="13"/>
        <v>1.5957331837593459E-3</v>
      </c>
    </row>
    <row r="454" spans="2:8">
      <c r="B454" t="s">
        <v>1580</v>
      </c>
      <c r="C454" s="216" t="s">
        <v>1581</v>
      </c>
      <c r="D454" s="405">
        <v>4.9276644490144376E-4</v>
      </c>
      <c r="E454" s="405">
        <v>3.0885122410546136E-2</v>
      </c>
      <c r="F454" s="405">
        <f t="shared" si="12"/>
        <v>1.5219151970590728E-5</v>
      </c>
      <c r="G454" s="405">
        <v>0.01</v>
      </c>
      <c r="H454" s="405">
        <f t="shared" si="13"/>
        <v>4.9276644490144381E-6</v>
      </c>
    </row>
    <row r="455" spans="2:8">
      <c r="B455" t="s">
        <v>1582</v>
      </c>
      <c r="C455" s="216" t="s">
        <v>1583</v>
      </c>
      <c r="D455" s="405">
        <v>5.650131348219307E-4</v>
      </c>
      <c r="E455" s="405">
        <v>1.0767160161507403E-2</v>
      </c>
      <c r="F455" s="405">
        <f t="shared" si="12"/>
        <v>6.0835869159831034E-6</v>
      </c>
      <c r="G455" s="405">
        <v>8.5000000000000006E-2</v>
      </c>
      <c r="H455" s="405">
        <f t="shared" si="13"/>
        <v>4.8026116459864116E-5</v>
      </c>
    </row>
    <row r="456" spans="2:8">
      <c r="B456" t="s">
        <v>1584</v>
      </c>
      <c r="C456" s="216" t="s">
        <v>1585</v>
      </c>
      <c r="D456" s="405">
        <v>9.1143145659239116E-4</v>
      </c>
      <c r="E456" s="405">
        <v>5.375347544022243E-2</v>
      </c>
      <c r="F456" s="405">
        <f t="shared" si="12"/>
        <v>4.8992608417385254E-5</v>
      </c>
      <c r="G456" s="405">
        <v>0.03</v>
      </c>
      <c r="H456" s="405">
        <f t="shared" si="13"/>
        <v>2.7342943697771735E-5</v>
      </c>
    </row>
    <row r="457" spans="2:8">
      <c r="B457" t="s">
        <v>1586</v>
      </c>
      <c r="C457" s="216" t="s">
        <v>1587</v>
      </c>
      <c r="D457" s="405">
        <v>3.3667873050560685E-3</v>
      </c>
      <c r="E457" s="405" t="s">
        <v>725</v>
      </c>
      <c r="F457" s="405" t="str">
        <f t="shared" si="12"/>
        <v>n/a</v>
      </c>
      <c r="G457" s="405">
        <v>0.27</v>
      </c>
      <c r="H457" s="405">
        <f t="shared" si="13"/>
        <v>9.0903257236513851E-4</v>
      </c>
    </row>
    <row r="458" spans="2:8">
      <c r="B458" t="s">
        <v>1588</v>
      </c>
      <c r="C458" s="216" t="s">
        <v>1589</v>
      </c>
      <c r="D458" s="405">
        <v>5.3592207458567789E-4</v>
      </c>
      <c r="E458" s="405">
        <v>1.4674756596585297E-2</v>
      </c>
      <c r="F458" s="405">
        <f t="shared" si="12"/>
        <v>7.8645259992818551E-6</v>
      </c>
      <c r="G458" s="405">
        <v>0.105</v>
      </c>
      <c r="H458" s="405">
        <f t="shared" si="13"/>
        <v>5.627181783149618E-5</v>
      </c>
    </row>
    <row r="459" spans="2:8">
      <c r="B459" t="s">
        <v>1590</v>
      </c>
      <c r="C459" s="216" t="s">
        <v>1591</v>
      </c>
      <c r="D459" s="405">
        <v>9.5194142853587409E-4</v>
      </c>
      <c r="E459" s="405">
        <v>7.7392469117428201E-3</v>
      </c>
      <c r="F459" s="405">
        <f t="shared" si="12"/>
        <v>7.3673097609563116E-6</v>
      </c>
      <c r="G459" s="405">
        <v>8.5000000000000006E-2</v>
      </c>
      <c r="H459" s="405">
        <f t="shared" si="13"/>
        <v>8.0915021425549303E-5</v>
      </c>
    </row>
    <row r="460" spans="2:8">
      <c r="B460" t="s">
        <v>1592</v>
      </c>
      <c r="C460" s="216" t="s">
        <v>1593</v>
      </c>
      <c r="D460" s="405">
        <v>9.0211147871345054E-4</v>
      </c>
      <c r="E460" s="405" t="s">
        <v>725</v>
      </c>
      <c r="F460" s="405" t="str">
        <f t="shared" si="12"/>
        <v>n/a</v>
      </c>
      <c r="G460" s="405">
        <v>0.11</v>
      </c>
      <c r="H460" s="405">
        <f t="shared" si="13"/>
        <v>9.9232262658479562E-5</v>
      </c>
    </row>
    <row r="461" spans="2:8">
      <c r="B461" t="s">
        <v>1594</v>
      </c>
      <c r="C461" s="216" t="s">
        <v>1595</v>
      </c>
      <c r="D461" s="405">
        <v>8.4111560328756945E-4</v>
      </c>
      <c r="E461" s="405" t="s">
        <v>725</v>
      </c>
      <c r="F461" s="405" t="str">
        <f t="shared" si="12"/>
        <v>n/a</v>
      </c>
      <c r="G461" s="405">
        <v>0.12</v>
      </c>
      <c r="H461" s="405">
        <f t="shared" si="13"/>
        <v>1.0093387239450834E-4</v>
      </c>
    </row>
    <row r="462" spans="2:8">
      <c r="B462" t="s">
        <v>1596</v>
      </c>
      <c r="C462" s="216" t="s">
        <v>1597</v>
      </c>
      <c r="D462" s="405">
        <v>7.6263579891669095E-4</v>
      </c>
      <c r="E462" s="405" t="s">
        <v>725</v>
      </c>
      <c r="F462" s="405" t="str">
        <f t="shared" si="12"/>
        <v>n/a</v>
      </c>
      <c r="G462" s="405">
        <v>0.21</v>
      </c>
      <c r="H462" s="405">
        <f t="shared" si="13"/>
        <v>1.6015351777250508E-4</v>
      </c>
    </row>
    <row r="463" spans="2:8">
      <c r="B463" t="s">
        <v>1598</v>
      </c>
      <c r="C463" s="216" t="s">
        <v>1599</v>
      </c>
      <c r="D463" s="405">
        <v>5.6201701923465038E-4</v>
      </c>
      <c r="E463" s="405">
        <v>9.4676011311939021E-3</v>
      </c>
      <c r="F463" s="405">
        <f t="shared" si="12"/>
        <v>5.3209529670562012E-6</v>
      </c>
      <c r="G463" s="405">
        <v>0.04</v>
      </c>
      <c r="H463" s="405">
        <f t="shared" si="13"/>
        <v>2.2480680769386015E-5</v>
      </c>
    </row>
    <row r="464" spans="2:8">
      <c r="B464" t="s">
        <v>1600</v>
      </c>
      <c r="C464" s="216" t="s">
        <v>1601</v>
      </c>
      <c r="D464" s="405">
        <v>1.7495015382057029E-4</v>
      </c>
      <c r="E464" s="405">
        <v>7.0028011204481795E-3</v>
      </c>
      <c r="F464" s="405">
        <f t="shared" si="12"/>
        <v>1.225141133197271E-6</v>
      </c>
      <c r="G464" s="405">
        <v>8.5000000000000006E-2</v>
      </c>
      <c r="H464" s="405">
        <f t="shared" si="13"/>
        <v>1.4870763074748476E-5</v>
      </c>
    </row>
    <row r="465" spans="2:8">
      <c r="B465" t="s">
        <v>1602</v>
      </c>
      <c r="C465" s="216" t="s">
        <v>1603</v>
      </c>
      <c r="D465" s="405">
        <v>5.0708447495935091E-4</v>
      </c>
      <c r="E465" s="405">
        <v>3.4681357205458868E-2</v>
      </c>
      <c r="F465" s="405">
        <f t="shared" si="12"/>
        <v>1.7586377809407813E-5</v>
      </c>
      <c r="G465" s="405">
        <v>0.01</v>
      </c>
      <c r="H465" s="405">
        <f t="shared" si="13"/>
        <v>5.0708447495935094E-6</v>
      </c>
    </row>
    <row r="466" spans="2:8">
      <c r="B466" t="s">
        <v>1604</v>
      </c>
      <c r="C466" s="216" t="s">
        <v>1605</v>
      </c>
      <c r="D466" s="405">
        <v>7.1570927207908173E-4</v>
      </c>
      <c r="E466" s="405">
        <v>4.7646461225871996E-2</v>
      </c>
      <c r="F466" s="405">
        <f t="shared" si="12"/>
        <v>3.4101014081113036E-5</v>
      </c>
      <c r="G466" s="405">
        <v>6.5000000000000002E-2</v>
      </c>
      <c r="H466" s="405">
        <f t="shared" si="13"/>
        <v>4.6521102685140316E-5</v>
      </c>
    </row>
    <row r="467" spans="2:8">
      <c r="B467" t="s">
        <v>1606</v>
      </c>
      <c r="C467" s="216" t="s">
        <v>1607</v>
      </c>
      <c r="D467" s="405">
        <v>5.0791676881329923E-4</v>
      </c>
      <c r="E467" s="405">
        <v>4.0532365396249243E-2</v>
      </c>
      <c r="F467" s="405">
        <f t="shared" ref="F467:F522" si="14">IFERROR($E467*$D467,"n/a")</f>
        <v>2.0587068064422897E-5</v>
      </c>
      <c r="G467" s="405">
        <v>0.04</v>
      </c>
      <c r="H467" s="405">
        <f t="shared" ref="H467:H522" si="15">IFERROR($G467*$D467,"n/a")</f>
        <v>2.0316670752531971E-5</v>
      </c>
    </row>
    <row r="468" spans="2:8">
      <c r="B468" t="s">
        <v>1608</v>
      </c>
      <c r="C468" s="216" t="s">
        <v>1609</v>
      </c>
      <c r="D468" s="405">
        <v>3.5376409310642747E-4</v>
      </c>
      <c r="E468" s="405">
        <v>1.9309678976587016E-2</v>
      </c>
      <c r="F468" s="405">
        <f t="shared" si="14"/>
        <v>6.8310710713285542E-6</v>
      </c>
      <c r="G468" s="405">
        <v>6.5000000000000002E-2</v>
      </c>
      <c r="H468" s="405">
        <f t="shared" si="15"/>
        <v>2.2994666051917786E-5</v>
      </c>
    </row>
    <row r="469" spans="2:8">
      <c r="B469" t="s">
        <v>1610</v>
      </c>
      <c r="C469" s="216" t="s">
        <v>1611</v>
      </c>
      <c r="D469" s="405">
        <v>1.1208741299789744E-3</v>
      </c>
      <c r="E469" s="405">
        <v>9.1869545245751045E-3</v>
      </c>
      <c r="F469" s="405">
        <f t="shared" si="14"/>
        <v>1.0297419659889523E-5</v>
      </c>
      <c r="G469" s="405">
        <v>0.12</v>
      </c>
      <c r="H469" s="405">
        <f t="shared" si="15"/>
        <v>1.3450489559747693E-4</v>
      </c>
    </row>
    <row r="470" spans="2:8">
      <c r="B470" t="s">
        <v>1612</v>
      </c>
      <c r="C470" s="216" t="s">
        <v>1613</v>
      </c>
      <c r="D470" s="405">
        <v>4.5841099724559917E-4</v>
      </c>
      <c r="E470" s="405">
        <v>6.4681309796523374E-3</v>
      </c>
      <c r="F470" s="405">
        <f t="shared" si="14"/>
        <v>2.9650623726975821E-6</v>
      </c>
      <c r="G470" s="405">
        <v>0.105</v>
      </c>
      <c r="H470" s="405">
        <f t="shared" si="15"/>
        <v>4.8133154710787911E-5</v>
      </c>
    </row>
    <row r="471" spans="2:8">
      <c r="B471" t="s">
        <v>1614</v>
      </c>
      <c r="C471" s="216" t="s">
        <v>1615</v>
      </c>
      <c r="D471" s="405">
        <v>4.6163783901564465E-4</v>
      </c>
      <c r="E471" s="405">
        <v>6.5503416341973E-3</v>
      </c>
      <c r="F471" s="405">
        <f t="shared" si="14"/>
        <v>3.0238855568250479E-6</v>
      </c>
      <c r="G471" s="405">
        <v>0.17499999999999999</v>
      </c>
      <c r="H471" s="405">
        <f t="shared" si="15"/>
        <v>8.0786621827737815E-5</v>
      </c>
    </row>
    <row r="472" spans="2:8">
      <c r="B472" t="s">
        <v>1616</v>
      </c>
      <c r="C472" s="216" t="s">
        <v>1617</v>
      </c>
      <c r="D472" s="405">
        <v>5.5722164220028026E-4</v>
      </c>
      <c r="E472" s="405" t="s">
        <v>725</v>
      </c>
      <c r="F472" s="405" t="str">
        <f t="shared" si="14"/>
        <v>n/a</v>
      </c>
      <c r="G472" s="405">
        <v>0.01</v>
      </c>
      <c r="H472" s="405">
        <f t="shared" si="15"/>
        <v>5.5722164220028023E-6</v>
      </c>
    </row>
    <row r="473" spans="2:8">
      <c r="B473" t="s">
        <v>1618</v>
      </c>
      <c r="C473" s="216" t="s">
        <v>1619</v>
      </c>
      <c r="D473" s="405">
        <v>6.1255346529301728E-3</v>
      </c>
      <c r="E473" s="405">
        <v>2.9948012008493813E-2</v>
      </c>
      <c r="F473" s="405">
        <f t="shared" si="14"/>
        <v>1.8344758534439778E-4</v>
      </c>
      <c r="G473" s="405">
        <v>0.06</v>
      </c>
      <c r="H473" s="405">
        <f t="shared" si="15"/>
        <v>3.6753207917581033E-4</v>
      </c>
    </row>
    <row r="474" spans="2:8">
      <c r="B474" t="s">
        <v>1620</v>
      </c>
      <c r="C474" s="216" t="s">
        <v>1621</v>
      </c>
      <c r="D474" s="405">
        <v>2.9066085568824551E-4</v>
      </c>
      <c r="E474" s="405">
        <v>2.6459693067560418E-2</v>
      </c>
      <c r="F474" s="405">
        <f t="shared" si="14"/>
        <v>7.6907970282654482E-6</v>
      </c>
      <c r="G474" s="405">
        <v>5.0000000000000001E-3</v>
      </c>
      <c r="H474" s="405">
        <f t="shared" si="15"/>
        <v>1.4533042784412275E-6</v>
      </c>
    </row>
    <row r="475" spans="2:8">
      <c r="B475" t="s">
        <v>1622</v>
      </c>
      <c r="C475" s="216" t="s">
        <v>1623</v>
      </c>
      <c r="D475" s="405">
        <v>7.6303562747319972E-4</v>
      </c>
      <c r="E475" s="405" t="s">
        <v>725</v>
      </c>
      <c r="F475" s="405" t="str">
        <f t="shared" si="14"/>
        <v>n/a</v>
      </c>
      <c r="G475" s="405">
        <v>7.0000000000000007E-2</v>
      </c>
      <c r="H475" s="405">
        <f t="shared" si="15"/>
        <v>5.3412493923123989E-5</v>
      </c>
    </row>
    <row r="476" spans="2:8">
      <c r="B476" t="s">
        <v>1624</v>
      </c>
      <c r="C476" s="216" t="s">
        <v>1625</v>
      </c>
      <c r="D476" s="405">
        <v>3.4393749584807464E-3</v>
      </c>
      <c r="E476" s="405" t="s">
        <v>725</v>
      </c>
      <c r="F476" s="405" t="str">
        <f t="shared" si="14"/>
        <v>n/a</v>
      </c>
      <c r="G476" s="405">
        <v>0.46</v>
      </c>
      <c r="H476" s="405">
        <f t="shared" si="15"/>
        <v>1.5821124809011434E-3</v>
      </c>
    </row>
    <row r="477" spans="2:8">
      <c r="B477" t="s">
        <v>1626</v>
      </c>
      <c r="C477" s="216" t="s">
        <v>1627</v>
      </c>
      <c r="D477" s="405">
        <v>6.8081680354494401E-4</v>
      </c>
      <c r="E477" s="405">
        <v>1.1962572545303802E-2</v>
      </c>
      <c r="F477" s="405">
        <f t="shared" si="14"/>
        <v>8.1443204024682392E-6</v>
      </c>
      <c r="G477" s="405">
        <v>8.5000000000000006E-2</v>
      </c>
      <c r="H477" s="405">
        <f t="shared" si="15"/>
        <v>5.7869428301320243E-5</v>
      </c>
    </row>
    <row r="478" spans="2:8">
      <c r="B478" t="s">
        <v>1628</v>
      </c>
      <c r="C478" s="216" t="s">
        <v>1629</v>
      </c>
      <c r="D478" s="405">
        <v>4.7756939738780621E-4</v>
      </c>
      <c r="E478" s="405">
        <v>2.5783619817997976E-2</v>
      </c>
      <c r="F478" s="405">
        <f t="shared" si="14"/>
        <v>1.231346777895759E-5</v>
      </c>
      <c r="G478" s="405">
        <v>-0.03</v>
      </c>
      <c r="H478" s="405">
        <f t="shared" si="15"/>
        <v>-1.4327081921634185E-5</v>
      </c>
    </row>
    <row r="479" spans="2:8">
      <c r="B479" t="s">
        <v>1630</v>
      </c>
      <c r="C479" s="216" t="s">
        <v>1631</v>
      </c>
      <c r="D479" s="405">
        <v>2.1497697042181004E-4</v>
      </c>
      <c r="E479" s="405">
        <v>4.8423937871174057E-2</v>
      </c>
      <c r="F479" s="405">
        <f t="shared" si="14"/>
        <v>1.0410031459438953E-5</v>
      </c>
      <c r="G479" s="405">
        <v>-5.0000000000000001E-3</v>
      </c>
      <c r="H479" s="405">
        <f t="shared" si="15"/>
        <v>-1.0748848521090502E-6</v>
      </c>
    </row>
    <row r="480" spans="2:8">
      <c r="B480" t="s">
        <v>1632</v>
      </c>
      <c r="C480" s="216" t="s">
        <v>1633</v>
      </c>
      <c r="D480" s="405">
        <v>4.5855555155306887E-4</v>
      </c>
      <c r="E480" s="405">
        <v>3.5014005602240897E-4</v>
      </c>
      <c r="F480" s="405">
        <f t="shared" si="14"/>
        <v>1.6055866651017817E-7</v>
      </c>
      <c r="G480" s="405">
        <v>0.25</v>
      </c>
      <c r="H480" s="405">
        <f t="shared" si="15"/>
        <v>1.1463888788826722E-4</v>
      </c>
    </row>
    <row r="481" spans="2:8">
      <c r="B481" t="s">
        <v>1634</v>
      </c>
      <c r="C481" s="216" t="s">
        <v>1635</v>
      </c>
      <c r="D481" s="405">
        <v>1.3035260087499551E-3</v>
      </c>
      <c r="E481" s="405">
        <v>3.6583858608330244E-2</v>
      </c>
      <c r="F481" s="405">
        <f t="shared" si="14"/>
        <v>4.7688011196389412E-5</v>
      </c>
      <c r="G481" s="405">
        <v>0.06</v>
      </c>
      <c r="H481" s="405">
        <f t="shared" si="15"/>
        <v>7.8211560524997308E-5</v>
      </c>
    </row>
    <row r="482" spans="2:8">
      <c r="B482" t="s">
        <v>1636</v>
      </c>
      <c r="C482" s="216" t="s">
        <v>1637</v>
      </c>
      <c r="D482" s="405">
        <v>0</v>
      </c>
      <c r="E482" s="405" t="s">
        <v>725</v>
      </c>
      <c r="F482" s="405" t="str">
        <f t="shared" si="14"/>
        <v>n/a</v>
      </c>
      <c r="G482" s="405" t="s">
        <v>725</v>
      </c>
      <c r="H482" s="405" t="str">
        <f t="shared" si="15"/>
        <v>n/a</v>
      </c>
    </row>
    <row r="483" spans="2:8">
      <c r="B483" t="s">
        <v>1638</v>
      </c>
      <c r="C483" s="216" t="s">
        <v>1639</v>
      </c>
      <c r="D483" s="405">
        <v>4.6187215547684082E-4</v>
      </c>
      <c r="E483" s="405">
        <v>8.3172434278924717E-3</v>
      </c>
      <c r="F483" s="405">
        <f t="shared" si="14"/>
        <v>3.8415031496662845E-6</v>
      </c>
      <c r="G483" s="405">
        <v>6.5000000000000002E-2</v>
      </c>
      <c r="H483" s="405">
        <f t="shared" si="15"/>
        <v>3.0021690105994654E-5</v>
      </c>
    </row>
    <row r="484" spans="2:8">
      <c r="B484" t="s">
        <v>1640</v>
      </c>
      <c r="C484" s="216" t="s">
        <v>1641</v>
      </c>
      <c r="D484" s="405">
        <v>2.2493298761063264E-3</v>
      </c>
      <c r="E484" s="405">
        <v>1.0744911664428142E-2</v>
      </c>
      <c r="F484" s="405">
        <f t="shared" si="14"/>
        <v>2.4168850822921573E-5</v>
      </c>
      <c r="G484" s="405">
        <v>0.125</v>
      </c>
      <c r="H484" s="405">
        <f t="shared" si="15"/>
        <v>2.811662345132908E-4</v>
      </c>
    </row>
    <row r="485" spans="2:8">
      <c r="B485" t="s">
        <v>1642</v>
      </c>
      <c r="C485" s="216" t="s">
        <v>1643</v>
      </c>
      <c r="D485" s="405">
        <v>3.3183547281443669E-4</v>
      </c>
      <c r="E485" s="405" t="s">
        <v>725</v>
      </c>
      <c r="F485" s="405" t="str">
        <f t="shared" si="14"/>
        <v>n/a</v>
      </c>
      <c r="G485" s="405">
        <v>-1.4999999999999999E-2</v>
      </c>
      <c r="H485" s="405">
        <f t="shared" si="15"/>
        <v>-4.97753209221655E-6</v>
      </c>
    </row>
    <row r="486" spans="2:8">
      <c r="B486" t="s">
        <v>1644</v>
      </c>
      <c r="C486" s="216" t="s">
        <v>1645</v>
      </c>
      <c r="D486" s="405">
        <v>2.9402514650672885E-4</v>
      </c>
      <c r="E486" s="405">
        <v>1.4689680499449138E-2</v>
      </c>
      <c r="F486" s="405">
        <f t="shared" si="14"/>
        <v>4.3191354609875703E-6</v>
      </c>
      <c r="G486" s="405">
        <v>5.5E-2</v>
      </c>
      <c r="H486" s="405">
        <f t="shared" si="15"/>
        <v>1.6171383057870086E-5</v>
      </c>
    </row>
    <row r="487" spans="2:8">
      <c r="B487" t="s">
        <v>1646</v>
      </c>
      <c r="C487" s="216" t="s">
        <v>1647</v>
      </c>
      <c r="D487" s="405">
        <v>1.9333855458783333E-3</v>
      </c>
      <c r="E487" s="405" t="s">
        <v>725</v>
      </c>
      <c r="F487" s="405" t="str">
        <f t="shared" si="14"/>
        <v>n/a</v>
      </c>
      <c r="G487" s="405">
        <v>0.32</v>
      </c>
      <c r="H487" s="405">
        <f t="shared" si="15"/>
        <v>6.1868337468106663E-4</v>
      </c>
    </row>
    <row r="488" spans="2:8">
      <c r="B488" t="s">
        <v>1648</v>
      </c>
      <c r="C488" s="216" t="s">
        <v>1649</v>
      </c>
      <c r="D488" s="405">
        <v>0</v>
      </c>
      <c r="E488" s="405">
        <v>4.2961608775137113E-2</v>
      </c>
      <c r="F488" s="405">
        <f t="shared" si="14"/>
        <v>0</v>
      </c>
      <c r="G488" s="405" t="s">
        <v>725</v>
      </c>
      <c r="H488" s="405" t="str">
        <f t="shared" si="15"/>
        <v>n/a</v>
      </c>
    </row>
    <row r="489" spans="2:8">
      <c r="B489" t="s">
        <v>1650</v>
      </c>
      <c r="C489" s="216" t="s">
        <v>1651</v>
      </c>
      <c r="D489" s="405">
        <v>2.0168114243360971E-2</v>
      </c>
      <c r="E489" s="405" t="s">
        <v>725</v>
      </c>
      <c r="F489" s="405" t="str">
        <f t="shared" si="14"/>
        <v>n/a</v>
      </c>
      <c r="G489" s="405">
        <v>0.155</v>
      </c>
      <c r="H489" s="405">
        <f t="shared" si="15"/>
        <v>3.1260577077209506E-3</v>
      </c>
    </row>
    <row r="490" spans="2:8">
      <c r="B490" t="s">
        <v>1652</v>
      </c>
      <c r="C490" s="216" t="s">
        <v>1653</v>
      </c>
      <c r="D490" s="405">
        <v>5.0789962739211294E-3</v>
      </c>
      <c r="E490" s="405" t="s">
        <v>725</v>
      </c>
      <c r="F490" s="405" t="str">
        <f t="shared" si="14"/>
        <v>n/a</v>
      </c>
      <c r="G490" s="405">
        <v>9.5000000000000001E-2</v>
      </c>
      <c r="H490" s="405">
        <f t="shared" si="15"/>
        <v>4.8250464602250727E-4</v>
      </c>
    </row>
    <row r="491" spans="2:8">
      <c r="B491" t="s">
        <v>1654</v>
      </c>
      <c r="C491" s="216" t="s">
        <v>1655</v>
      </c>
      <c r="D491" s="405">
        <v>5.694424034207087E-4</v>
      </c>
      <c r="E491" s="405" t="s">
        <v>725</v>
      </c>
      <c r="F491" s="405" t="str">
        <f t="shared" si="14"/>
        <v>n/a</v>
      </c>
      <c r="G491" s="405">
        <v>7.0000000000000007E-2</v>
      </c>
      <c r="H491" s="405">
        <f t="shared" si="15"/>
        <v>3.986096823944961E-5</v>
      </c>
    </row>
    <row r="492" spans="2:8">
      <c r="B492" t="s">
        <v>1656</v>
      </c>
      <c r="C492" s="216" t="s">
        <v>1657</v>
      </c>
      <c r="D492" s="405">
        <v>7.8869503941183736E-4</v>
      </c>
      <c r="E492" s="405">
        <v>2.6090599006642332E-2</v>
      </c>
      <c r="F492" s="405">
        <f t="shared" si="14"/>
        <v>2.0577526011822217E-5</v>
      </c>
      <c r="G492" s="405">
        <v>0.14499999999999999</v>
      </c>
      <c r="H492" s="405">
        <f t="shared" si="15"/>
        <v>1.1436078071471641E-4</v>
      </c>
    </row>
    <row r="493" spans="2:8">
      <c r="B493" t="s">
        <v>1658</v>
      </c>
      <c r="C493" s="216" t="s">
        <v>1659</v>
      </c>
      <c r="D493" s="405">
        <v>5.1116860978747962E-4</v>
      </c>
      <c r="E493" s="405" t="s">
        <v>725</v>
      </c>
      <c r="F493" s="405" t="str">
        <f t="shared" si="14"/>
        <v>n/a</v>
      </c>
      <c r="G493" s="405">
        <v>9.5000000000000001E-2</v>
      </c>
      <c r="H493" s="405">
        <f t="shared" si="15"/>
        <v>4.8561017929810561E-5</v>
      </c>
    </row>
    <row r="494" spans="2:8">
      <c r="B494" t="s">
        <v>1660</v>
      </c>
      <c r="C494" s="216" t="s">
        <v>1661</v>
      </c>
      <c r="D494" s="405">
        <v>7.8570632832755151E-4</v>
      </c>
      <c r="E494" s="405" t="s">
        <v>725</v>
      </c>
      <c r="F494" s="405" t="str">
        <f t="shared" si="14"/>
        <v>n/a</v>
      </c>
      <c r="G494" s="405">
        <v>0.05</v>
      </c>
      <c r="H494" s="405">
        <f t="shared" si="15"/>
        <v>3.9285316416377577E-5</v>
      </c>
    </row>
    <row r="495" spans="2:8">
      <c r="B495" t="s">
        <v>1662</v>
      </c>
      <c r="C495" s="216" t="s">
        <v>1663</v>
      </c>
      <c r="D495" s="405">
        <v>4.0474795685865937E-4</v>
      </c>
      <c r="E495" s="405" t="s">
        <v>725</v>
      </c>
      <c r="F495" s="405" t="str">
        <f t="shared" si="14"/>
        <v>n/a</v>
      </c>
      <c r="G495" s="405">
        <v>0.02</v>
      </c>
      <c r="H495" s="405">
        <f t="shared" si="15"/>
        <v>8.0949591371731868E-6</v>
      </c>
    </row>
    <row r="496" spans="2:8">
      <c r="B496" t="s">
        <v>1664</v>
      </c>
      <c r="C496" s="216" t="s">
        <v>1665</v>
      </c>
      <c r="D496" s="405">
        <v>0</v>
      </c>
      <c r="E496" s="405">
        <v>1.0593220338983052E-2</v>
      </c>
      <c r="F496" s="405">
        <f t="shared" si="14"/>
        <v>0</v>
      </c>
      <c r="G496" s="405" t="s">
        <v>725</v>
      </c>
      <c r="H496" s="405" t="str">
        <f t="shared" si="15"/>
        <v>n/a</v>
      </c>
    </row>
    <row r="497" spans="2:8">
      <c r="B497" t="s">
        <v>1666</v>
      </c>
      <c r="C497" s="216" t="s">
        <v>1667</v>
      </c>
      <c r="D497" s="405">
        <v>1.1347194548650341E-3</v>
      </c>
      <c r="E497" s="405" t="s">
        <v>725</v>
      </c>
      <c r="F497" s="405" t="str">
        <f t="shared" si="14"/>
        <v>n/a</v>
      </c>
      <c r="G497" s="405">
        <v>0.13</v>
      </c>
      <c r="H497" s="405">
        <f t="shared" si="15"/>
        <v>1.4751352913245443E-4</v>
      </c>
    </row>
    <row r="498" spans="2:8">
      <c r="B498" t="s">
        <v>1668</v>
      </c>
      <c r="C498" s="216" t="s">
        <v>1669</v>
      </c>
      <c r="D498" s="405">
        <v>5.809023225858298E-4</v>
      </c>
      <c r="E498" s="405">
        <v>7.9329181308931494E-3</v>
      </c>
      <c r="F498" s="405">
        <f t="shared" si="14"/>
        <v>4.6082505671190703E-6</v>
      </c>
      <c r="G498" s="405">
        <v>8.5000000000000006E-2</v>
      </c>
      <c r="H498" s="405">
        <f t="shared" si="15"/>
        <v>4.9376697419795535E-5</v>
      </c>
    </row>
    <row r="499" spans="2:8">
      <c r="B499" t="s">
        <v>1670</v>
      </c>
      <c r="C499" s="216" t="s">
        <v>1671</v>
      </c>
      <c r="D499" s="405">
        <v>6.1160126542188166E-4</v>
      </c>
      <c r="E499" s="405">
        <v>3.5248501938667607E-3</v>
      </c>
      <c r="F499" s="405">
        <f t="shared" si="14"/>
        <v>2.1558028389914759E-6</v>
      </c>
      <c r="G499" s="405">
        <v>0.14499999999999999</v>
      </c>
      <c r="H499" s="405">
        <f t="shared" si="15"/>
        <v>8.8682183486172832E-5</v>
      </c>
    </row>
    <row r="500" spans="2:8">
      <c r="B500" t="s">
        <v>1672</v>
      </c>
      <c r="C500" s="216" t="s">
        <v>1673</v>
      </c>
      <c r="D500" s="405">
        <v>8.9104320894296159E-3</v>
      </c>
      <c r="E500" s="405" t="s">
        <v>725</v>
      </c>
      <c r="F500" s="405" t="str">
        <f t="shared" si="14"/>
        <v>n/a</v>
      </c>
      <c r="G500" s="405">
        <v>0.19</v>
      </c>
      <c r="H500" s="405">
        <f t="shared" si="15"/>
        <v>1.692982096991627E-3</v>
      </c>
    </row>
    <row r="501" spans="2:8">
      <c r="B501" t="s">
        <v>1674</v>
      </c>
      <c r="C501" s="216" t="s">
        <v>1675</v>
      </c>
      <c r="D501" s="405">
        <v>0</v>
      </c>
      <c r="E501" s="405" t="s">
        <v>725</v>
      </c>
      <c r="F501" s="405" t="str">
        <f t="shared" si="14"/>
        <v>n/a</v>
      </c>
      <c r="G501" s="405" t="s">
        <v>725</v>
      </c>
      <c r="H501" s="405" t="str">
        <f t="shared" si="15"/>
        <v>n/a</v>
      </c>
    </row>
    <row r="502" spans="2:8">
      <c r="B502" t="s">
        <v>1676</v>
      </c>
      <c r="C502" s="216" t="s">
        <v>1677</v>
      </c>
      <c r="D502" s="405">
        <v>2.7081739653739761E-4</v>
      </c>
      <c r="E502" s="405" t="s">
        <v>725</v>
      </c>
      <c r="F502" s="405" t="str">
        <f t="shared" si="14"/>
        <v>n/a</v>
      </c>
      <c r="G502" s="405">
        <v>0.03</v>
      </c>
      <c r="H502" s="405">
        <f t="shared" si="15"/>
        <v>8.1245218961219275E-6</v>
      </c>
    </row>
    <row r="503" spans="2:8">
      <c r="B503" t="s">
        <v>1678</v>
      </c>
      <c r="C503" s="216" t="s">
        <v>1679</v>
      </c>
      <c r="D503" s="405">
        <v>1.0884590493072496E-3</v>
      </c>
      <c r="E503" s="405" t="s">
        <v>725</v>
      </c>
      <c r="F503" s="405" t="str">
        <f t="shared" si="14"/>
        <v>n/a</v>
      </c>
      <c r="G503" s="405">
        <v>0.19500000000000001</v>
      </c>
      <c r="H503" s="405">
        <f t="shared" si="15"/>
        <v>2.1224951461491369E-4</v>
      </c>
    </row>
    <row r="504" spans="2:8">
      <c r="B504" t="s">
        <v>1680</v>
      </c>
      <c r="C504" s="216" t="s">
        <v>1681</v>
      </c>
      <c r="D504" s="405">
        <v>0</v>
      </c>
      <c r="E504" s="405">
        <v>5.3949903660886325E-2</v>
      </c>
      <c r="F504" s="405">
        <f t="shared" si="14"/>
        <v>0</v>
      </c>
      <c r="G504" s="405" t="s">
        <v>725</v>
      </c>
      <c r="H504" s="405" t="str">
        <f t="shared" si="15"/>
        <v>n/a</v>
      </c>
    </row>
    <row r="505" spans="2:8">
      <c r="B505" t="s">
        <v>1682</v>
      </c>
      <c r="C505" s="216" t="s">
        <v>1683</v>
      </c>
      <c r="D505" s="405">
        <v>2.7379924448412253E-4</v>
      </c>
      <c r="E505" s="405">
        <v>2.9372749668372181E-2</v>
      </c>
      <c r="F505" s="405">
        <f t="shared" si="14"/>
        <v>8.0422366676215646E-6</v>
      </c>
      <c r="G505" s="405">
        <v>0.105</v>
      </c>
      <c r="H505" s="405">
        <f t="shared" si="15"/>
        <v>2.8748920670832865E-5</v>
      </c>
    </row>
    <row r="506" spans="2:8">
      <c r="B506" t="s">
        <v>1684</v>
      </c>
      <c r="C506" s="216" t="s">
        <v>1685</v>
      </c>
      <c r="D506" s="405">
        <v>4.2817820672282325E-4</v>
      </c>
      <c r="E506" s="405" t="s">
        <v>725</v>
      </c>
      <c r="F506" s="405" t="str">
        <f t="shared" si="14"/>
        <v>n/a</v>
      </c>
      <c r="G506" s="405">
        <v>0.08</v>
      </c>
      <c r="H506" s="405">
        <f t="shared" si="15"/>
        <v>3.4254256537825862E-5</v>
      </c>
    </row>
    <row r="507" spans="2:8">
      <c r="B507" t="s">
        <v>1664</v>
      </c>
      <c r="C507" s="216" t="s">
        <v>1686</v>
      </c>
      <c r="D507" s="405">
        <v>0</v>
      </c>
      <c r="E507" s="405">
        <v>1.0309278350515465E-2</v>
      </c>
      <c r="F507" s="405">
        <f t="shared" si="14"/>
        <v>0</v>
      </c>
      <c r="G507" s="405" t="s">
        <v>725</v>
      </c>
      <c r="H507" s="405" t="str">
        <f t="shared" si="15"/>
        <v>n/a</v>
      </c>
    </row>
    <row r="508" spans="2:8">
      <c r="B508" t="s">
        <v>1687</v>
      </c>
      <c r="C508" s="216" t="s">
        <v>1688</v>
      </c>
      <c r="D508" s="405">
        <v>1.3137047142404656E-3</v>
      </c>
      <c r="E508" s="405">
        <v>3.6814244465832528E-2</v>
      </c>
      <c r="F508" s="405">
        <f t="shared" si="14"/>
        <v>4.836304650596516E-5</v>
      </c>
      <c r="G508" s="405">
        <v>3.5000000000000003E-2</v>
      </c>
      <c r="H508" s="405">
        <f t="shared" si="15"/>
        <v>4.59796649984163E-5</v>
      </c>
    </row>
    <row r="509" spans="2:8">
      <c r="B509" t="s">
        <v>1689</v>
      </c>
      <c r="C509" s="216" t="s">
        <v>1690</v>
      </c>
      <c r="D509" s="405">
        <v>1.7149394720059733E-3</v>
      </c>
      <c r="E509" s="405">
        <v>4.4187627464309992E-3</v>
      </c>
      <c r="F509" s="405">
        <f t="shared" si="14"/>
        <v>7.577910651284042E-6</v>
      </c>
      <c r="G509" s="405">
        <v>0.115</v>
      </c>
      <c r="H509" s="405">
        <f t="shared" si="15"/>
        <v>1.9721803928068695E-4</v>
      </c>
    </row>
    <row r="510" spans="2:8">
      <c r="B510" t="s">
        <v>1691</v>
      </c>
      <c r="C510" s="216" t="s">
        <v>1692</v>
      </c>
      <c r="D510" s="405">
        <v>2.2293519249696678E-3</v>
      </c>
      <c r="E510" s="405">
        <v>3.3404495793042825E-2</v>
      </c>
      <c r="F510" s="405">
        <f t="shared" si="14"/>
        <v>7.4470376998861189E-5</v>
      </c>
      <c r="G510" s="405">
        <v>0.125</v>
      </c>
      <c r="H510" s="405">
        <f t="shared" si="15"/>
        <v>2.7866899062120847E-4</v>
      </c>
    </row>
    <row r="511" spans="2:8">
      <c r="B511" t="s">
        <v>1693</v>
      </c>
      <c r="C511" s="216" t="s">
        <v>1694</v>
      </c>
      <c r="D511" s="405">
        <v>1.170859836283885E-3</v>
      </c>
      <c r="E511" s="405" t="s">
        <v>725</v>
      </c>
      <c r="F511" s="405" t="str">
        <f t="shared" si="14"/>
        <v>n/a</v>
      </c>
      <c r="G511" s="405">
        <v>9.5000000000000001E-2</v>
      </c>
      <c r="H511" s="405">
        <f t="shared" si="15"/>
        <v>1.1123168444696908E-4</v>
      </c>
    </row>
    <row r="512" spans="2:8">
      <c r="B512" t="s">
        <v>1695</v>
      </c>
      <c r="C512" s="216" t="s">
        <v>1696</v>
      </c>
      <c r="D512" s="405">
        <v>3.2845091000257117E-4</v>
      </c>
      <c r="E512" s="405">
        <v>6.7051092932814815E-3</v>
      </c>
      <c r="F512" s="405">
        <f t="shared" si="14"/>
        <v>2.2022992490449993E-6</v>
      </c>
      <c r="G512" s="405">
        <v>0.11</v>
      </c>
      <c r="H512" s="405">
        <f t="shared" si="15"/>
        <v>3.6129600100282826E-5</v>
      </c>
    </row>
    <row r="513" spans="2:8">
      <c r="B513" t="s">
        <v>1697</v>
      </c>
      <c r="C513" s="216" t="s">
        <v>1698</v>
      </c>
      <c r="D513" s="405">
        <v>1.3445275629014543E-3</v>
      </c>
      <c r="E513" s="405" t="s">
        <v>725</v>
      </c>
      <c r="F513" s="405" t="str">
        <f t="shared" si="14"/>
        <v>n/a</v>
      </c>
      <c r="G513" s="405">
        <v>0.17</v>
      </c>
      <c r="H513" s="405">
        <f t="shared" si="15"/>
        <v>2.2856968569324724E-4</v>
      </c>
    </row>
    <row r="514" spans="2:8">
      <c r="B514" t="s">
        <v>1699</v>
      </c>
      <c r="C514" s="216" t="s">
        <v>1700</v>
      </c>
      <c r="D514" s="405">
        <v>2.0207159354117075E-3</v>
      </c>
      <c r="E514" s="405" t="s">
        <v>725</v>
      </c>
      <c r="F514" s="405" t="str">
        <f t="shared" si="14"/>
        <v>n/a</v>
      </c>
      <c r="G514" s="405">
        <v>9.5000000000000001E-2</v>
      </c>
      <c r="H514" s="405">
        <f t="shared" si="15"/>
        <v>1.9196801386411221E-4</v>
      </c>
    </row>
    <row r="515" spans="2:8">
      <c r="B515" t="s">
        <v>1701</v>
      </c>
      <c r="C515" s="216" t="s">
        <v>1702</v>
      </c>
      <c r="D515" s="405">
        <v>3.4661233604180343E-4</v>
      </c>
      <c r="E515" s="405" t="s">
        <v>725</v>
      </c>
      <c r="F515" s="405" t="str">
        <f t="shared" si="14"/>
        <v>n/a</v>
      </c>
      <c r="G515" s="405">
        <v>0.1</v>
      </c>
      <c r="H515" s="405">
        <f t="shared" si="15"/>
        <v>3.4661233604180344E-5</v>
      </c>
    </row>
    <row r="516" spans="2:8">
      <c r="B516" t="s">
        <v>1703</v>
      </c>
      <c r="C516" s="216" t="s">
        <v>1704</v>
      </c>
      <c r="D516" s="405">
        <v>0</v>
      </c>
      <c r="E516" s="405">
        <v>1.0747872816838335E-2</v>
      </c>
      <c r="F516" s="405">
        <f t="shared" si="14"/>
        <v>0</v>
      </c>
      <c r="G516" s="405" t="s">
        <v>725</v>
      </c>
      <c r="H516" s="405" t="str">
        <f t="shared" si="15"/>
        <v>n/a</v>
      </c>
    </row>
    <row r="517" spans="2:8">
      <c r="B517" t="s">
        <v>1705</v>
      </c>
      <c r="C517" s="216" t="s">
        <v>1706</v>
      </c>
      <c r="D517" s="405">
        <v>7.1291082627805745E-4</v>
      </c>
      <c r="E517" s="405">
        <v>2.124325265540658E-2</v>
      </c>
      <c r="F517" s="405">
        <f t="shared" si="14"/>
        <v>1.5144544803399443E-5</v>
      </c>
      <c r="G517" s="405">
        <v>0.105</v>
      </c>
      <c r="H517" s="405">
        <f t="shared" si="15"/>
        <v>7.4855636759196031E-5</v>
      </c>
    </row>
    <row r="518" spans="2:8">
      <c r="B518" t="s">
        <v>1707</v>
      </c>
      <c r="C518" s="216" t="s">
        <v>1708</v>
      </c>
      <c r="D518" s="405">
        <v>2.3793494061177811E-3</v>
      </c>
      <c r="E518" s="405">
        <v>6.4829821717990281E-3</v>
      </c>
      <c r="F518" s="405">
        <f t="shared" si="14"/>
        <v>1.542527978034218E-5</v>
      </c>
      <c r="G518" s="405">
        <v>0.12</v>
      </c>
      <c r="H518" s="405">
        <f t="shared" si="15"/>
        <v>2.8552192873413371E-4</v>
      </c>
    </row>
    <row r="519" spans="2:8">
      <c r="B519" t="s">
        <v>1709</v>
      </c>
      <c r="C519" s="216" t="s">
        <v>1710</v>
      </c>
      <c r="D519" s="405">
        <v>1.3089408590847579E-3</v>
      </c>
      <c r="E519" s="405">
        <v>3.112191733240709E-2</v>
      </c>
      <c r="F519" s="405">
        <f t="shared" si="14"/>
        <v>4.0736749209445755E-5</v>
      </c>
      <c r="G519" s="405">
        <v>7.0000000000000007E-2</v>
      </c>
      <c r="H519" s="405">
        <f t="shared" si="15"/>
        <v>9.1625860135933064E-5</v>
      </c>
    </row>
    <row r="520" spans="2:8">
      <c r="B520" t="s">
        <v>1711</v>
      </c>
      <c r="C520" s="216" t="s">
        <v>1712</v>
      </c>
      <c r="D520" s="405">
        <v>2.1398837067086291E-3</v>
      </c>
      <c r="E520" s="405">
        <v>1.4379155630034056E-2</v>
      </c>
      <c r="F520" s="405">
        <f t="shared" si="14"/>
        <v>3.0769720848937531E-5</v>
      </c>
      <c r="G520" s="405">
        <v>0.14499999999999999</v>
      </c>
      <c r="H520" s="405">
        <f t="shared" si="15"/>
        <v>3.1028313747275118E-4</v>
      </c>
    </row>
    <row r="521" spans="2:8">
      <c r="B521" t="s">
        <v>1713</v>
      </c>
      <c r="C521" s="216" t="s">
        <v>1714</v>
      </c>
      <c r="D521" s="405">
        <v>1.1921882231692587E-3</v>
      </c>
      <c r="E521" s="405" t="s">
        <v>725</v>
      </c>
      <c r="F521" s="405" t="str">
        <f t="shared" si="14"/>
        <v>n/a</v>
      </c>
      <c r="G521" s="405">
        <v>5.5E-2</v>
      </c>
      <c r="H521" s="405">
        <f t="shared" si="15"/>
        <v>6.5570352274309235E-5</v>
      </c>
    </row>
    <row r="522" spans="2:8">
      <c r="B522" t="s">
        <v>1565</v>
      </c>
      <c r="C522" s="216" t="s">
        <v>1715</v>
      </c>
      <c r="D522" s="405">
        <v>0</v>
      </c>
      <c r="E522" s="405" t="s">
        <v>725</v>
      </c>
      <c r="F522" s="405" t="str">
        <f t="shared" si="14"/>
        <v>n/a</v>
      </c>
      <c r="G522" s="405" t="s">
        <v>725</v>
      </c>
      <c r="H522" s="405" t="str">
        <f t="shared" si="15"/>
        <v>n/a</v>
      </c>
    </row>
    <row r="523" spans="2:8">
      <c r="D523" s="1"/>
      <c r="E523" s="1"/>
      <c r="F523" s="406"/>
      <c r="G523" s="1"/>
      <c r="H523" s="406"/>
    </row>
    <row r="524" spans="2:8">
      <c r="B524" s="407" t="s">
        <v>23</v>
      </c>
      <c r="D524" s="1"/>
      <c r="E524" s="1"/>
      <c r="F524" s="184"/>
      <c r="G524" s="1"/>
      <c r="H524" s="1"/>
    </row>
    <row r="525" spans="2:8">
      <c r="B525" s="408" t="s">
        <v>1716</v>
      </c>
      <c r="D525" s="1"/>
      <c r="E525" s="1"/>
      <c r="F525" s="184"/>
      <c r="G525" s="1"/>
      <c r="H525" s="1"/>
    </row>
    <row r="526" spans="2:8">
      <c r="B526" s="408" t="s">
        <v>1717</v>
      </c>
      <c r="D526" s="1"/>
      <c r="E526" s="1"/>
      <c r="F526" s="1"/>
      <c r="G526" s="1"/>
      <c r="H526" s="1"/>
    </row>
    <row r="527" spans="2:8">
      <c r="B527" s="408" t="s">
        <v>1718</v>
      </c>
      <c r="D527" s="1"/>
      <c r="E527" s="1"/>
      <c r="F527" s="1"/>
      <c r="G527" s="1"/>
      <c r="H527" s="1"/>
    </row>
    <row r="528" spans="2:8">
      <c r="B528" s="408" t="s">
        <v>1719</v>
      </c>
      <c r="D528" s="1"/>
      <c r="E528" s="1"/>
      <c r="F528" s="1"/>
      <c r="G528" s="1"/>
      <c r="H528" s="1"/>
    </row>
    <row r="529" spans="2:8">
      <c r="B529" s="408" t="s">
        <v>1720</v>
      </c>
      <c r="D529" s="1"/>
      <c r="E529" s="1"/>
      <c r="F529" s="1"/>
      <c r="G529" s="1"/>
      <c r="H529" s="1"/>
    </row>
    <row r="530" spans="2:8">
      <c r="B530" s="408" t="s">
        <v>1721</v>
      </c>
      <c r="D530" s="1"/>
      <c r="E530" s="1"/>
      <c r="F530" s="1"/>
      <c r="G530" s="1"/>
      <c r="H530" s="1"/>
    </row>
    <row r="531" spans="2:8">
      <c r="B531" s="408" t="s">
        <v>1722</v>
      </c>
      <c r="D531" s="1"/>
      <c r="E531" s="1"/>
      <c r="F531" s="1"/>
      <c r="G531" s="1"/>
      <c r="H531" s="1"/>
    </row>
    <row r="532" spans="2:8">
      <c r="B532" s="408" t="s">
        <v>1723</v>
      </c>
      <c r="D532" s="1"/>
      <c r="E532" s="1"/>
      <c r="F532" s="1"/>
      <c r="G532" s="1"/>
      <c r="H532" s="1"/>
    </row>
  </sheetData>
  <mergeCells count="1">
    <mergeCell ref="B2:H2"/>
  </mergeCells>
  <printOptions horizontalCentered="1"/>
  <pageMargins left="0.7" right="0.7" top="1.25" bottom="0.75" header="0.3" footer="0.3"/>
  <pageSetup scale="54" fitToHeight="6" orientation="portrait" useFirstPageNumber="1" r:id="rId1"/>
  <headerFooter>
    <oddHeader>&amp;RFile No. GR-2021-0241 
Schedule AEB-D2, Attachment 9
Page &amp;P of 6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20495-6408-45BC-9C83-086E5713FFCB}">
  <sheetPr codeName="Sheet1"/>
  <dimension ref="B2:R130"/>
  <sheetViews>
    <sheetView zoomScale="90" zoomScaleNormal="90" workbookViewId="0">
      <selection activeCell="N28" sqref="N28"/>
    </sheetView>
  </sheetViews>
  <sheetFormatPr defaultColWidth="9.1328125" defaultRowHeight="12.75"/>
  <cols>
    <col min="1" max="1" width="2.3984375" style="27" customWidth="1"/>
    <col min="2" max="2" width="9.86328125" style="27" customWidth="1"/>
    <col min="3" max="3" width="9.86328125" style="27" bestFit="1" customWidth="1"/>
    <col min="4" max="4" width="9.86328125" style="27" customWidth="1"/>
    <col min="5" max="5" width="11" style="27" customWidth="1"/>
    <col min="6" max="6" width="7" style="27" bestFit="1" customWidth="1"/>
    <col min="7" max="7" width="28.3984375" style="27" customWidth="1"/>
    <col min="8" max="8" width="14.1328125" style="27" customWidth="1"/>
    <col min="9" max="9" width="13.86328125" style="27" bestFit="1" customWidth="1"/>
    <col min="10" max="10" width="11.86328125" style="27" bestFit="1" customWidth="1"/>
    <col min="11" max="11" width="13.73046875" style="27" bestFit="1" customWidth="1"/>
    <col min="12" max="12" width="13.86328125" style="27" bestFit="1" customWidth="1"/>
    <col min="13" max="13" width="11" style="27" bestFit="1" customWidth="1"/>
    <col min="14" max="14" width="12.265625" style="27" bestFit="1" customWidth="1"/>
    <col min="15" max="15" width="12.3984375" style="27" bestFit="1" customWidth="1"/>
    <col min="16" max="16" width="3.265625" style="27" customWidth="1"/>
    <col min="17" max="16384" width="9.1328125" style="27"/>
  </cols>
  <sheetData>
    <row r="2" spans="2:18">
      <c r="B2" s="439" t="s">
        <v>82</v>
      </c>
      <c r="C2" s="440"/>
      <c r="D2" s="440"/>
      <c r="E2" s="440"/>
    </row>
    <row r="4" spans="2:18" ht="13.15" thickBot="1">
      <c r="C4" s="166" t="s">
        <v>24</v>
      </c>
      <c r="D4" s="166" t="s">
        <v>25</v>
      </c>
      <c r="E4" s="166" t="s">
        <v>26</v>
      </c>
    </row>
    <row r="5" spans="2:18" ht="38.25">
      <c r="B5" s="28"/>
      <c r="C5" s="29" t="s">
        <v>83</v>
      </c>
      <c r="D5" s="29" t="s">
        <v>84</v>
      </c>
      <c r="E5" s="29" t="s">
        <v>14</v>
      </c>
    </row>
    <row r="6" spans="2:18">
      <c r="B6" s="30" t="s">
        <v>85</v>
      </c>
      <c r="C6" s="100">
        <v>0.12418</v>
      </c>
      <c r="D6" s="100">
        <v>7.8020624999999968E-2</v>
      </c>
      <c r="E6" s="100">
        <f>C6-D6</f>
        <v>4.615937500000003E-2</v>
      </c>
      <c r="Q6" s="101"/>
      <c r="R6" s="31"/>
    </row>
    <row r="7" spans="2:18">
      <c r="B7" s="30" t="s">
        <v>86</v>
      </c>
      <c r="C7" s="100">
        <v>0.11983333333333333</v>
      </c>
      <c r="D7" s="100">
        <v>7.8934374999999987E-2</v>
      </c>
      <c r="E7" s="100">
        <f t="shared" ref="E7:E70" si="0">C7-D7</f>
        <v>4.0898958333333346E-2</v>
      </c>
      <c r="Q7" s="101"/>
      <c r="R7" s="31"/>
    </row>
    <row r="8" spans="2:18">
      <c r="B8" s="30" t="s">
        <v>87</v>
      </c>
      <c r="C8" s="100">
        <v>0.11865999999999999</v>
      </c>
      <c r="D8" s="100">
        <v>7.4454461538461553E-2</v>
      </c>
      <c r="E8" s="100">
        <f t="shared" si="0"/>
        <v>4.4205538461538435E-2</v>
      </c>
      <c r="Q8" s="101"/>
      <c r="R8" s="31"/>
    </row>
    <row r="9" spans="2:18">
      <c r="B9" s="30" t="s">
        <v>88</v>
      </c>
      <c r="C9" s="100">
        <v>0.11940000000000001</v>
      </c>
      <c r="D9" s="100">
        <v>7.5184696969696943E-2</v>
      </c>
      <c r="E9" s="100">
        <f t="shared" si="0"/>
        <v>4.4215303030303063E-2</v>
      </c>
      <c r="Q9" s="101"/>
      <c r="R9" s="31"/>
    </row>
    <row r="10" spans="2:18">
      <c r="B10" s="30" t="s">
        <v>89</v>
      </c>
      <c r="C10" s="100">
        <v>0.11749999999999999</v>
      </c>
      <c r="D10" s="100">
        <v>7.0683968253968263E-2</v>
      </c>
      <c r="E10" s="100">
        <f t="shared" si="0"/>
        <v>4.681603174603173E-2</v>
      </c>
      <c r="Q10" s="101"/>
      <c r="R10" s="31"/>
    </row>
    <row r="11" spans="2:18">
      <c r="B11" s="166" t="s">
        <v>90</v>
      </c>
      <c r="C11" s="100">
        <v>0.11708333333333332</v>
      </c>
      <c r="D11" s="100">
        <v>6.8553230769230741E-2</v>
      </c>
      <c r="E11" s="100">
        <f t="shared" si="0"/>
        <v>4.8530102564102576E-2</v>
      </c>
      <c r="Q11" s="101"/>
      <c r="R11" s="31"/>
    </row>
    <row r="12" spans="2:18">
      <c r="B12" s="166" t="s">
        <v>91</v>
      </c>
      <c r="C12" s="100">
        <v>0.11387499999999999</v>
      </c>
      <c r="D12" s="100">
        <v>6.3142727272727309E-2</v>
      </c>
      <c r="E12" s="100">
        <f t="shared" si="0"/>
        <v>5.0732272727272681E-2</v>
      </c>
      <c r="Q12" s="101"/>
      <c r="R12" s="31"/>
    </row>
    <row r="13" spans="2:18">
      <c r="B13" s="166" t="s">
        <v>92</v>
      </c>
      <c r="C13" s="100">
        <v>0.11155555555555557</v>
      </c>
      <c r="D13" s="100">
        <v>6.1389999999999986E-2</v>
      </c>
      <c r="E13" s="100">
        <f t="shared" si="0"/>
        <v>5.0165555555555588E-2</v>
      </c>
      <c r="Q13" s="101"/>
      <c r="R13" s="31"/>
    </row>
    <row r="14" spans="2:18">
      <c r="B14" s="166" t="s">
        <v>93</v>
      </c>
      <c r="C14" s="100">
        <v>0.11120000000000001</v>
      </c>
      <c r="D14" s="100">
        <v>6.5745156249999992E-2</v>
      </c>
      <c r="E14" s="100">
        <f t="shared" si="0"/>
        <v>4.5454843750000015E-2</v>
      </c>
      <c r="Q14" s="101"/>
      <c r="R14" s="31"/>
    </row>
    <row r="15" spans="2:18">
      <c r="B15" s="166" t="s">
        <v>94</v>
      </c>
      <c r="C15" s="100">
        <v>0.10835</v>
      </c>
      <c r="D15" s="100">
        <v>7.3526307692307669E-2</v>
      </c>
      <c r="E15" s="100">
        <f t="shared" si="0"/>
        <v>3.4823692307692333E-2</v>
      </c>
      <c r="Q15" s="101"/>
      <c r="R15" s="31"/>
    </row>
    <row r="16" spans="2:18">
      <c r="B16" s="166" t="s">
        <v>95</v>
      </c>
      <c r="C16" s="100">
        <v>0.10866666666666668</v>
      </c>
      <c r="D16" s="100">
        <v>7.5847727272727289E-2</v>
      </c>
      <c r="E16" s="100">
        <f t="shared" si="0"/>
        <v>3.2818939393939386E-2</v>
      </c>
      <c r="Q16" s="101"/>
      <c r="R16" s="31"/>
    </row>
    <row r="17" spans="2:18">
      <c r="B17" s="166" t="s">
        <v>96</v>
      </c>
      <c r="C17" s="100">
        <v>0.11525833333333334</v>
      </c>
      <c r="D17" s="100">
        <v>7.9568461538461532E-2</v>
      </c>
      <c r="E17" s="100">
        <f t="shared" si="0"/>
        <v>3.5689871794871805E-2</v>
      </c>
      <c r="Q17" s="101"/>
      <c r="R17" s="31"/>
    </row>
    <row r="18" spans="2:18">
      <c r="B18" s="166" t="s">
        <v>97</v>
      </c>
      <c r="C18" s="100">
        <v>0.11</v>
      </c>
      <c r="D18" s="100">
        <v>6.9425846153846171E-2</v>
      </c>
      <c r="E18" s="100">
        <f t="shared" si="0"/>
        <v>4.0574153846153829E-2</v>
      </c>
      <c r="Q18" s="101"/>
      <c r="R18" s="31"/>
    </row>
    <row r="19" spans="2:18">
      <c r="B19" s="166" t="s">
        <v>98</v>
      </c>
      <c r="C19" s="100">
        <v>0.11066666666666668</v>
      </c>
      <c r="D19" s="100">
        <v>6.7118615384615374E-2</v>
      </c>
      <c r="E19" s="100">
        <f t="shared" si="0"/>
        <v>4.3548051282051303E-2</v>
      </c>
      <c r="Q19" s="101"/>
      <c r="R19" s="31"/>
    </row>
    <row r="20" spans="2:18">
      <c r="B20" s="166" t="s">
        <v>99</v>
      </c>
      <c r="C20" s="100">
        <v>0.11606666666666667</v>
      </c>
      <c r="D20" s="100">
        <v>6.2348153846153817E-2</v>
      </c>
      <c r="E20" s="100">
        <f t="shared" si="0"/>
        <v>5.3718512820512848E-2</v>
      </c>
      <c r="Q20" s="101"/>
      <c r="R20" s="31"/>
    </row>
    <row r="21" spans="2:18">
      <c r="B21" s="166" t="s">
        <v>100</v>
      </c>
      <c r="C21" s="100">
        <v>0.11449999999999999</v>
      </c>
      <c r="D21" s="100">
        <v>6.2925692307692321E-2</v>
      </c>
      <c r="E21" s="100">
        <f t="shared" si="0"/>
        <v>5.1574307692307669E-2</v>
      </c>
      <c r="Q21" s="101"/>
      <c r="R21" s="31"/>
    </row>
    <row r="22" spans="2:18">
      <c r="B22" s="166" t="s">
        <v>101</v>
      </c>
      <c r="C22" s="100">
        <v>0.10875000000000001</v>
      </c>
      <c r="D22" s="100">
        <v>6.9183230769230789E-2</v>
      </c>
      <c r="E22" s="100">
        <f t="shared" si="0"/>
        <v>3.9566769230769225E-2</v>
      </c>
      <c r="Q22" s="101"/>
      <c r="R22" s="31"/>
    </row>
    <row r="23" spans="2:18">
      <c r="B23" s="166" t="s">
        <v>102</v>
      </c>
      <c r="C23" s="100">
        <v>0.1125</v>
      </c>
      <c r="D23" s="100">
        <v>6.9644696969696968E-2</v>
      </c>
      <c r="E23" s="100">
        <f t="shared" si="0"/>
        <v>4.2855303030303035E-2</v>
      </c>
      <c r="Q23" s="101"/>
      <c r="R23" s="31"/>
    </row>
    <row r="24" spans="2:18">
      <c r="B24" s="166" t="s">
        <v>103</v>
      </c>
      <c r="C24" s="100">
        <v>0.11194285714285714</v>
      </c>
      <c r="D24" s="100">
        <v>6.6189999999999999E-2</v>
      </c>
      <c r="E24" s="100">
        <f t="shared" si="0"/>
        <v>4.5752857142857137E-2</v>
      </c>
      <c r="G24" s="32" t="s">
        <v>104</v>
      </c>
      <c r="H24" s="32"/>
      <c r="I24" s="32"/>
      <c r="J24" s="32"/>
      <c r="K24" s="32"/>
      <c r="L24" s="32"/>
      <c r="M24" s="32"/>
      <c r="N24" s="32"/>
      <c r="O24" s="32"/>
      <c r="Q24" s="101"/>
      <c r="R24" s="31"/>
    </row>
    <row r="25" spans="2:18" ht="13.15" thickBot="1">
      <c r="B25" s="166" t="s">
        <v>105</v>
      </c>
      <c r="C25" s="100">
        <v>0.11307142857142859</v>
      </c>
      <c r="D25" s="100">
        <v>6.8133281250000011E-2</v>
      </c>
      <c r="E25" s="100">
        <f t="shared" si="0"/>
        <v>4.4938147321428576E-2</v>
      </c>
      <c r="G25" s="32"/>
      <c r="H25" s="32"/>
      <c r="I25" s="32"/>
      <c r="J25" s="32"/>
      <c r="K25" s="32"/>
      <c r="L25" s="32"/>
      <c r="M25" s="32"/>
      <c r="N25" s="32"/>
      <c r="O25" s="32"/>
      <c r="Q25" s="101"/>
      <c r="R25" s="31"/>
    </row>
    <row r="26" spans="2:18">
      <c r="B26" s="166" t="s">
        <v>106</v>
      </c>
      <c r="C26" s="100">
        <v>0.11699999999999999</v>
      </c>
      <c r="D26" s="100">
        <v>6.9324153846153841E-2</v>
      </c>
      <c r="E26" s="100">
        <f t="shared" si="0"/>
        <v>4.7675846153846152E-2</v>
      </c>
      <c r="G26" s="86" t="s">
        <v>107</v>
      </c>
      <c r="H26" s="86"/>
      <c r="I26" s="32"/>
      <c r="J26" s="32"/>
      <c r="K26" s="32"/>
      <c r="L26" s="32"/>
      <c r="M26" s="32"/>
      <c r="N26" s="32"/>
      <c r="O26" s="32"/>
      <c r="Q26" s="101"/>
      <c r="R26" s="31"/>
    </row>
    <row r="27" spans="2:18">
      <c r="B27" s="166" t="s">
        <v>108</v>
      </c>
      <c r="C27" s="100">
        <v>0.12</v>
      </c>
      <c r="D27" s="100">
        <v>6.5281666666666668E-2</v>
      </c>
      <c r="E27" s="100">
        <f t="shared" si="0"/>
        <v>5.4718333333333327E-2</v>
      </c>
      <c r="G27" s="32" t="s">
        <v>109</v>
      </c>
      <c r="H27" s="78">
        <v>0.92412192936349569</v>
      </c>
      <c r="I27" s="32"/>
      <c r="J27" s="32"/>
      <c r="K27" s="32"/>
      <c r="L27" s="32"/>
      <c r="M27" s="32"/>
      <c r="N27" s="32"/>
      <c r="O27" s="32"/>
      <c r="Q27" s="101"/>
      <c r="R27" s="31"/>
    </row>
    <row r="28" spans="2:18">
      <c r="B28" s="30" t="s">
        <v>110</v>
      </c>
      <c r="C28" s="100">
        <v>0.10916666666666668</v>
      </c>
      <c r="D28" s="100">
        <v>6.1372272727272741E-2</v>
      </c>
      <c r="E28" s="100">
        <f t="shared" si="0"/>
        <v>4.7794393939393935E-2</v>
      </c>
      <c r="G28" s="32" t="s">
        <v>111</v>
      </c>
      <c r="H28" s="78">
        <v>0.85400134033050978</v>
      </c>
      <c r="I28" s="32"/>
      <c r="J28" s="32"/>
      <c r="K28" s="32"/>
      <c r="L28" s="32"/>
      <c r="M28" s="32"/>
      <c r="N28" s="32"/>
      <c r="O28" s="32"/>
      <c r="Q28" s="101"/>
      <c r="R28" s="31"/>
    </row>
    <row r="29" spans="2:18">
      <c r="B29" s="166" t="s">
        <v>112</v>
      </c>
      <c r="C29" s="100">
        <v>0.11366666666666665</v>
      </c>
      <c r="D29" s="100">
        <v>5.8462461538461553E-2</v>
      </c>
      <c r="E29" s="100">
        <f t="shared" si="0"/>
        <v>5.5204205128205099E-2</v>
      </c>
      <c r="G29" s="32" t="s">
        <v>113</v>
      </c>
      <c r="H29" s="78">
        <v>0.85268603709024415</v>
      </c>
      <c r="I29" s="32"/>
      <c r="J29" s="32"/>
      <c r="K29" s="32"/>
      <c r="L29" s="32"/>
      <c r="M29" s="32"/>
      <c r="N29" s="32"/>
      <c r="O29" s="32"/>
      <c r="Q29" s="101"/>
      <c r="R29" s="31"/>
    </row>
    <row r="30" spans="2:18">
      <c r="B30" s="166" t="s">
        <v>114</v>
      </c>
      <c r="C30" s="100">
        <v>0.11409999999999999</v>
      </c>
      <c r="D30" s="100">
        <v>5.4731969696969689E-2</v>
      </c>
      <c r="E30" s="100">
        <f t="shared" si="0"/>
        <v>5.9368030303030304E-2</v>
      </c>
      <c r="G30" s="32" t="s">
        <v>115</v>
      </c>
      <c r="H30" s="78">
        <v>3.9167939635413127E-3</v>
      </c>
      <c r="I30" s="32"/>
      <c r="J30" s="32"/>
      <c r="K30" s="32"/>
      <c r="L30" s="32"/>
      <c r="M30" s="32"/>
      <c r="N30" s="32"/>
      <c r="O30" s="32"/>
      <c r="Q30" s="101"/>
      <c r="R30" s="31"/>
    </row>
    <row r="31" spans="2:18" ht="13.15" thickBot="1">
      <c r="B31" s="166" t="s">
        <v>116</v>
      </c>
      <c r="C31" s="100">
        <v>0.1169</v>
      </c>
      <c r="D31" s="100">
        <v>5.1047272727272747E-2</v>
      </c>
      <c r="E31" s="100">
        <f t="shared" si="0"/>
        <v>6.5852727272727257E-2</v>
      </c>
      <c r="G31" s="87" t="s">
        <v>117</v>
      </c>
      <c r="H31" s="87">
        <v>113</v>
      </c>
      <c r="I31" s="32"/>
      <c r="J31" s="32"/>
      <c r="K31" s="32"/>
      <c r="L31" s="32"/>
      <c r="M31" s="32"/>
      <c r="N31" s="32"/>
      <c r="O31" s="32"/>
      <c r="Q31" s="101"/>
      <c r="R31" s="31"/>
    </row>
    <row r="32" spans="2:18">
      <c r="B32" s="30" t="s">
        <v>118</v>
      </c>
      <c r="C32" s="100">
        <v>0.10816666666666667</v>
      </c>
      <c r="D32" s="100">
        <v>5.3729687500000019E-2</v>
      </c>
      <c r="E32" s="100">
        <f t="shared" si="0"/>
        <v>5.4436979166666656E-2</v>
      </c>
      <c r="G32" s="32"/>
      <c r="H32" s="32"/>
      <c r="I32" s="32"/>
      <c r="J32" s="32"/>
      <c r="K32" s="32"/>
      <c r="L32" s="32"/>
      <c r="M32" s="32"/>
      <c r="N32" s="32"/>
      <c r="O32" s="32"/>
      <c r="Q32" s="101"/>
      <c r="R32" s="31"/>
    </row>
    <row r="33" spans="2:18" ht="13.15" thickBot="1">
      <c r="B33" s="30" t="s">
        <v>119</v>
      </c>
      <c r="C33" s="100">
        <v>0.1125</v>
      </c>
      <c r="D33" s="100">
        <v>5.794030769230768E-2</v>
      </c>
      <c r="E33" s="100">
        <f t="shared" si="0"/>
        <v>5.4559692307692323E-2</v>
      </c>
      <c r="G33" s="32" t="s">
        <v>120</v>
      </c>
      <c r="H33" s="32"/>
      <c r="I33" s="32"/>
      <c r="J33" s="32"/>
      <c r="K33" s="32"/>
      <c r="L33" s="32"/>
      <c r="M33" s="32"/>
      <c r="N33" s="32"/>
      <c r="O33" s="32"/>
      <c r="Q33" s="101"/>
      <c r="R33" s="31"/>
    </row>
    <row r="34" spans="2:18">
      <c r="B34" s="30" t="s">
        <v>121</v>
      </c>
      <c r="C34" s="100">
        <v>0.10375</v>
      </c>
      <c r="D34" s="100">
        <v>6.2528484848484861E-2</v>
      </c>
      <c r="E34" s="100">
        <f t="shared" si="0"/>
        <v>4.1221515151515134E-2</v>
      </c>
      <c r="G34" s="88"/>
      <c r="H34" s="88" t="s">
        <v>122</v>
      </c>
      <c r="I34" s="88" t="s">
        <v>123</v>
      </c>
      <c r="J34" s="88" t="s">
        <v>124</v>
      </c>
      <c r="K34" s="88" t="s">
        <v>125</v>
      </c>
      <c r="L34" s="88" t="s">
        <v>126</v>
      </c>
      <c r="M34" s="32"/>
      <c r="N34" s="32"/>
      <c r="O34" s="32"/>
      <c r="Q34" s="101"/>
      <c r="R34" s="31"/>
    </row>
    <row r="35" spans="2:18">
      <c r="B35" s="166" t="s">
        <v>127</v>
      </c>
      <c r="C35" s="100">
        <v>0.10655000000000001</v>
      </c>
      <c r="D35" s="100">
        <v>6.2912615384615386E-2</v>
      </c>
      <c r="E35" s="100">
        <f t="shared" si="0"/>
        <v>4.363738461538462E-2</v>
      </c>
      <c r="G35" s="32" t="s">
        <v>128</v>
      </c>
      <c r="H35" s="32">
        <v>1</v>
      </c>
      <c r="I35" s="78">
        <v>9.9607976100267656E-3</v>
      </c>
      <c r="J35" s="78">
        <v>9.9607976100267656E-3</v>
      </c>
      <c r="K35" s="78">
        <v>649.28095224490585</v>
      </c>
      <c r="L35" s="78">
        <v>3.4141197962369174E-48</v>
      </c>
      <c r="M35" s="32"/>
      <c r="N35" s="32"/>
      <c r="O35" s="32"/>
      <c r="Q35" s="101"/>
      <c r="R35" s="31"/>
    </row>
    <row r="36" spans="2:18">
      <c r="B36" s="30" t="s">
        <v>129</v>
      </c>
      <c r="C36" s="100">
        <v>0.11033333333333334</v>
      </c>
      <c r="D36" s="100">
        <v>5.9723230769230765E-2</v>
      </c>
      <c r="E36" s="100">
        <f t="shared" si="0"/>
        <v>5.0610102564102574E-2</v>
      </c>
      <c r="G36" s="32" t="s">
        <v>130</v>
      </c>
      <c r="H36" s="32">
        <v>111</v>
      </c>
      <c r="I36" s="78">
        <v>1.7028815197645368E-3</v>
      </c>
      <c r="J36" s="78">
        <v>1.5341274952833665E-5</v>
      </c>
      <c r="K36" s="78"/>
      <c r="L36" s="78"/>
      <c r="M36" s="32"/>
      <c r="N36" s="32"/>
      <c r="O36" s="32"/>
      <c r="Q36" s="101"/>
      <c r="R36" s="31"/>
    </row>
    <row r="37" spans="2:18" ht="13.15" thickBot="1">
      <c r="B37" s="166" t="s">
        <v>131</v>
      </c>
      <c r="C37" s="100">
        <v>0.11334</v>
      </c>
      <c r="D37" s="100">
        <v>5.7871875000000017E-2</v>
      </c>
      <c r="E37" s="100">
        <f t="shared" si="0"/>
        <v>5.5468124999999979E-2</v>
      </c>
      <c r="G37" s="87" t="s">
        <v>132</v>
      </c>
      <c r="H37" s="87">
        <v>112</v>
      </c>
      <c r="I37" s="79">
        <v>1.1663679129791302E-2</v>
      </c>
      <c r="J37" s="79"/>
      <c r="K37" s="79"/>
      <c r="L37" s="79"/>
      <c r="M37" s="32"/>
      <c r="N37" s="32"/>
      <c r="O37" s="32"/>
      <c r="Q37" s="101"/>
      <c r="R37" s="31"/>
    </row>
    <row r="38" spans="2:18" ht="13.15" thickBot="1">
      <c r="B38" s="166" t="s">
        <v>133</v>
      </c>
      <c r="C38" s="100">
        <v>0.121</v>
      </c>
      <c r="D38" s="100">
        <v>5.686107692307691E-2</v>
      </c>
      <c r="E38" s="100">
        <f t="shared" si="0"/>
        <v>6.4138923076923093E-2</v>
      </c>
      <c r="G38" s="32"/>
      <c r="H38" s="32"/>
      <c r="I38" s="32"/>
      <c r="J38" s="32"/>
      <c r="K38" s="32"/>
      <c r="L38" s="32"/>
      <c r="M38" s="32"/>
      <c r="N38" s="32"/>
      <c r="O38" s="32"/>
      <c r="Q38" s="101"/>
      <c r="R38" s="31"/>
    </row>
    <row r="39" spans="2:18">
      <c r="B39" s="30" t="s">
        <v>134</v>
      </c>
      <c r="C39" s="100">
        <v>0.11375</v>
      </c>
      <c r="D39" s="100">
        <v>5.4425937500000014E-2</v>
      </c>
      <c r="E39" s="100">
        <f t="shared" si="0"/>
        <v>5.932406249999999E-2</v>
      </c>
      <c r="G39" s="88"/>
      <c r="H39" s="88" t="s">
        <v>135</v>
      </c>
      <c r="I39" s="88" t="s">
        <v>115</v>
      </c>
      <c r="J39" s="88" t="s">
        <v>136</v>
      </c>
      <c r="K39" s="88" t="s">
        <v>137</v>
      </c>
      <c r="L39" s="88" t="s">
        <v>138</v>
      </c>
      <c r="M39" s="88" t="s">
        <v>139</v>
      </c>
      <c r="N39" s="88" t="s">
        <v>140</v>
      </c>
      <c r="O39" s="88" t="s">
        <v>141</v>
      </c>
      <c r="Q39" s="101"/>
      <c r="R39" s="31"/>
    </row>
    <row r="40" spans="2:18">
      <c r="B40" s="166" t="s">
        <v>142</v>
      </c>
      <c r="C40" s="100">
        <v>0.1075</v>
      </c>
      <c r="D40" s="100">
        <v>5.699338461538464E-2</v>
      </c>
      <c r="E40" s="100">
        <f t="shared" si="0"/>
        <v>5.0506615384615358E-2</v>
      </c>
      <c r="G40" s="32" t="s">
        <v>143</v>
      </c>
      <c r="H40" s="80">
        <v>8.5350685737162535E-2</v>
      </c>
      <c r="I40" s="81">
        <v>1.112004333368401E-3</v>
      </c>
      <c r="J40" s="82">
        <v>76.75391468900537</v>
      </c>
      <c r="K40" s="78">
        <v>5.0306370135486428E-98</v>
      </c>
      <c r="L40" s="78">
        <v>8.3147174916436473E-2</v>
      </c>
      <c r="M40" s="78">
        <v>8.7554196557888597E-2</v>
      </c>
      <c r="N40" s="78">
        <v>8.3147174916436473E-2</v>
      </c>
      <c r="O40" s="78">
        <v>8.7554196557888597E-2</v>
      </c>
      <c r="Q40" s="101"/>
      <c r="R40" s="31"/>
    </row>
    <row r="41" spans="2:18" ht="13.15" thickBot="1">
      <c r="B41" s="166" t="s">
        <v>144</v>
      </c>
      <c r="C41" s="100">
        <v>0.10650000000000001</v>
      </c>
      <c r="D41" s="100">
        <v>5.2970909090909089E-2</v>
      </c>
      <c r="E41" s="100">
        <f t="shared" si="0"/>
        <v>5.3529090909090922E-2</v>
      </c>
      <c r="G41" s="87" t="s">
        <v>84</v>
      </c>
      <c r="H41" s="83">
        <v>-0.58028230506144307</v>
      </c>
      <c r="I41" s="84">
        <v>2.2773144214116334E-2</v>
      </c>
      <c r="J41" s="85">
        <v>-25.480991979216679</v>
      </c>
      <c r="K41" s="79">
        <v>3.4141197962372091E-48</v>
      </c>
      <c r="L41" s="79">
        <v>-0.62540881059020859</v>
      </c>
      <c r="M41" s="79">
        <v>-0.53515579953267756</v>
      </c>
      <c r="N41" s="79">
        <v>-0.62540881059020859</v>
      </c>
      <c r="O41" s="79">
        <v>-0.53515579953267756</v>
      </c>
      <c r="Q41" s="101"/>
      <c r="R41" s="31"/>
    </row>
    <row r="42" spans="2:18">
      <c r="B42" s="30" t="s">
        <v>145</v>
      </c>
      <c r="C42" s="100">
        <v>0.10666666666666667</v>
      </c>
      <c r="D42" s="100">
        <v>5.5132187499999999E-2</v>
      </c>
      <c r="E42" s="100">
        <f t="shared" si="0"/>
        <v>5.1534479166666675E-2</v>
      </c>
      <c r="G42" s="32"/>
      <c r="H42" s="32"/>
      <c r="I42" s="32"/>
      <c r="J42" s="32"/>
      <c r="K42" s="32"/>
      <c r="L42" s="32"/>
      <c r="M42" s="32"/>
      <c r="N42" s="32"/>
      <c r="O42" s="32"/>
      <c r="Q42" s="101"/>
      <c r="R42" s="31"/>
    </row>
    <row r="43" spans="2:18">
      <c r="B43" s="166" t="s">
        <v>146</v>
      </c>
      <c r="C43" s="100">
        <v>0.116425</v>
      </c>
      <c r="D43" s="100">
        <v>5.6129153846153849E-2</v>
      </c>
      <c r="E43" s="100">
        <f t="shared" si="0"/>
        <v>6.0295846153846151E-2</v>
      </c>
      <c r="G43" s="32"/>
      <c r="H43" s="32"/>
      <c r="I43" s="32"/>
      <c r="J43" s="32"/>
      <c r="K43" s="32"/>
      <c r="L43" s="32"/>
      <c r="M43" s="32"/>
      <c r="N43" s="32"/>
      <c r="O43" s="32"/>
      <c r="Q43" s="101"/>
      <c r="R43" s="31"/>
    </row>
    <row r="44" spans="2:18">
      <c r="B44" s="166" t="s">
        <v>147</v>
      </c>
      <c r="C44" s="100">
        <v>0.11499999999999999</v>
      </c>
      <c r="D44" s="100">
        <v>5.0848590909090899E-2</v>
      </c>
      <c r="E44" s="100">
        <f t="shared" si="0"/>
        <v>6.4151409090909092E-2</v>
      </c>
      <c r="G44" s="32"/>
      <c r="H44" s="32"/>
      <c r="I44" s="32"/>
      <c r="J44" s="32"/>
      <c r="K44" s="32"/>
      <c r="L44" s="32"/>
      <c r="M44" s="32"/>
      <c r="N44" s="32"/>
      <c r="O44" s="32"/>
      <c r="Q44" s="101"/>
      <c r="R44" s="31"/>
    </row>
    <row r="45" spans="2:18" ht="13.15" thickBot="1">
      <c r="B45" s="30" t="s">
        <v>148</v>
      </c>
      <c r="C45" s="100">
        <v>0.1101111111111111</v>
      </c>
      <c r="D45" s="100">
        <v>4.9307318181818195E-2</v>
      </c>
      <c r="E45" s="100">
        <f t="shared" si="0"/>
        <v>6.0803792929292909E-2</v>
      </c>
      <c r="G45" s="32"/>
      <c r="H45" s="32"/>
      <c r="I45" s="32"/>
      <c r="J45" s="73" t="s">
        <v>149</v>
      </c>
      <c r="K45" s="73" t="s">
        <v>150</v>
      </c>
      <c r="L45" s="73" t="s">
        <v>151</v>
      </c>
      <c r="Q45" s="101"/>
      <c r="R45" s="31"/>
    </row>
    <row r="46" spans="2:18">
      <c r="B46" s="166" t="s">
        <v>152</v>
      </c>
      <c r="C46" s="100">
        <v>0.11382</v>
      </c>
      <c r="D46" s="100">
        <v>4.8490953125E-2</v>
      </c>
      <c r="E46" s="100">
        <f t="shared" si="0"/>
        <v>6.5329046875000005E-2</v>
      </c>
      <c r="G46" s="33"/>
      <c r="H46" s="33"/>
      <c r="I46" s="33"/>
      <c r="J46" s="34" t="s">
        <v>153</v>
      </c>
      <c r="K46" s="34"/>
      <c r="L46" s="34"/>
      <c r="Q46" s="101"/>
      <c r="R46" s="31"/>
    </row>
    <row r="47" spans="2:18">
      <c r="B47" s="166" t="s">
        <v>154</v>
      </c>
      <c r="C47" s="100">
        <v>0.113625</v>
      </c>
      <c r="D47" s="100">
        <v>4.5979046153846168E-2</v>
      </c>
      <c r="E47" s="100">
        <f t="shared" si="0"/>
        <v>6.7645953846153836E-2</v>
      </c>
      <c r="J47" s="166" t="s">
        <v>155</v>
      </c>
      <c r="K47" s="166" t="s">
        <v>156</v>
      </c>
      <c r="L47" s="166"/>
      <c r="Q47" s="101"/>
      <c r="R47" s="31"/>
    </row>
    <row r="48" spans="2:18">
      <c r="B48" s="166" t="s">
        <v>157</v>
      </c>
      <c r="C48" s="100">
        <v>0.10611999999999999</v>
      </c>
      <c r="D48" s="100">
        <v>5.1104863636363636E-2</v>
      </c>
      <c r="E48" s="100">
        <f t="shared" si="0"/>
        <v>5.5015136363636356E-2</v>
      </c>
      <c r="G48" s="74"/>
      <c r="H48" s="74"/>
      <c r="I48" s="74"/>
      <c r="J48" s="75" t="s">
        <v>158</v>
      </c>
      <c r="K48" s="75" t="s">
        <v>159</v>
      </c>
      <c r="L48" s="75" t="s">
        <v>160</v>
      </c>
      <c r="Q48" s="101"/>
      <c r="R48" s="31"/>
    </row>
    <row r="49" spans="2:18">
      <c r="B49" s="166" t="s">
        <v>161</v>
      </c>
      <c r="C49" s="100">
        <v>0.1084181818181818</v>
      </c>
      <c r="D49" s="100">
        <v>5.1142196969696983E-2</v>
      </c>
      <c r="E49" s="100">
        <f t="shared" si="0"/>
        <v>5.7275984848484819E-2</v>
      </c>
      <c r="Q49" s="101"/>
      <c r="R49" s="31"/>
    </row>
    <row r="50" spans="2:18">
      <c r="B50" s="166" t="s">
        <v>162</v>
      </c>
      <c r="C50" s="100">
        <v>0.11059999999999999</v>
      </c>
      <c r="D50" s="100">
        <v>4.8753138461538476E-2</v>
      </c>
      <c r="E50" s="100">
        <f t="shared" si="0"/>
        <v>6.1846861538461514E-2</v>
      </c>
      <c r="G50" s="27" t="s">
        <v>163</v>
      </c>
      <c r="J50" s="100">
        <f>'Attachment 6 CAPM'!D9</f>
        <v>1.7683333333333339E-2</v>
      </c>
      <c r="K50" s="113">
        <f>$H$40+($H$41*J50)</f>
        <v>7.5089360309326017E-2</v>
      </c>
      <c r="L50" s="113">
        <f>J50+K50</f>
        <v>9.277269364265936E-2</v>
      </c>
      <c r="Q50" s="101"/>
      <c r="R50" s="31"/>
    </row>
    <row r="51" spans="2:18">
      <c r="B51" s="166" t="s">
        <v>164</v>
      </c>
      <c r="C51" s="100">
        <v>0.10573333333333335</v>
      </c>
      <c r="D51" s="100">
        <v>5.3192861538461533E-2</v>
      </c>
      <c r="E51" s="100">
        <f t="shared" si="0"/>
        <v>5.2540471794871813E-2</v>
      </c>
      <c r="G51" s="27" t="s">
        <v>684</v>
      </c>
      <c r="J51" s="95">
        <f>'Attachment 6 CAPM'!D34</f>
        <v>2.06E-2</v>
      </c>
      <c r="K51" s="113">
        <f>$H$40+($H$41*J51)</f>
        <v>7.3396870252896804E-2</v>
      </c>
      <c r="L51" s="113">
        <f t="shared" ref="L51:L52" si="1">J51+K51</f>
        <v>9.3996870252896797E-2</v>
      </c>
      <c r="Q51" s="101"/>
      <c r="R51" s="31"/>
    </row>
    <row r="52" spans="2:18">
      <c r="B52" s="166" t="s">
        <v>165</v>
      </c>
      <c r="C52" s="100">
        <v>0.1036875</v>
      </c>
      <c r="D52" s="100">
        <v>5.0588015151515148E-2</v>
      </c>
      <c r="E52" s="100">
        <f t="shared" si="0"/>
        <v>5.3099484848484854E-2</v>
      </c>
      <c r="G52" s="74" t="s">
        <v>241</v>
      </c>
      <c r="H52" s="74"/>
      <c r="I52" s="74"/>
      <c r="J52" s="97">
        <f>'Attachment 6 CAPM'!D59</f>
        <v>2.8000000000000001E-2</v>
      </c>
      <c r="K52" s="102">
        <f>$H$40+($H$41*J52)</f>
        <v>6.9102781195442137E-2</v>
      </c>
      <c r="L52" s="102">
        <f t="shared" si="1"/>
        <v>9.7102781195442134E-2</v>
      </c>
      <c r="Q52" s="101"/>
      <c r="R52" s="31"/>
    </row>
    <row r="53" spans="2:18" ht="13.15" thickBot="1">
      <c r="B53" s="166" t="s">
        <v>166</v>
      </c>
      <c r="C53" s="100">
        <v>0.10658333333333332</v>
      </c>
      <c r="D53" s="100">
        <v>4.864845454545455E-2</v>
      </c>
      <c r="E53" s="100">
        <f t="shared" si="0"/>
        <v>5.7934878787878771E-2</v>
      </c>
      <c r="G53" s="35" t="s">
        <v>167</v>
      </c>
      <c r="H53" s="35"/>
      <c r="I53" s="35"/>
      <c r="J53" s="103"/>
      <c r="K53" s="103"/>
      <c r="L53" s="103">
        <f>AVERAGE(L50:L52)</f>
        <v>9.4624115030332759E-2</v>
      </c>
      <c r="Q53" s="101"/>
      <c r="R53" s="31"/>
    </row>
    <row r="54" spans="2:18">
      <c r="B54" s="166" t="s">
        <v>168</v>
      </c>
      <c r="C54" s="100">
        <v>0.10650000000000001</v>
      </c>
      <c r="D54" s="100">
        <v>4.6927312499999985E-2</v>
      </c>
      <c r="E54" s="100">
        <f t="shared" si="0"/>
        <v>5.9572687500000027E-2</v>
      </c>
      <c r="Q54" s="101"/>
      <c r="R54" s="31"/>
    </row>
    <row r="55" spans="2:18">
      <c r="B55" s="30" t="s">
        <v>169</v>
      </c>
      <c r="C55" s="100">
        <v>0.10535999999999998</v>
      </c>
      <c r="D55" s="100">
        <v>4.4650938461538468E-2</v>
      </c>
      <c r="E55" s="100">
        <f t="shared" si="0"/>
        <v>6.0709061538461513E-2</v>
      </c>
      <c r="G55" s="76" t="s">
        <v>23</v>
      </c>
      <c r="Q55" s="101"/>
      <c r="R55" s="31"/>
    </row>
    <row r="56" spans="2:18">
      <c r="B56" s="166" t="s">
        <v>170</v>
      </c>
      <c r="C56" s="100">
        <v>0.10471999999999999</v>
      </c>
      <c r="D56" s="100">
        <v>4.4381742424242414E-2</v>
      </c>
      <c r="E56" s="100">
        <f t="shared" si="0"/>
        <v>6.033825757575758E-2</v>
      </c>
      <c r="G56" s="36" t="s">
        <v>396</v>
      </c>
      <c r="Q56" s="101"/>
      <c r="R56" s="31"/>
    </row>
    <row r="57" spans="2:18">
      <c r="B57" s="166" t="s">
        <v>171</v>
      </c>
      <c r="C57" s="100">
        <v>0.10316428571428571</v>
      </c>
      <c r="D57" s="100">
        <v>4.6829078125E-2</v>
      </c>
      <c r="E57" s="100">
        <f t="shared" si="0"/>
        <v>5.6335207589285709E-2</v>
      </c>
      <c r="G57" s="36" t="s">
        <v>172</v>
      </c>
      <c r="Q57" s="101"/>
      <c r="R57" s="31"/>
    </row>
    <row r="58" spans="2:18">
      <c r="B58" s="166" t="s">
        <v>173</v>
      </c>
      <c r="C58" s="100">
        <v>0.10680000000000001</v>
      </c>
      <c r="D58" s="100">
        <v>4.633183076923076E-2</v>
      </c>
      <c r="E58" s="100">
        <f t="shared" si="0"/>
        <v>6.0468169230769246E-2</v>
      </c>
      <c r="G58" s="36" t="s">
        <v>174</v>
      </c>
      <c r="Q58" s="101"/>
      <c r="R58" s="31"/>
    </row>
    <row r="59" spans="2:18">
      <c r="B59" s="166" t="s">
        <v>175</v>
      </c>
      <c r="C59" s="100">
        <v>0.106</v>
      </c>
      <c r="D59" s="100">
        <v>5.1406507692307687E-2</v>
      </c>
      <c r="E59" s="100">
        <f t="shared" si="0"/>
        <v>5.459349230769231E-2</v>
      </c>
      <c r="G59" s="36" t="s">
        <v>397</v>
      </c>
      <c r="Q59" s="101"/>
      <c r="R59" s="31"/>
    </row>
    <row r="60" spans="2:18">
      <c r="B60" s="166" t="s">
        <v>176</v>
      </c>
      <c r="C60" s="100">
        <v>0.10337499999999999</v>
      </c>
      <c r="D60" s="100">
        <v>4.9925692307692303E-2</v>
      </c>
      <c r="E60" s="100">
        <f t="shared" si="0"/>
        <v>5.3449307692307692E-2</v>
      </c>
      <c r="G60" s="36" t="s">
        <v>398</v>
      </c>
      <c r="Q60" s="101"/>
      <c r="R60" s="31"/>
    </row>
    <row r="61" spans="2:18">
      <c r="B61" s="166" t="s">
        <v>177</v>
      </c>
      <c r="C61" s="100">
        <v>0.10142</v>
      </c>
      <c r="D61" s="100">
        <v>4.739560000000001E-2</v>
      </c>
      <c r="E61" s="100">
        <f t="shared" si="0"/>
        <v>5.4024399999999986E-2</v>
      </c>
      <c r="G61" s="32" t="s">
        <v>242</v>
      </c>
      <c r="Q61" s="101"/>
      <c r="R61" s="31"/>
    </row>
    <row r="62" spans="2:18">
      <c r="B62" s="166" t="s">
        <v>178</v>
      </c>
      <c r="C62" s="100">
        <v>0.10518181818181818</v>
      </c>
      <c r="D62" s="100">
        <v>4.7964107692307696E-2</v>
      </c>
      <c r="E62" s="100">
        <f t="shared" si="0"/>
        <v>5.7217710489510486E-2</v>
      </c>
      <c r="G62" s="32" t="s">
        <v>179</v>
      </c>
      <c r="Q62" s="101"/>
      <c r="R62" s="31"/>
    </row>
    <row r="63" spans="2:18">
      <c r="B63" s="166" t="s">
        <v>180</v>
      </c>
      <c r="C63" s="100">
        <v>0.10126666666666666</v>
      </c>
      <c r="D63" s="100">
        <v>4.9891384615384615E-2</v>
      </c>
      <c r="E63" s="100">
        <f t="shared" si="0"/>
        <v>5.1375282051282042E-2</v>
      </c>
      <c r="G63" s="37" t="s">
        <v>181</v>
      </c>
      <c r="Q63" s="101"/>
      <c r="R63" s="31"/>
    </row>
    <row r="64" spans="2:18">
      <c r="B64" s="166" t="s">
        <v>182</v>
      </c>
      <c r="C64" s="100">
        <v>0.1002625</v>
      </c>
      <c r="D64" s="100">
        <v>4.9470430769230793E-2</v>
      </c>
      <c r="E64" s="100">
        <f t="shared" si="0"/>
        <v>5.0792069230769211E-2</v>
      </c>
      <c r="G64" s="36" t="s">
        <v>183</v>
      </c>
      <c r="Q64" s="101"/>
      <c r="R64" s="31"/>
    </row>
    <row r="65" spans="2:18">
      <c r="B65" s="166" t="s">
        <v>184</v>
      </c>
      <c r="C65" s="100">
        <v>0.10117692307692307</v>
      </c>
      <c r="D65" s="100">
        <v>4.6137848484848476E-2</v>
      </c>
      <c r="E65" s="100">
        <f t="shared" si="0"/>
        <v>5.5039074592074591E-2</v>
      </c>
      <c r="G65" s="36"/>
      <c r="Q65" s="101"/>
      <c r="R65" s="31"/>
    </row>
    <row r="66" spans="2:18">
      <c r="B66" s="166" t="s">
        <v>185</v>
      </c>
      <c r="C66" s="100">
        <v>0.10375714285714287</v>
      </c>
      <c r="D66" s="100">
        <v>4.4057984615384606E-2</v>
      </c>
      <c r="E66" s="100">
        <f t="shared" si="0"/>
        <v>5.9699158241758261E-2</v>
      </c>
      <c r="Q66" s="101"/>
      <c r="R66" s="31"/>
    </row>
    <row r="67" spans="2:18">
      <c r="B67" s="166" t="s">
        <v>186</v>
      </c>
      <c r="C67" s="100">
        <v>0.10166666666666667</v>
      </c>
      <c r="D67" s="100">
        <v>4.5697861538461525E-2</v>
      </c>
      <c r="E67" s="100">
        <f t="shared" si="0"/>
        <v>5.5968805128205144E-2</v>
      </c>
      <c r="Q67" s="101"/>
      <c r="R67" s="31"/>
    </row>
    <row r="68" spans="2:18">
      <c r="B68" s="166" t="s">
        <v>187</v>
      </c>
      <c r="C68" s="100">
        <v>0.10551111111111111</v>
      </c>
      <c r="D68" s="100">
        <v>4.4448575757575763E-2</v>
      </c>
      <c r="E68" s="100">
        <f t="shared" si="0"/>
        <v>6.1062535353535348E-2</v>
      </c>
      <c r="Q68" s="101"/>
      <c r="R68" s="31"/>
    </row>
    <row r="69" spans="2:18">
      <c r="B69" s="166" t="s">
        <v>188</v>
      </c>
      <c r="C69" s="100">
        <v>0.10338461538461538</v>
      </c>
      <c r="D69" s="100">
        <v>3.648545454545455E-2</v>
      </c>
      <c r="E69" s="100">
        <f t="shared" si="0"/>
        <v>6.6899160839160837E-2</v>
      </c>
      <c r="Q69" s="101"/>
      <c r="R69" s="31"/>
    </row>
    <row r="70" spans="2:18">
      <c r="B70" s="166" t="s">
        <v>189</v>
      </c>
      <c r="C70" s="100">
        <v>0.102425</v>
      </c>
      <c r="D70" s="100">
        <v>3.4371828125000004E-2</v>
      </c>
      <c r="E70" s="100">
        <f t="shared" si="0"/>
        <v>6.8053171874999999E-2</v>
      </c>
      <c r="Q70" s="101"/>
      <c r="R70" s="31"/>
    </row>
    <row r="71" spans="2:18">
      <c r="B71" s="166" t="s">
        <v>190</v>
      </c>
      <c r="C71" s="100">
        <v>0.10107500000000001</v>
      </c>
      <c r="D71" s="100">
        <v>4.1675338461538453E-2</v>
      </c>
      <c r="E71" s="100">
        <f t="shared" ref="E71:E118" si="2">C71-D71</f>
        <v>5.9399661538461559E-2</v>
      </c>
      <c r="Q71" s="101"/>
      <c r="R71" s="31"/>
    </row>
    <row r="72" spans="2:18">
      <c r="B72" s="166" t="s">
        <v>191</v>
      </c>
      <c r="C72" s="100">
        <v>9.8799999999999999E-2</v>
      </c>
      <c r="D72" s="100">
        <v>4.3207924242424235E-2</v>
      </c>
      <c r="E72" s="100">
        <f t="shared" si="2"/>
        <v>5.5592075757575764E-2</v>
      </c>
      <c r="Q72" s="101"/>
      <c r="R72" s="31"/>
    </row>
    <row r="73" spans="2:18">
      <c r="B73" s="166" t="s">
        <v>192</v>
      </c>
      <c r="C73" s="100">
        <v>0.10304999999999999</v>
      </c>
      <c r="D73" s="100">
        <v>4.3369015151515151E-2</v>
      </c>
      <c r="E73" s="100">
        <f t="shared" si="2"/>
        <v>5.9680984848484837E-2</v>
      </c>
      <c r="Q73" s="101"/>
      <c r="R73" s="31"/>
    </row>
    <row r="74" spans="2:18">
      <c r="B74" s="166" t="s">
        <v>193</v>
      </c>
      <c r="C74" s="100">
        <v>0.10236666666666666</v>
      </c>
      <c r="D74" s="100">
        <v>4.6233281250000008E-2</v>
      </c>
      <c r="E74" s="100">
        <f t="shared" si="2"/>
        <v>5.6133385416666653E-2</v>
      </c>
      <c r="Q74" s="101"/>
      <c r="R74" s="31"/>
    </row>
    <row r="75" spans="2:18">
      <c r="B75" s="166" t="s">
        <v>194</v>
      </c>
      <c r="C75" s="100">
        <v>9.985454545454546E-2</v>
      </c>
      <c r="D75" s="100">
        <v>4.3635553846153849E-2</v>
      </c>
      <c r="E75" s="100">
        <f t="shared" si="2"/>
        <v>5.6218991608391611E-2</v>
      </c>
      <c r="Q75" s="101"/>
      <c r="R75" s="31"/>
    </row>
    <row r="76" spans="2:18">
      <c r="B76" s="166" t="s">
        <v>195</v>
      </c>
      <c r="C76" s="100">
        <v>0.10425</v>
      </c>
      <c r="D76" s="100">
        <v>3.855463636363636E-2</v>
      </c>
      <c r="E76" s="100">
        <f t="shared" si="2"/>
        <v>6.5695363636363635E-2</v>
      </c>
      <c r="Q76" s="101"/>
      <c r="R76" s="31"/>
    </row>
    <row r="77" spans="2:18">
      <c r="B77" s="166" t="s">
        <v>196</v>
      </c>
      <c r="C77" s="100">
        <v>0.10092307692307691</v>
      </c>
      <c r="D77" s="100">
        <v>4.1662787878787896E-2</v>
      </c>
      <c r="E77" s="100">
        <f t="shared" si="2"/>
        <v>5.9260289044289011E-2</v>
      </c>
      <c r="Q77" s="101"/>
      <c r="R77" s="31"/>
    </row>
    <row r="78" spans="2:18">
      <c r="B78" s="166" t="s">
        <v>197</v>
      </c>
      <c r="C78" s="100">
        <v>0.10100000000000001</v>
      </c>
      <c r="D78" s="100">
        <v>4.5583796874999978E-2</v>
      </c>
      <c r="E78" s="100">
        <f t="shared" si="2"/>
        <v>5.5416203125000028E-2</v>
      </c>
      <c r="Q78" s="101"/>
      <c r="R78" s="31"/>
    </row>
    <row r="79" spans="2:18">
      <c r="B79" s="30" t="s">
        <v>198</v>
      </c>
      <c r="C79" s="100">
        <v>9.845000000000001E-2</v>
      </c>
      <c r="D79" s="100">
        <v>4.3380446153846154E-2</v>
      </c>
      <c r="E79" s="100">
        <f t="shared" si="2"/>
        <v>5.5069553846153856E-2</v>
      </c>
      <c r="Q79" s="101"/>
      <c r="R79" s="31"/>
    </row>
    <row r="80" spans="2:18">
      <c r="B80" s="30" t="s">
        <v>199</v>
      </c>
      <c r="C80" s="100">
        <v>9.6500000000000002E-2</v>
      </c>
      <c r="D80" s="100">
        <v>3.692825757575758E-2</v>
      </c>
      <c r="E80" s="100">
        <f t="shared" si="2"/>
        <v>5.9571742424242423E-2</v>
      </c>
      <c r="Q80" s="101"/>
      <c r="R80" s="31"/>
    </row>
    <row r="81" spans="2:18">
      <c r="B81" s="30" t="s">
        <v>200</v>
      </c>
      <c r="C81" s="100">
        <v>9.8750000000000004E-2</v>
      </c>
      <c r="D81" s="100">
        <v>3.0392815384615392E-2</v>
      </c>
      <c r="E81" s="100">
        <f t="shared" si="2"/>
        <v>6.835718461538462E-2</v>
      </c>
      <c r="Q81" s="101"/>
      <c r="R81" s="31"/>
    </row>
    <row r="82" spans="2:18">
      <c r="B82" s="30" t="s">
        <v>201</v>
      </c>
      <c r="C82" s="100">
        <v>9.6319999999999989E-2</v>
      </c>
      <c r="D82" s="100">
        <v>3.1351338461538467E-2</v>
      </c>
      <c r="E82" s="100">
        <f t="shared" si="2"/>
        <v>6.4968661538461522E-2</v>
      </c>
      <c r="Q82" s="101"/>
      <c r="R82" s="31"/>
    </row>
    <row r="83" spans="2:18">
      <c r="B83" s="30" t="s">
        <v>202</v>
      </c>
      <c r="C83" s="100">
        <v>9.8312499999999997E-2</v>
      </c>
      <c r="D83" s="100">
        <v>2.9340830769230764E-2</v>
      </c>
      <c r="E83" s="100">
        <f t="shared" si="2"/>
        <v>6.8971669230769236E-2</v>
      </c>
      <c r="Q83" s="101"/>
      <c r="R83" s="31"/>
    </row>
    <row r="84" spans="2:18">
      <c r="B84" s="30" t="s">
        <v>203</v>
      </c>
      <c r="C84" s="100">
        <v>9.7500000000000003E-2</v>
      </c>
      <c r="D84" s="100">
        <v>2.7412938461538462E-2</v>
      </c>
      <c r="E84" s="100">
        <f t="shared" si="2"/>
        <v>7.0087061538461545E-2</v>
      </c>
      <c r="Q84" s="101"/>
      <c r="R84" s="31"/>
    </row>
    <row r="85" spans="2:18">
      <c r="B85" s="30" t="s">
        <v>204</v>
      </c>
      <c r="C85" s="100">
        <v>0.10055</v>
      </c>
      <c r="D85" s="100">
        <v>2.8642166666666666E-2</v>
      </c>
      <c r="E85" s="100">
        <f t="shared" si="2"/>
        <v>7.1907833333333337E-2</v>
      </c>
      <c r="Q85" s="101"/>
      <c r="R85" s="31"/>
    </row>
    <row r="86" spans="2:18">
      <c r="B86" s="30" t="s">
        <v>205</v>
      </c>
      <c r="C86" s="100">
        <v>9.5666666666666678E-2</v>
      </c>
      <c r="D86" s="100">
        <v>3.1295609374999998E-2</v>
      </c>
      <c r="E86" s="100">
        <f t="shared" si="2"/>
        <v>6.4371057291666672E-2</v>
      </c>
      <c r="Q86" s="101"/>
      <c r="R86" s="31"/>
    </row>
    <row r="87" spans="2:18">
      <c r="B87" s="30" t="s">
        <v>206</v>
      </c>
      <c r="C87" s="100">
        <v>9.4683333333333328E-2</v>
      </c>
      <c r="D87" s="100">
        <v>3.1398800000000004E-2</v>
      </c>
      <c r="E87" s="100">
        <f t="shared" si="2"/>
        <v>6.3284533333333323E-2</v>
      </c>
      <c r="Q87" s="101"/>
      <c r="R87" s="31"/>
    </row>
    <row r="88" spans="2:18">
      <c r="B88" s="30" t="s">
        <v>207</v>
      </c>
      <c r="C88" s="100">
        <v>9.6000000000000002E-2</v>
      </c>
      <c r="D88" s="100">
        <v>3.7113621212121202E-2</v>
      </c>
      <c r="E88" s="100">
        <f t="shared" si="2"/>
        <v>5.88863787878788E-2</v>
      </c>
      <c r="Q88" s="101"/>
      <c r="R88" s="31"/>
    </row>
    <row r="89" spans="2:18">
      <c r="B89" s="30" t="s">
        <v>208</v>
      </c>
      <c r="C89" s="100">
        <v>9.8290909090909109E-2</v>
      </c>
      <c r="D89" s="100">
        <v>3.7872272727272713E-2</v>
      </c>
      <c r="E89" s="100">
        <f t="shared" si="2"/>
        <v>6.0418636363636397E-2</v>
      </c>
      <c r="Q89" s="101"/>
      <c r="R89" s="31"/>
    </row>
    <row r="90" spans="2:18">
      <c r="B90" s="30" t="s">
        <v>209</v>
      </c>
      <c r="C90" s="100">
        <v>9.5416666666666664E-2</v>
      </c>
      <c r="D90" s="100">
        <v>3.6892906249999989E-2</v>
      </c>
      <c r="E90" s="100">
        <f t="shared" si="2"/>
        <v>5.8523760416666674E-2</v>
      </c>
      <c r="Q90" s="101"/>
      <c r="R90" s="31"/>
    </row>
    <row r="91" spans="2:18">
      <c r="B91" s="30" t="s">
        <v>210</v>
      </c>
      <c r="C91" s="100">
        <v>9.8362499999999992E-2</v>
      </c>
      <c r="D91" s="100">
        <v>3.4420169230769224E-2</v>
      </c>
      <c r="E91" s="100">
        <f t="shared" si="2"/>
        <v>6.3942330769230768E-2</v>
      </c>
      <c r="Q91" s="101"/>
      <c r="R91" s="31"/>
    </row>
    <row r="92" spans="2:18">
      <c r="B92" s="30" t="s">
        <v>211</v>
      </c>
      <c r="C92" s="100">
        <v>9.4500000000000015E-2</v>
      </c>
      <c r="D92" s="100">
        <v>3.2637651515151515E-2</v>
      </c>
      <c r="E92" s="100">
        <f t="shared" si="2"/>
        <v>6.1862348484848499E-2</v>
      </c>
      <c r="Q92" s="101"/>
      <c r="R92" s="31"/>
    </row>
    <row r="93" spans="2:18">
      <c r="B93" s="30" t="s">
        <v>212</v>
      </c>
      <c r="C93" s="100">
        <v>0.10283333333333333</v>
      </c>
      <c r="D93" s="100">
        <v>2.9634439393939404E-2</v>
      </c>
      <c r="E93" s="100">
        <f t="shared" si="2"/>
        <v>7.3198893939393925E-2</v>
      </c>
      <c r="Q93" s="101"/>
    </row>
    <row r="94" spans="2:18">
      <c r="B94" s="30" t="s">
        <v>213</v>
      </c>
      <c r="C94" s="100">
        <v>9.4666666666666677E-2</v>
      </c>
      <c r="D94" s="100">
        <v>2.5536187500000005E-2</v>
      </c>
      <c r="E94" s="100">
        <f t="shared" si="2"/>
        <v>6.9130479166666675E-2</v>
      </c>
      <c r="Q94" s="101"/>
    </row>
    <row r="95" spans="2:18">
      <c r="B95" s="30" t="s">
        <v>214</v>
      </c>
      <c r="C95" s="100">
        <v>9.4333333333333338E-2</v>
      </c>
      <c r="D95" s="100">
        <v>2.8846923076923076E-2</v>
      </c>
      <c r="E95" s="100">
        <f t="shared" si="2"/>
        <v>6.5486410256410263E-2</v>
      </c>
      <c r="Q95" s="101"/>
    </row>
    <row r="96" spans="2:18">
      <c r="B96" s="30" t="s">
        <v>215</v>
      </c>
      <c r="C96" s="100">
        <v>9.7500000000000003E-2</v>
      </c>
      <c r="D96" s="100">
        <v>2.9591227272727273E-2</v>
      </c>
      <c r="E96" s="100">
        <f t="shared" si="2"/>
        <v>6.7908772727272734E-2</v>
      </c>
      <c r="Q96" s="101"/>
    </row>
    <row r="97" spans="2:17">
      <c r="B97" s="30" t="s">
        <v>216</v>
      </c>
      <c r="C97" s="100">
        <v>9.6777777777777782E-2</v>
      </c>
      <c r="D97" s="100">
        <v>2.9592590909090898E-2</v>
      </c>
      <c r="E97" s="100">
        <f t="shared" si="2"/>
        <v>6.718518686868688E-2</v>
      </c>
      <c r="Q97" s="101"/>
    </row>
    <row r="98" spans="2:17">
      <c r="B98" s="30" t="s">
        <v>217</v>
      </c>
      <c r="C98" s="100">
        <v>9.4833333333333325E-2</v>
      </c>
      <c r="D98" s="100">
        <v>2.7197200000000001E-2</v>
      </c>
      <c r="E98" s="100">
        <f t="shared" si="2"/>
        <v>6.763613333333332E-2</v>
      </c>
      <c r="Q98" s="101"/>
    </row>
    <row r="99" spans="2:17">
      <c r="B99" s="30" t="s">
        <v>218</v>
      </c>
      <c r="C99" s="100">
        <v>9.4149999999999998E-2</v>
      </c>
      <c r="D99" s="100">
        <v>2.5666046153846152E-2</v>
      </c>
      <c r="E99" s="100">
        <f t="shared" si="2"/>
        <v>6.8483953846153842E-2</v>
      </c>
    </row>
    <row r="100" spans="2:17">
      <c r="B100" s="30" t="s">
        <v>219</v>
      </c>
      <c r="C100" s="100">
        <v>9.4649999999999984E-2</v>
      </c>
      <c r="D100" s="100">
        <v>2.2773333333333333E-2</v>
      </c>
      <c r="E100" s="100">
        <f t="shared" si="2"/>
        <v>7.1876666666666644E-2</v>
      </c>
    </row>
    <row r="101" spans="2:17">
      <c r="B101" s="30" t="s">
        <v>220</v>
      </c>
      <c r="C101" s="100">
        <v>9.6722222222222209E-2</v>
      </c>
      <c r="D101" s="100">
        <v>2.8326507692307684E-2</v>
      </c>
      <c r="E101" s="100">
        <f t="shared" si="2"/>
        <v>6.8395714529914525E-2</v>
      </c>
    </row>
    <row r="102" spans="2:17">
      <c r="B102" s="30" t="s">
        <v>221</v>
      </c>
      <c r="C102" s="100">
        <v>9.6000000000000016E-2</v>
      </c>
      <c r="D102" s="100">
        <v>3.0435492307692304E-2</v>
      </c>
      <c r="E102" s="100">
        <f t="shared" si="2"/>
        <v>6.5564507692307705E-2</v>
      </c>
    </row>
    <row r="103" spans="2:17">
      <c r="B103" s="30" t="s">
        <v>222</v>
      </c>
      <c r="C103" s="100">
        <v>9.4714285714285709E-2</v>
      </c>
      <c r="D103" s="100">
        <v>2.8955353846153841E-2</v>
      </c>
      <c r="E103" s="100">
        <f t="shared" si="2"/>
        <v>6.5758931868131865E-2</v>
      </c>
    </row>
    <row r="104" spans="2:17">
      <c r="B104" s="30" t="s">
        <v>223</v>
      </c>
      <c r="C104" s="100">
        <v>0.10138333333333333</v>
      </c>
      <c r="D104" s="100">
        <v>2.8157476923076918E-2</v>
      </c>
      <c r="E104" s="100">
        <f t="shared" si="2"/>
        <v>7.3225856410256404E-2</v>
      </c>
    </row>
    <row r="105" spans="2:17">
      <c r="B105" s="30" t="s">
        <v>224</v>
      </c>
      <c r="C105" s="100">
        <v>9.6999999999999989E-2</v>
      </c>
      <c r="D105" s="100">
        <v>2.8170630769230768E-2</v>
      </c>
      <c r="E105" s="100">
        <f t="shared" si="2"/>
        <v>6.8829369230769225E-2</v>
      </c>
    </row>
    <row r="106" spans="2:17">
      <c r="B106" s="30" t="s">
        <v>225</v>
      </c>
      <c r="C106" s="100">
        <v>9.6816666666666662E-2</v>
      </c>
      <c r="D106" s="100">
        <v>3.0233969230769233E-2</v>
      </c>
      <c r="E106" s="100">
        <f t="shared" si="2"/>
        <v>6.6582697435897426E-2</v>
      </c>
    </row>
    <row r="107" spans="2:17">
      <c r="B107" s="30" t="s">
        <v>226</v>
      </c>
      <c r="C107" s="100">
        <v>9.4285714285714278E-2</v>
      </c>
      <c r="D107" s="100">
        <v>3.0863630769230772E-2</v>
      </c>
      <c r="E107" s="100">
        <f t="shared" si="2"/>
        <v>6.3422083516483513E-2</v>
      </c>
    </row>
    <row r="108" spans="2:17">
      <c r="B108" s="30" t="s">
        <v>227</v>
      </c>
      <c r="C108" s="100">
        <v>9.7108333333333338E-2</v>
      </c>
      <c r="D108" s="100">
        <v>3.0584523076923074E-2</v>
      </c>
      <c r="E108" s="100">
        <f t="shared" si="2"/>
        <v>6.6523810256410271E-2</v>
      </c>
    </row>
    <row r="109" spans="2:17">
      <c r="B109" s="30" t="s">
        <v>228</v>
      </c>
      <c r="C109" s="100">
        <v>9.5307142857142882E-2</v>
      </c>
      <c r="D109" s="100">
        <v>3.270189393939394E-2</v>
      </c>
      <c r="E109" s="100">
        <f t="shared" si="2"/>
        <v>6.2605248917748935E-2</v>
      </c>
    </row>
    <row r="110" spans="2:17">
      <c r="B110" s="30" t="s">
        <v>229</v>
      </c>
      <c r="C110" s="100">
        <v>9.5500000000000002E-2</v>
      </c>
      <c r="D110" s="100">
        <v>3.0102703124999998E-2</v>
      </c>
      <c r="E110" s="100">
        <f t="shared" si="2"/>
        <v>6.5397296875000011E-2</v>
      </c>
    </row>
    <row r="111" spans="2:17">
      <c r="B111" s="30" t="s">
        <v>230</v>
      </c>
      <c r="C111" s="100">
        <v>9.7266666666666668E-2</v>
      </c>
      <c r="D111" s="100">
        <v>2.7823599999999997E-2</v>
      </c>
      <c r="E111" s="100">
        <f t="shared" si="2"/>
        <v>6.9443066666666664E-2</v>
      </c>
    </row>
    <row r="112" spans="2:17">
      <c r="B112" s="30" t="s">
        <v>231</v>
      </c>
      <c r="C112" s="100">
        <v>9.9500000000000005E-2</v>
      </c>
      <c r="D112" s="100">
        <v>2.2855318181818182E-2</v>
      </c>
      <c r="E112" s="100">
        <f t="shared" si="2"/>
        <v>7.664468181818182E-2</v>
      </c>
    </row>
    <row r="113" spans="2:5">
      <c r="B113" s="30" t="s">
        <v>232</v>
      </c>
      <c r="C113" s="100">
        <v>9.7309523809523818E-2</v>
      </c>
      <c r="D113" s="100">
        <v>2.2538393939393941E-2</v>
      </c>
      <c r="E113" s="100">
        <f t="shared" si="2"/>
        <v>7.4771129870129877E-2</v>
      </c>
    </row>
    <row r="114" spans="2:5">
      <c r="B114" s="30" t="s">
        <v>233</v>
      </c>
      <c r="C114" s="100">
        <v>9.3522222222222229E-2</v>
      </c>
      <c r="D114" s="100">
        <v>1.888032307692307E-2</v>
      </c>
      <c r="E114" s="100">
        <f t="shared" si="2"/>
        <v>7.4641899145299159E-2</v>
      </c>
    </row>
    <row r="115" spans="2:5">
      <c r="B115" s="30" t="s">
        <v>240</v>
      </c>
      <c r="C115" s="100">
        <v>9.5499999999999988E-2</v>
      </c>
      <c r="D115" s="100">
        <v>1.3756846153846161E-2</v>
      </c>
      <c r="E115" s="100">
        <f t="shared" si="2"/>
        <v>8.1743153846153827E-2</v>
      </c>
    </row>
    <row r="116" spans="2:5">
      <c r="B116" s="30">
        <v>2020.3</v>
      </c>
      <c r="C116" s="100">
        <v>9.5187499999999994E-2</v>
      </c>
      <c r="D116" s="100">
        <v>1.3650969696969693E-2</v>
      </c>
      <c r="E116" s="100">
        <f t="shared" si="2"/>
        <v>8.1536530303030305E-2</v>
      </c>
    </row>
    <row r="117" spans="2:5">
      <c r="B117" s="30">
        <v>2020.4</v>
      </c>
      <c r="C117" s="100">
        <v>9.4735714285714284E-2</v>
      </c>
      <c r="D117" s="100">
        <v>1.6167287878787885E-2</v>
      </c>
      <c r="E117" s="100">
        <f t="shared" si="2"/>
        <v>7.8568426406926406E-2</v>
      </c>
    </row>
    <row r="118" spans="2:5">
      <c r="B118" s="30">
        <v>2021.1</v>
      </c>
      <c r="C118" s="100">
        <v>9.5424999999999982E-2</v>
      </c>
      <c r="D118" s="100">
        <v>1.8107999999999999E-2</v>
      </c>
      <c r="E118" s="100">
        <f t="shared" si="2"/>
        <v>7.7316999999999983E-2</v>
      </c>
    </row>
    <row r="119" spans="2:5">
      <c r="B119" s="30"/>
      <c r="C119" s="100"/>
      <c r="D119" s="100"/>
      <c r="E119" s="100"/>
    </row>
    <row r="120" spans="2:5">
      <c r="B120" s="163" t="s">
        <v>167</v>
      </c>
      <c r="C120" s="164">
        <f>AVERAGE(C6:C117)</f>
        <v>0.10477027379614436</v>
      </c>
      <c r="D120" s="164">
        <f t="shared" ref="D120:E120" si="3">AVERAGE(D6:D117)</f>
        <v>4.6320844154537209E-2</v>
      </c>
      <c r="E120" s="164">
        <f t="shared" si="3"/>
        <v>5.8449429641607153E-2</v>
      </c>
    </row>
    <row r="121" spans="2:5" ht="13.15" thickBot="1">
      <c r="B121" s="38" t="s">
        <v>234</v>
      </c>
      <c r="C121" s="39">
        <f>MEDIAN(C6:C117)</f>
        <v>0.10371875</v>
      </c>
      <c r="D121" s="39">
        <f t="shared" ref="D121:E121" si="4">MEDIAN(D6:D117)</f>
        <v>4.628255600961538E-2</v>
      </c>
      <c r="E121" s="39">
        <f t="shared" si="4"/>
        <v>5.9346046401515147E-2</v>
      </c>
    </row>
    <row r="122" spans="2:5">
      <c r="B122" s="30"/>
      <c r="C122" s="32"/>
      <c r="D122" s="100"/>
    </row>
    <row r="123" spans="2:5">
      <c r="C123" s="32"/>
      <c r="D123" s="100"/>
    </row>
    <row r="124" spans="2:5">
      <c r="B124" s="30"/>
      <c r="D124" s="100"/>
    </row>
    <row r="125" spans="2:5">
      <c r="B125" s="30"/>
      <c r="D125" s="100"/>
    </row>
    <row r="126" spans="2:5">
      <c r="D126" s="100"/>
    </row>
    <row r="127" spans="2:5">
      <c r="D127" s="100"/>
    </row>
    <row r="128" spans="2:5">
      <c r="D128" s="100"/>
    </row>
    <row r="129" spans="4:4">
      <c r="D129" s="100"/>
    </row>
    <row r="130" spans="4:4">
      <c r="D130" s="100"/>
    </row>
  </sheetData>
  <mergeCells count="1">
    <mergeCell ref="B2:E2"/>
  </mergeCells>
  <printOptions horizontalCentered="1"/>
  <pageMargins left="0.7" right="0.7" top="0.75" bottom="0.75" header="0.3" footer="0.3"/>
  <pageSetup scale="61" fitToWidth="0" orientation="portrait" useFirstPageNumber="1" r:id="rId1"/>
  <headerFooter>
    <oddHeader>&amp;RFile No. GR-2021-0241 
Schedule AEB-D2, Attachment 10
Page &amp;P of 3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482AE-B0ED-4E1F-93C5-06B5AA9E8430}">
  <sheetPr>
    <pageSetUpPr fitToPage="1"/>
  </sheetPr>
  <dimension ref="B2:N64"/>
  <sheetViews>
    <sheetView zoomScaleNormal="100" workbookViewId="0">
      <selection activeCell="J37" sqref="J37"/>
    </sheetView>
  </sheetViews>
  <sheetFormatPr defaultColWidth="9.1328125" defaultRowHeight="12.75"/>
  <cols>
    <col min="1" max="1" width="2.3984375" style="228" customWidth="1"/>
    <col min="2" max="2" width="17.59765625" style="228" customWidth="1"/>
    <col min="3" max="3" width="19.59765625" style="228" customWidth="1"/>
    <col min="4" max="4" width="16.265625" style="228" customWidth="1"/>
    <col min="5" max="5" width="9.1328125" style="228" customWidth="1"/>
    <col min="6" max="6" width="13.1328125" style="228" customWidth="1"/>
    <col min="7" max="7" width="13.73046875" style="228" customWidth="1"/>
    <col min="8" max="8" width="2.3984375" style="228" customWidth="1"/>
    <col min="9" max="9" width="12.265625" style="228" bestFit="1" customWidth="1"/>
    <col min="10" max="10" width="18.59765625" style="228" bestFit="1" customWidth="1"/>
    <col min="11" max="11" width="11.265625" style="228" bestFit="1" customWidth="1"/>
    <col min="12" max="12" width="9.1328125" style="228"/>
    <col min="13" max="13" width="19.3984375" style="228" bestFit="1" customWidth="1"/>
    <col min="14" max="16384" width="9.1328125" style="228"/>
  </cols>
  <sheetData>
    <row r="2" spans="2:7">
      <c r="B2" s="227" t="s">
        <v>311</v>
      </c>
      <c r="C2" s="227"/>
      <c r="D2" s="227"/>
      <c r="E2" s="227"/>
      <c r="F2" s="227"/>
      <c r="G2" s="227"/>
    </row>
    <row r="4" spans="2:7">
      <c r="B4" s="227" t="s">
        <v>312</v>
      </c>
      <c r="C4" s="227"/>
      <c r="D4" s="227"/>
      <c r="E4" s="227"/>
      <c r="F4" s="227"/>
      <c r="G4" s="227"/>
    </row>
    <row r="6" spans="2:7" ht="13.15" thickBot="1">
      <c r="F6" s="229" t="s">
        <v>24</v>
      </c>
      <c r="G6" s="229" t="s">
        <v>25</v>
      </c>
    </row>
    <row r="7" spans="2:7">
      <c r="B7" s="230"/>
      <c r="C7" s="230"/>
      <c r="D7" s="230"/>
      <c r="E7" s="230"/>
      <c r="F7" s="231" t="s">
        <v>313</v>
      </c>
      <c r="G7" s="230"/>
    </row>
    <row r="8" spans="2:7">
      <c r="F8" s="232" t="s">
        <v>314</v>
      </c>
      <c r="G8" s="232" t="s">
        <v>315</v>
      </c>
    </row>
    <row r="9" spans="2:7">
      <c r="B9" s="233" t="s">
        <v>30</v>
      </c>
      <c r="C9" s="233"/>
      <c r="D9" s="233"/>
      <c r="E9" s="234" t="s">
        <v>31</v>
      </c>
      <c r="F9" s="234" t="s">
        <v>316</v>
      </c>
      <c r="G9" s="234" t="s">
        <v>317</v>
      </c>
    </row>
    <row r="10" spans="2:7">
      <c r="B10" s="227"/>
      <c r="C10" s="227"/>
      <c r="D10" s="227"/>
      <c r="E10" s="232"/>
      <c r="F10" s="232"/>
      <c r="G10" s="232"/>
    </row>
    <row r="11" spans="2:7">
      <c r="B11" s="235" t="s">
        <v>32</v>
      </c>
      <c r="E11" s="236" t="s">
        <v>33</v>
      </c>
      <c r="F11" s="237">
        <v>11.478533629999999</v>
      </c>
      <c r="G11" s="237">
        <v>1.6181933333333334</v>
      </c>
    </row>
    <row r="12" spans="2:7">
      <c r="B12" s="396" t="s">
        <v>629</v>
      </c>
      <c r="E12" s="397" t="s">
        <v>630</v>
      </c>
      <c r="F12" s="237">
        <v>8.507693896666666</v>
      </c>
      <c r="G12" s="237">
        <v>1.7794999999999999</v>
      </c>
    </row>
    <row r="13" spans="2:7">
      <c r="B13" s="235" t="s">
        <v>34</v>
      </c>
      <c r="E13" s="236" t="s">
        <v>35</v>
      </c>
      <c r="F13" s="237">
        <v>1.3685490733333332</v>
      </c>
      <c r="G13" s="237">
        <v>1.6048300000000002</v>
      </c>
    </row>
    <row r="14" spans="2:7">
      <c r="B14" s="235" t="s">
        <v>36</v>
      </c>
      <c r="E14" s="236" t="s">
        <v>37</v>
      </c>
      <c r="F14" s="237">
        <v>3.9241789733333339</v>
      </c>
      <c r="G14" s="237">
        <v>1.7837033333333336</v>
      </c>
    </row>
    <row r="15" spans="2:7">
      <c r="B15" s="235" t="s">
        <v>38</v>
      </c>
      <c r="E15" s="236" t="s">
        <v>39</v>
      </c>
      <c r="F15" s="237">
        <v>2.1971605433333341</v>
      </c>
      <c r="G15" s="237">
        <v>1.3498466666666669</v>
      </c>
    </row>
    <row r="16" spans="2:7">
      <c r="B16" s="235" t="s">
        <v>40</v>
      </c>
      <c r="E16" s="236" t="s">
        <v>41</v>
      </c>
      <c r="F16" s="237">
        <v>3.3914649733333335</v>
      </c>
      <c r="G16" s="237">
        <v>1.2948366666666673</v>
      </c>
    </row>
    <row r="17" spans="2:14">
      <c r="B17" s="235" t="s">
        <v>42</v>
      </c>
      <c r="E17" s="236" t="s">
        <v>43</v>
      </c>
      <c r="F17" s="237">
        <v>3.210184303333333</v>
      </c>
      <c r="G17" s="237">
        <v>1.3795566666666665</v>
      </c>
    </row>
    <row r="18" spans="2:14">
      <c r="B18" s="238"/>
      <c r="C18" s="239"/>
      <c r="D18" s="239"/>
      <c r="E18" s="240"/>
      <c r="F18" s="241"/>
      <c r="G18" s="241"/>
    </row>
    <row r="19" spans="2:14">
      <c r="B19" s="441" t="s">
        <v>264</v>
      </c>
      <c r="C19" s="441"/>
      <c r="D19" s="441"/>
      <c r="F19" s="242">
        <f>AVERAGE(F11:F17)</f>
        <v>4.8682521990476193</v>
      </c>
      <c r="G19" s="242">
        <f>AVERAGE(G11:G17)</f>
        <v>1.5443523809523809</v>
      </c>
    </row>
    <row r="20" spans="2:14" ht="13.15" thickBot="1">
      <c r="B20" s="243" t="s">
        <v>5</v>
      </c>
      <c r="C20" s="243"/>
      <c r="D20" s="243"/>
      <c r="E20" s="244"/>
      <c r="F20" s="245">
        <f>MEDIAN(F11:F17)</f>
        <v>3.3914649733333335</v>
      </c>
      <c r="G20" s="245">
        <f>MEDIAN(G11:G17)</f>
        <v>1.6048300000000002</v>
      </c>
    </row>
    <row r="23" spans="2:14">
      <c r="B23" s="228" t="s">
        <v>318</v>
      </c>
      <c r="G23" s="246"/>
    </row>
    <row r="24" spans="2:14">
      <c r="B24" s="247" t="s">
        <v>319</v>
      </c>
      <c r="G24" s="415">
        <f>(310461085)/1000000</f>
        <v>310.46108500000003</v>
      </c>
    </row>
    <row r="25" spans="2:14">
      <c r="B25" s="247" t="s">
        <v>320</v>
      </c>
      <c r="G25" s="416">
        <v>0.51927000000000001</v>
      </c>
      <c r="J25" s="248"/>
      <c r="K25" s="249"/>
      <c r="N25" s="250"/>
    </row>
    <row r="26" spans="2:14">
      <c r="B26" s="247" t="s">
        <v>321</v>
      </c>
      <c r="G26" s="246">
        <f>G24*G25</f>
        <v>161.21312760795001</v>
      </c>
      <c r="K26" s="249"/>
      <c r="N26" s="250"/>
    </row>
    <row r="27" spans="2:14">
      <c r="B27" s="247" t="s">
        <v>322</v>
      </c>
      <c r="C27" s="251"/>
      <c r="D27" s="251"/>
      <c r="E27" s="251"/>
      <c r="F27" s="251"/>
      <c r="G27" s="246">
        <f>G26*G20</f>
        <v>258.71966357906643</v>
      </c>
      <c r="J27" s="246"/>
      <c r="K27" s="249"/>
      <c r="N27" s="250"/>
    </row>
    <row r="28" spans="2:14">
      <c r="B28" s="252" t="s">
        <v>323</v>
      </c>
      <c r="G28" s="253">
        <f>G27/(F20*1000)</f>
        <v>7.6285518386109516E-2</v>
      </c>
      <c r="H28" s="227"/>
      <c r="J28" s="254"/>
    </row>
    <row r="29" spans="2:14">
      <c r="B29" s="252"/>
    </row>
    <row r="30" spans="2:14">
      <c r="H30" s="227"/>
    </row>
    <row r="31" spans="2:14">
      <c r="B31" s="227" t="s">
        <v>324</v>
      </c>
      <c r="C31" s="227"/>
      <c r="D31" s="227"/>
      <c r="E31" s="227"/>
      <c r="F31" s="227"/>
      <c r="G31" s="227"/>
    </row>
    <row r="32" spans="2:14">
      <c r="B32" s="227"/>
      <c r="C32" s="227"/>
      <c r="D32" s="227"/>
      <c r="E32" s="227"/>
      <c r="F32" s="227"/>
      <c r="G32" s="227"/>
    </row>
    <row r="33" spans="2:12" ht="13.15" thickBot="1">
      <c r="F33" s="229" t="s">
        <v>29</v>
      </c>
      <c r="G33" s="229" t="s">
        <v>149</v>
      </c>
    </row>
    <row r="34" spans="2:12">
      <c r="B34" s="230"/>
      <c r="C34" s="230"/>
      <c r="D34" s="230"/>
      <c r="E34" s="230"/>
      <c r="F34" s="255" t="s">
        <v>313</v>
      </c>
      <c r="G34" s="256"/>
    </row>
    <row r="35" spans="2:12">
      <c r="F35" s="257" t="s">
        <v>314</v>
      </c>
      <c r="G35" s="258"/>
    </row>
    <row r="36" spans="2:12">
      <c r="F36" s="257" t="s">
        <v>325</v>
      </c>
      <c r="G36" s="258"/>
    </row>
    <row r="37" spans="2:12">
      <c r="F37" s="257" t="s">
        <v>30</v>
      </c>
      <c r="G37" s="257" t="s">
        <v>326</v>
      </c>
      <c r="I37" s="259"/>
    </row>
    <row r="38" spans="2:12">
      <c r="B38" s="239" t="s">
        <v>327</v>
      </c>
      <c r="C38" s="239"/>
      <c r="D38" s="239"/>
      <c r="E38" s="239"/>
      <c r="F38" s="260" t="s">
        <v>328</v>
      </c>
      <c r="G38" s="260" t="s">
        <v>159</v>
      </c>
      <c r="I38" s="259"/>
    </row>
    <row r="39" spans="2:12">
      <c r="B39" s="251" t="s">
        <v>329</v>
      </c>
      <c r="F39" s="261">
        <v>1061355.0109999999</v>
      </c>
      <c r="G39" s="262">
        <f>(11.25%-4.94%)-(0.92*(12.09%-4.94%))</f>
        <v>-2.6800000000000018E-3</v>
      </c>
      <c r="I39" s="263"/>
      <c r="J39" s="264"/>
      <c r="K39" s="262"/>
    </row>
    <row r="40" spans="2:12">
      <c r="B40" s="251">
        <v>2</v>
      </c>
      <c r="F40" s="261">
        <v>30542.936000000002</v>
      </c>
      <c r="G40" s="262">
        <f>(12.86%-4.94%)-(1.04*(12.09%-4.94%))</f>
        <v>4.840000000000011E-3</v>
      </c>
      <c r="I40" s="263"/>
      <c r="K40" s="262"/>
      <c r="L40" s="262"/>
    </row>
    <row r="41" spans="2:12">
      <c r="B41" s="251">
        <v>3</v>
      </c>
      <c r="F41" s="261">
        <v>13100.225</v>
      </c>
      <c r="G41" s="262">
        <f>(13.57%-4.94%)-(1.11*(12.09%-4.94%))</f>
        <v>6.9350000000000245E-3</v>
      </c>
      <c r="I41" s="263"/>
      <c r="K41" s="262"/>
      <c r="L41" s="262"/>
    </row>
    <row r="42" spans="2:12">
      <c r="B42" s="251">
        <v>4</v>
      </c>
      <c r="F42" s="261">
        <v>6614.9620000000004</v>
      </c>
      <c r="G42" s="262">
        <f>(13.79%-4.94%)-(1.13*(12.09%-4.94%))</f>
        <v>7.7050000000000313E-3</v>
      </c>
      <c r="I42" s="263"/>
      <c r="K42" s="262"/>
    </row>
    <row r="43" spans="2:12">
      <c r="B43" s="251">
        <v>5</v>
      </c>
      <c r="F43" s="261">
        <v>4311.2520000000004</v>
      </c>
      <c r="G43" s="262">
        <f>(14.39%-4.94%)-(1.17*(12.09%-4.94%))</f>
        <v>1.0845000000000035E-2</v>
      </c>
      <c r="I43" s="263"/>
      <c r="K43" s="262"/>
    </row>
    <row r="44" spans="2:12">
      <c r="B44" s="251">
        <v>6</v>
      </c>
      <c r="F44" s="261">
        <v>2685.8649999999998</v>
      </c>
      <c r="G44" s="262">
        <f>(14.68%-4.94%)-(1.17*(12.09%-4.94%))</f>
        <v>1.3745000000000021E-2</v>
      </c>
      <c r="I44" s="263"/>
      <c r="K44" s="262"/>
    </row>
    <row r="45" spans="2:12">
      <c r="B45" s="251">
        <v>7</v>
      </c>
      <c r="F45" s="261">
        <v>1668.2819999999999</v>
      </c>
      <c r="G45" s="262">
        <f>(15.35%-4.94%)-(1.25*(12.09%-4.94%))</f>
        <v>1.4725000000000016E-2</v>
      </c>
      <c r="I45" s="263"/>
      <c r="K45" s="262"/>
    </row>
    <row r="46" spans="2:12">
      <c r="B46" s="251">
        <v>8</v>
      </c>
      <c r="F46" s="261">
        <v>993.84699999999998</v>
      </c>
      <c r="G46" s="262">
        <f>(15.84%-4.94%)-(1.3*(12.09%-4.94%))</f>
        <v>1.6050000000000009E-2</v>
      </c>
      <c r="I46" s="263"/>
      <c r="K46" s="262"/>
    </row>
    <row r="47" spans="2:12">
      <c r="B47" s="251">
        <v>9</v>
      </c>
      <c r="F47" s="261">
        <v>515.60199999999998</v>
      </c>
      <c r="G47" s="262">
        <f>(16.71%-4.94%)-(1.33*(12.09%-4.94%))</f>
        <v>2.2605000000000014E-2</v>
      </c>
      <c r="I47" s="263"/>
      <c r="K47" s="262"/>
    </row>
    <row r="48" spans="2:12">
      <c r="B48" s="265" t="s">
        <v>330</v>
      </c>
      <c r="C48" s="239"/>
      <c r="D48" s="239"/>
      <c r="E48" s="239"/>
      <c r="F48" s="266">
        <v>229.74799999999999</v>
      </c>
      <c r="G48" s="267">
        <f>(19.87%-4.94%)-(1.39*(12.09%-4.94%))</f>
        <v>4.9915000000000057E-2</v>
      </c>
      <c r="K48" s="262"/>
    </row>
    <row r="50" spans="2:7">
      <c r="B50" s="228" t="s">
        <v>331</v>
      </c>
      <c r="F50" s="268">
        <f>G27</f>
        <v>258.71966357906643</v>
      </c>
      <c r="G50" s="262">
        <f>G47</f>
        <v>2.2605000000000014E-2</v>
      </c>
    </row>
    <row r="51" spans="2:7">
      <c r="B51" s="228" t="s">
        <v>692</v>
      </c>
      <c r="F51" s="268">
        <f>F20*1000</f>
        <v>3391.4649733333335</v>
      </c>
      <c r="G51" s="262">
        <f>G43</f>
        <v>1.0845000000000035E-2</v>
      </c>
    </row>
    <row r="53" spans="2:7">
      <c r="B53" s="228" t="s">
        <v>332</v>
      </c>
      <c r="G53" s="262">
        <f>G50-G51</f>
        <v>1.1759999999999979E-2</v>
      </c>
    </row>
    <row r="56" spans="2:7">
      <c r="B56" s="269" t="s">
        <v>23</v>
      </c>
      <c r="C56" s="239"/>
    </row>
    <row r="57" spans="2:7">
      <c r="B57" s="258" t="s">
        <v>693</v>
      </c>
    </row>
    <row r="58" spans="2:7">
      <c r="B58" s="258" t="s">
        <v>694</v>
      </c>
    </row>
    <row r="59" spans="2:7">
      <c r="B59" s="258" t="s">
        <v>333</v>
      </c>
    </row>
    <row r="60" spans="2:7">
      <c r="B60" s="258" t="s">
        <v>334</v>
      </c>
    </row>
    <row r="61" spans="2:7">
      <c r="B61" s="258" t="s">
        <v>335</v>
      </c>
    </row>
    <row r="62" spans="2:7">
      <c r="B62" s="258" t="s">
        <v>336</v>
      </c>
    </row>
    <row r="63" spans="2:7">
      <c r="B63" s="258" t="s">
        <v>337</v>
      </c>
    </row>
    <row r="64" spans="2:7">
      <c r="B64" s="258" t="str">
        <f>"[8] Equals "&amp;TEXT(G50,"0.00%")&amp;" − "&amp;TEXT(G51,"0.00%")</f>
        <v>[8] Equals 2.26% − 1.08%</v>
      </c>
    </row>
  </sheetData>
  <mergeCells count="1">
    <mergeCell ref="B19:D19"/>
  </mergeCells>
  <conditionalFormatting sqref="B11 B13:B17">
    <cfRule type="expression" dxfId="3" priority="3">
      <formula>"(blank)"</formula>
    </cfRule>
  </conditionalFormatting>
  <conditionalFormatting sqref="B11 B13:B17">
    <cfRule type="expression" dxfId="2" priority="4">
      <formula>#REF!</formula>
    </cfRule>
  </conditionalFormatting>
  <conditionalFormatting sqref="B12">
    <cfRule type="expression" dxfId="1" priority="1">
      <formula>"(blank)"</formula>
    </cfRule>
  </conditionalFormatting>
  <conditionalFormatting sqref="B12">
    <cfRule type="expression" dxfId="0" priority="2">
      <formula>#REF!</formula>
    </cfRule>
  </conditionalFormatting>
  <printOptions horizontalCentered="1"/>
  <pageMargins left="0.7" right="0.7" top="1.0349999999999999" bottom="0.75" header="0.3" footer="0.3"/>
  <pageSetup scale="83" orientation="portrait" useFirstPageNumber="1" r:id="rId1"/>
  <headerFooter>
    <oddHeader>&amp;RFile No. GR-2021-0241 
Schedule AEB-D2, Attachment 11
Page &amp;P of 1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5889F-A32D-411C-A92F-38837C6FA58F}">
  <dimension ref="A2:Q61"/>
  <sheetViews>
    <sheetView zoomScaleNormal="100" workbookViewId="0">
      <selection activeCell="Q40" sqref="Q40"/>
    </sheetView>
  </sheetViews>
  <sheetFormatPr defaultColWidth="9.1328125" defaultRowHeight="12.75"/>
  <cols>
    <col min="1" max="1" width="26.265625" style="189" customWidth="1"/>
    <col min="2" max="2" width="18.265625" style="189" bestFit="1" customWidth="1"/>
    <col min="3" max="3" width="16.3984375" style="189" customWidth="1"/>
    <col min="4" max="4" width="10.3984375" style="189" customWidth="1"/>
    <col min="5" max="5" width="10.59765625" style="189" customWidth="1"/>
    <col min="6" max="6" width="7.265625" style="189" customWidth="1"/>
    <col min="7" max="7" width="8.59765625" style="189" customWidth="1"/>
    <col min="8" max="8" width="7.1328125" style="189" customWidth="1"/>
    <col min="9" max="9" width="9.265625" style="189" customWidth="1"/>
    <col min="10" max="10" width="7.86328125" style="189" customWidth="1"/>
    <col min="11" max="11" width="9.1328125" style="189" customWidth="1"/>
    <col min="12" max="12" width="8.3984375" style="189" customWidth="1"/>
    <col min="13" max="13" width="10.59765625" style="189" customWidth="1"/>
    <col min="14" max="14" width="12.86328125" style="189" customWidth="1"/>
    <col min="15" max="15" width="10.59765625" style="189" customWidth="1"/>
    <col min="16" max="16" width="9" style="189" customWidth="1"/>
    <col min="17" max="17" width="8.3984375" style="189" customWidth="1"/>
    <col min="18" max="18" width="10.86328125" style="189" customWidth="1"/>
    <col min="19" max="19" width="4" style="189" customWidth="1"/>
    <col min="20" max="16384" width="9.1328125" style="189"/>
  </cols>
  <sheetData>
    <row r="2" spans="1:17" s="188" customFormat="1" ht="13.15">
      <c r="A2" s="443" t="s">
        <v>288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</row>
    <row r="3" spans="1:17" ht="13.15">
      <c r="A3" s="443" t="s">
        <v>252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</row>
    <row r="5" spans="1:17" ht="13.15" thickBot="1">
      <c r="A5" s="190"/>
      <c r="B5" s="190"/>
      <c r="C5" s="191" t="s">
        <v>24</v>
      </c>
      <c r="D5" s="449" t="s">
        <v>25</v>
      </c>
      <c r="E5" s="449"/>
      <c r="F5" s="445" t="s">
        <v>26</v>
      </c>
      <c r="G5" s="445"/>
      <c r="H5" s="444" t="s">
        <v>27</v>
      </c>
      <c r="I5" s="445"/>
      <c r="J5" s="444" t="s">
        <v>28</v>
      </c>
      <c r="K5" s="445"/>
      <c r="L5" s="444" t="s">
        <v>29</v>
      </c>
      <c r="M5" s="445"/>
      <c r="N5" s="444" t="s">
        <v>149</v>
      </c>
      <c r="O5" s="445"/>
      <c r="P5" s="444" t="s">
        <v>150</v>
      </c>
      <c r="Q5" s="445"/>
    </row>
    <row r="6" spans="1:17" ht="13.9" customHeight="1" thickTop="1">
      <c r="A6" s="451" t="s">
        <v>30</v>
      </c>
      <c r="B6" s="453" t="s">
        <v>253</v>
      </c>
      <c r="C6" s="455" t="s">
        <v>254</v>
      </c>
      <c r="D6" s="455" t="s">
        <v>255</v>
      </c>
      <c r="E6" s="455"/>
      <c r="F6" s="447" t="s">
        <v>1734</v>
      </c>
      <c r="G6" s="447"/>
      <c r="H6" s="447"/>
      <c r="I6" s="447"/>
      <c r="J6" s="447"/>
      <c r="K6" s="447"/>
      <c r="L6" s="447" t="s">
        <v>1737</v>
      </c>
      <c r="M6" s="447"/>
      <c r="N6" s="447"/>
      <c r="O6" s="447"/>
      <c r="P6" s="447"/>
      <c r="Q6" s="447"/>
    </row>
    <row r="7" spans="1:17" s="192" customFormat="1" ht="26.25" customHeight="1">
      <c r="A7" s="452"/>
      <c r="B7" s="454"/>
      <c r="C7" s="456"/>
      <c r="D7" s="456"/>
      <c r="E7" s="456"/>
      <c r="F7" s="450" t="s">
        <v>256</v>
      </c>
      <c r="G7" s="450"/>
      <c r="H7" s="450" t="s">
        <v>1733</v>
      </c>
      <c r="I7" s="450"/>
      <c r="J7" s="450" t="s">
        <v>1734</v>
      </c>
      <c r="K7" s="450"/>
      <c r="L7" s="446" t="s">
        <v>1735</v>
      </c>
      <c r="M7" s="446"/>
      <c r="N7" s="446" t="s">
        <v>1736</v>
      </c>
      <c r="O7" s="446"/>
      <c r="P7" s="446" t="s">
        <v>1737</v>
      </c>
      <c r="Q7" s="446"/>
    </row>
    <row r="8" spans="1:17" s="192" customFormat="1" ht="13.15">
      <c r="A8" s="193"/>
      <c r="B8" s="193"/>
      <c r="C8" s="194"/>
      <c r="D8" s="195"/>
      <c r="E8" s="195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</row>
    <row r="9" spans="1:17">
      <c r="A9" s="197" t="s">
        <v>32</v>
      </c>
      <c r="B9" s="197" t="s">
        <v>257</v>
      </c>
      <c r="C9" s="198" t="s">
        <v>258</v>
      </c>
      <c r="D9" s="199"/>
      <c r="E9" s="200" t="s">
        <v>259</v>
      </c>
      <c r="F9" s="201"/>
      <c r="G9" s="202" t="s">
        <v>260</v>
      </c>
      <c r="H9" s="202"/>
      <c r="I9" s="280" t="s">
        <v>269</v>
      </c>
      <c r="J9" s="202"/>
      <c r="K9" s="202" t="str">
        <f>IF(AND(G9="No",I9="No"),"No","Yes")</f>
        <v>Yes</v>
      </c>
      <c r="L9" s="201"/>
      <c r="M9" s="202" t="s">
        <v>261</v>
      </c>
      <c r="N9" s="201"/>
      <c r="O9" s="280" t="s">
        <v>261</v>
      </c>
      <c r="P9" s="201"/>
      <c r="Q9" s="414" t="str">
        <f>IF(AND(M9="No",O9="No"),"No","Yes")</f>
        <v>Yes</v>
      </c>
    </row>
    <row r="10" spans="1:17">
      <c r="A10" s="203"/>
      <c r="B10" s="197" t="s">
        <v>262</v>
      </c>
      <c r="C10" s="198" t="s">
        <v>263</v>
      </c>
      <c r="D10" s="199"/>
      <c r="E10" s="200" t="s">
        <v>264</v>
      </c>
      <c r="F10" s="201"/>
      <c r="G10" s="202" t="s">
        <v>260</v>
      </c>
      <c r="H10" s="202"/>
      <c r="I10" s="280" t="s">
        <v>269</v>
      </c>
      <c r="J10" s="202"/>
      <c r="K10" s="202" t="str">
        <f t="shared" ref="K10:K33" si="0">IF(AND(G10="No",I10="No"),"No","Yes")</f>
        <v>Yes</v>
      </c>
      <c r="L10" s="201"/>
      <c r="M10" s="202" t="s">
        <v>261</v>
      </c>
      <c r="N10" s="201"/>
      <c r="O10" s="280" t="s">
        <v>269</v>
      </c>
      <c r="P10" s="201"/>
      <c r="Q10" s="414" t="str">
        <f t="shared" ref="Q10:Q33" si="1">IF(AND(M10="No",O10="No"),"No","Yes")</f>
        <v>Yes</v>
      </c>
    </row>
    <row r="11" spans="1:17">
      <c r="A11" s="203"/>
      <c r="B11" s="197" t="s">
        <v>265</v>
      </c>
      <c r="C11" s="198" t="s">
        <v>258</v>
      </c>
      <c r="D11" s="199"/>
      <c r="E11" s="200" t="s">
        <v>259</v>
      </c>
      <c r="F11" s="201"/>
      <c r="G11" s="202" t="s">
        <v>260</v>
      </c>
      <c r="H11" s="202"/>
      <c r="I11" s="280" t="s">
        <v>261</v>
      </c>
      <c r="J11" s="202"/>
      <c r="K11" s="202" t="str">
        <f t="shared" si="0"/>
        <v>Yes</v>
      </c>
      <c r="L11" s="201"/>
      <c r="M11" s="202" t="s">
        <v>261</v>
      </c>
      <c r="N11" s="201"/>
      <c r="O11" s="280" t="s">
        <v>261</v>
      </c>
      <c r="P11" s="201"/>
      <c r="Q11" s="414" t="str">
        <f t="shared" si="1"/>
        <v>Yes</v>
      </c>
    </row>
    <row r="12" spans="1:17">
      <c r="A12" s="203"/>
      <c r="B12" s="197" t="s">
        <v>266</v>
      </c>
      <c r="C12" s="198" t="s">
        <v>267</v>
      </c>
      <c r="D12" s="199"/>
      <c r="E12" s="200" t="s">
        <v>264</v>
      </c>
      <c r="F12" s="201"/>
      <c r="G12" s="202" t="s">
        <v>260</v>
      </c>
      <c r="H12" s="202"/>
      <c r="I12" s="280" t="s">
        <v>261</v>
      </c>
      <c r="J12" s="202"/>
      <c r="K12" s="202" t="str">
        <f t="shared" si="0"/>
        <v>Yes</v>
      </c>
      <c r="L12" s="201"/>
      <c r="M12" s="202" t="s">
        <v>261</v>
      </c>
      <c r="N12" s="201"/>
      <c r="O12" s="280" t="s">
        <v>261</v>
      </c>
      <c r="P12" s="201"/>
      <c r="Q12" s="414" t="str">
        <f t="shared" si="1"/>
        <v>Yes</v>
      </c>
    </row>
    <row r="13" spans="1:17">
      <c r="A13" s="203"/>
      <c r="B13" s="197" t="s">
        <v>268</v>
      </c>
      <c r="C13" s="198" t="s">
        <v>263</v>
      </c>
      <c r="D13" s="199"/>
      <c r="E13" s="200" t="s">
        <v>264</v>
      </c>
      <c r="F13" s="201"/>
      <c r="G13" s="202" t="s">
        <v>260</v>
      </c>
      <c r="H13" s="202"/>
      <c r="I13" s="280" t="s">
        <v>261</v>
      </c>
      <c r="J13" s="202"/>
      <c r="K13" s="202" t="str">
        <f t="shared" si="0"/>
        <v>Yes</v>
      </c>
      <c r="L13" s="201"/>
      <c r="M13" s="202" t="s">
        <v>269</v>
      </c>
      <c r="N13" s="201"/>
      <c r="O13" s="280" t="s">
        <v>269</v>
      </c>
      <c r="P13" s="201"/>
      <c r="Q13" s="414" t="str">
        <f t="shared" si="1"/>
        <v>No</v>
      </c>
    </row>
    <row r="14" spans="1:17">
      <c r="A14" s="203"/>
      <c r="B14" s="197" t="s">
        <v>270</v>
      </c>
      <c r="C14" s="198" t="s">
        <v>258</v>
      </c>
      <c r="D14" s="199"/>
      <c r="E14" s="200" t="s">
        <v>259</v>
      </c>
      <c r="F14" s="201"/>
      <c r="G14" s="202" t="s">
        <v>260</v>
      </c>
      <c r="H14" s="202"/>
      <c r="I14" s="280" t="s">
        <v>261</v>
      </c>
      <c r="J14" s="202"/>
      <c r="K14" s="202" t="str">
        <f t="shared" si="0"/>
        <v>Yes</v>
      </c>
      <c r="L14" s="201"/>
      <c r="M14" s="202" t="s">
        <v>261</v>
      </c>
      <c r="N14" s="201"/>
      <c r="O14" s="280" t="s">
        <v>269</v>
      </c>
      <c r="P14" s="201"/>
      <c r="Q14" s="414" t="str">
        <f t="shared" si="1"/>
        <v>Yes</v>
      </c>
    </row>
    <row r="15" spans="1:17">
      <c r="A15" s="203" t="s">
        <v>629</v>
      </c>
      <c r="B15" s="197" t="s">
        <v>696</v>
      </c>
      <c r="C15" s="198" t="s">
        <v>263</v>
      </c>
      <c r="D15" s="199"/>
      <c r="E15" s="200" t="s">
        <v>259</v>
      </c>
      <c r="F15" s="201"/>
      <c r="G15" s="280" t="s">
        <v>260</v>
      </c>
      <c r="H15" s="280"/>
      <c r="I15" s="280" t="s">
        <v>269</v>
      </c>
      <c r="J15" s="280"/>
      <c r="K15" s="202" t="str">
        <f t="shared" si="0"/>
        <v>Yes</v>
      </c>
      <c r="L15" s="201"/>
      <c r="M15" s="280" t="s">
        <v>261</v>
      </c>
      <c r="N15" s="201"/>
      <c r="O15" s="280" t="s">
        <v>261</v>
      </c>
      <c r="P15" s="201"/>
      <c r="Q15" s="414" t="str">
        <f t="shared" si="1"/>
        <v>Yes</v>
      </c>
    </row>
    <row r="16" spans="1:17">
      <c r="A16" s="203"/>
      <c r="B16" s="197" t="s">
        <v>695</v>
      </c>
      <c r="C16" s="198" t="s">
        <v>263</v>
      </c>
      <c r="D16" s="199"/>
      <c r="E16" s="200" t="s">
        <v>259</v>
      </c>
      <c r="F16" s="201"/>
      <c r="G16" s="280" t="s">
        <v>269</v>
      </c>
      <c r="H16" s="280"/>
      <c r="I16" s="280" t="s">
        <v>269</v>
      </c>
      <c r="J16" s="280"/>
      <c r="K16" s="202" t="str">
        <f t="shared" si="0"/>
        <v>No</v>
      </c>
      <c r="L16" s="201"/>
      <c r="M16" s="280" t="s">
        <v>261</v>
      </c>
      <c r="N16" s="201"/>
      <c r="O16" s="280" t="s">
        <v>261</v>
      </c>
      <c r="P16" s="201"/>
      <c r="Q16" s="414" t="str">
        <f t="shared" si="1"/>
        <v>Yes</v>
      </c>
    </row>
    <row r="17" spans="1:17">
      <c r="A17" s="203"/>
      <c r="B17" s="197" t="s">
        <v>262</v>
      </c>
      <c r="C17" s="198" t="s">
        <v>263</v>
      </c>
      <c r="D17" s="199"/>
      <c r="E17" s="200" t="s">
        <v>264</v>
      </c>
      <c r="F17" s="201"/>
      <c r="G17" s="280" t="s">
        <v>260</v>
      </c>
      <c r="H17" s="280"/>
      <c r="I17" s="280" t="s">
        <v>269</v>
      </c>
      <c r="J17" s="280"/>
      <c r="K17" s="202" t="str">
        <f t="shared" si="0"/>
        <v>Yes</v>
      </c>
      <c r="L17" s="201"/>
      <c r="M17" s="280" t="s">
        <v>261</v>
      </c>
      <c r="N17" s="201"/>
      <c r="O17" s="280" t="s">
        <v>269</v>
      </c>
      <c r="P17" s="201"/>
      <c r="Q17" s="414" t="str">
        <f t="shared" si="1"/>
        <v>Yes</v>
      </c>
    </row>
    <row r="18" spans="1:17">
      <c r="A18" s="203"/>
      <c r="B18" s="197" t="s">
        <v>697</v>
      </c>
      <c r="C18" s="198" t="s">
        <v>267</v>
      </c>
      <c r="D18" s="199"/>
      <c r="E18" s="200" t="s">
        <v>264</v>
      </c>
      <c r="F18" s="201"/>
      <c r="G18" s="280" t="s">
        <v>260</v>
      </c>
      <c r="H18" s="280"/>
      <c r="I18" s="280" t="s">
        <v>269</v>
      </c>
      <c r="J18" s="280"/>
      <c r="K18" s="202" t="str">
        <f t="shared" si="0"/>
        <v>Yes</v>
      </c>
      <c r="L18" s="201"/>
      <c r="M18" s="280" t="s">
        <v>261</v>
      </c>
      <c r="N18" s="201"/>
      <c r="O18" s="280" t="s">
        <v>269</v>
      </c>
      <c r="P18" s="201"/>
      <c r="Q18" s="414" t="str">
        <f t="shared" si="1"/>
        <v>Yes</v>
      </c>
    </row>
    <row r="19" spans="1:17">
      <c r="A19" s="203"/>
      <c r="B19" s="197" t="s">
        <v>698</v>
      </c>
      <c r="C19" s="198" t="s">
        <v>267</v>
      </c>
      <c r="D19" s="199"/>
      <c r="E19" s="200" t="s">
        <v>259</v>
      </c>
      <c r="F19" s="201"/>
      <c r="G19" s="280" t="s">
        <v>699</v>
      </c>
      <c r="H19" s="280"/>
      <c r="I19" s="280" t="s">
        <v>269</v>
      </c>
      <c r="J19" s="280"/>
      <c r="K19" s="202" t="str">
        <f t="shared" si="0"/>
        <v>Yes</v>
      </c>
      <c r="L19" s="201"/>
      <c r="M19" s="280" t="s">
        <v>261</v>
      </c>
      <c r="N19" s="201"/>
      <c r="O19" s="280" t="s">
        <v>261</v>
      </c>
      <c r="P19" s="201"/>
      <c r="Q19" s="414" t="str">
        <f t="shared" si="1"/>
        <v>Yes</v>
      </c>
    </row>
    <row r="20" spans="1:17">
      <c r="A20" s="203"/>
      <c r="B20" s="197" t="s">
        <v>700</v>
      </c>
      <c r="C20" s="198" t="s">
        <v>263</v>
      </c>
      <c r="D20" s="199"/>
      <c r="E20" s="200" t="s">
        <v>259</v>
      </c>
      <c r="F20" s="201"/>
      <c r="G20" s="280" t="s">
        <v>260</v>
      </c>
      <c r="H20" s="280"/>
      <c r="I20" s="280" t="s">
        <v>269</v>
      </c>
      <c r="J20" s="280"/>
      <c r="K20" s="202" t="str">
        <f t="shared" si="0"/>
        <v>Yes</v>
      </c>
      <c r="L20" s="201"/>
      <c r="M20" s="280" t="s">
        <v>261</v>
      </c>
      <c r="N20" s="201"/>
      <c r="O20" s="280" t="s">
        <v>269</v>
      </c>
      <c r="P20" s="201"/>
      <c r="Q20" s="414" t="str">
        <f t="shared" si="1"/>
        <v>Yes</v>
      </c>
    </row>
    <row r="21" spans="1:17">
      <c r="A21" s="203"/>
      <c r="B21" s="197" t="s">
        <v>701</v>
      </c>
      <c r="C21" s="198" t="s">
        <v>258</v>
      </c>
      <c r="D21" s="199"/>
      <c r="E21" s="200" t="s">
        <v>264</v>
      </c>
      <c r="F21" s="201"/>
      <c r="G21" s="280" t="s">
        <v>260</v>
      </c>
      <c r="H21" s="280"/>
      <c r="I21" s="280" t="s">
        <v>269</v>
      </c>
      <c r="J21" s="280"/>
      <c r="K21" s="202" t="str">
        <f t="shared" si="0"/>
        <v>Yes</v>
      </c>
      <c r="L21" s="201"/>
      <c r="M21" s="280" t="s">
        <v>261</v>
      </c>
      <c r="N21" s="201"/>
      <c r="O21" s="280" t="s">
        <v>261</v>
      </c>
      <c r="P21" s="201"/>
      <c r="Q21" s="414" t="str">
        <f t="shared" si="1"/>
        <v>Yes</v>
      </c>
    </row>
    <row r="22" spans="1:17">
      <c r="A22" s="189" t="s">
        <v>34</v>
      </c>
      <c r="B22" s="189" t="s">
        <v>271</v>
      </c>
      <c r="C22" s="192" t="s">
        <v>263</v>
      </c>
      <c r="E22" s="204" t="s">
        <v>264</v>
      </c>
      <c r="G22" s="192" t="s">
        <v>260</v>
      </c>
      <c r="H22" s="192"/>
      <c r="I22" s="412" t="s">
        <v>269</v>
      </c>
      <c r="J22" s="192"/>
      <c r="K22" s="202" t="str">
        <f t="shared" si="0"/>
        <v>Yes</v>
      </c>
      <c r="M22" s="192" t="s">
        <v>269</v>
      </c>
      <c r="O22" s="412" t="s">
        <v>269</v>
      </c>
      <c r="Q22" s="414" t="str">
        <f t="shared" si="1"/>
        <v>No</v>
      </c>
    </row>
    <row r="23" spans="1:17">
      <c r="B23" s="189" t="s">
        <v>272</v>
      </c>
      <c r="C23" s="192" t="s">
        <v>258</v>
      </c>
      <c r="E23" s="204" t="s">
        <v>264</v>
      </c>
      <c r="F23" s="205"/>
      <c r="G23" s="192" t="s">
        <v>269</v>
      </c>
      <c r="H23" s="192"/>
      <c r="I23" s="412" t="s">
        <v>269</v>
      </c>
      <c r="J23" s="192"/>
      <c r="K23" s="202" t="str">
        <f t="shared" si="0"/>
        <v>No</v>
      </c>
      <c r="L23" s="205"/>
      <c r="M23" s="192" t="s">
        <v>269</v>
      </c>
      <c r="N23" s="205"/>
      <c r="O23" s="412" t="s">
        <v>261</v>
      </c>
      <c r="P23" s="205"/>
      <c r="Q23" s="414" t="str">
        <f t="shared" si="1"/>
        <v>Yes</v>
      </c>
    </row>
    <row r="24" spans="1:17">
      <c r="A24" s="189" t="s">
        <v>273</v>
      </c>
      <c r="B24" s="189" t="s">
        <v>257</v>
      </c>
      <c r="C24" s="192" t="s">
        <v>258</v>
      </c>
      <c r="E24" s="200" t="s">
        <v>259</v>
      </c>
      <c r="F24" s="205"/>
      <c r="G24" s="192" t="s">
        <v>260</v>
      </c>
      <c r="H24" s="192"/>
      <c r="I24" s="412" t="s">
        <v>269</v>
      </c>
      <c r="J24" s="192"/>
      <c r="K24" s="202" t="str">
        <f t="shared" si="0"/>
        <v>Yes</v>
      </c>
      <c r="L24" s="205"/>
      <c r="M24" s="192" t="s">
        <v>261</v>
      </c>
      <c r="N24" s="205"/>
      <c r="O24" s="412" t="s">
        <v>261</v>
      </c>
      <c r="P24" s="205"/>
      <c r="Q24" s="414" t="str">
        <f t="shared" si="1"/>
        <v>Yes</v>
      </c>
    </row>
    <row r="25" spans="1:17">
      <c r="B25" s="189" t="s">
        <v>274</v>
      </c>
      <c r="C25" s="192" t="s">
        <v>258</v>
      </c>
      <c r="E25" s="200" t="s">
        <v>259</v>
      </c>
      <c r="F25" s="205"/>
      <c r="G25" s="192" t="s">
        <v>260</v>
      </c>
      <c r="H25" s="192"/>
      <c r="I25" s="412" t="s">
        <v>269</v>
      </c>
      <c r="J25" s="192"/>
      <c r="K25" s="202" t="str">
        <f t="shared" si="0"/>
        <v>Yes</v>
      </c>
      <c r="L25" s="205"/>
      <c r="M25" s="192" t="s">
        <v>269</v>
      </c>
      <c r="N25" s="205"/>
      <c r="O25" s="412" t="s">
        <v>261</v>
      </c>
      <c r="P25" s="205"/>
      <c r="Q25" s="414" t="str">
        <f t="shared" si="1"/>
        <v>Yes</v>
      </c>
    </row>
    <row r="26" spans="1:17">
      <c r="B26" s="189" t="s">
        <v>270</v>
      </c>
      <c r="C26" s="192" t="s">
        <v>258</v>
      </c>
      <c r="E26" s="200" t="s">
        <v>259</v>
      </c>
      <c r="F26" s="205"/>
      <c r="G26" s="192" t="s">
        <v>260</v>
      </c>
      <c r="H26" s="192"/>
      <c r="I26" s="412" t="s">
        <v>261</v>
      </c>
      <c r="J26" s="192"/>
      <c r="K26" s="202" t="str">
        <f t="shared" si="0"/>
        <v>Yes</v>
      </c>
      <c r="L26" s="205"/>
      <c r="M26" s="192" t="s">
        <v>261</v>
      </c>
      <c r="N26" s="205"/>
      <c r="O26" s="412" t="s">
        <v>269</v>
      </c>
      <c r="P26" s="205"/>
      <c r="Q26" s="414" t="str">
        <f t="shared" si="1"/>
        <v>Yes</v>
      </c>
    </row>
    <row r="27" spans="1:17">
      <c r="A27" s="189" t="s">
        <v>38</v>
      </c>
      <c r="B27" s="189" t="s">
        <v>275</v>
      </c>
      <c r="C27" s="192" t="s">
        <v>267</v>
      </c>
      <c r="E27" s="200" t="s">
        <v>259</v>
      </c>
      <c r="F27" s="205"/>
      <c r="G27" s="192" t="s">
        <v>276</v>
      </c>
      <c r="H27" s="192"/>
      <c r="I27" s="412" t="s">
        <v>269</v>
      </c>
      <c r="J27" s="192"/>
      <c r="K27" s="202" t="str">
        <f t="shared" si="0"/>
        <v>Yes</v>
      </c>
      <c r="L27" s="205"/>
      <c r="M27" s="192" t="s">
        <v>261</v>
      </c>
      <c r="N27" s="205"/>
      <c r="O27" s="412" t="s">
        <v>269</v>
      </c>
      <c r="P27" s="205"/>
      <c r="Q27" s="414" t="str">
        <f t="shared" si="1"/>
        <v>Yes</v>
      </c>
    </row>
    <row r="28" spans="1:17">
      <c r="A28" s="189" t="s">
        <v>40</v>
      </c>
      <c r="B28" s="189" t="s">
        <v>277</v>
      </c>
      <c r="C28" s="192" t="s">
        <v>258</v>
      </c>
      <c r="E28" s="200" t="s">
        <v>259</v>
      </c>
      <c r="F28" s="205"/>
      <c r="G28" s="192" t="s">
        <v>276</v>
      </c>
      <c r="H28" s="192"/>
      <c r="I28" s="412" t="s">
        <v>269</v>
      </c>
      <c r="J28" s="192"/>
      <c r="K28" s="202" t="str">
        <f t="shared" si="0"/>
        <v>Yes</v>
      </c>
      <c r="L28" s="205"/>
      <c r="M28" s="192" t="s">
        <v>261</v>
      </c>
      <c r="N28" s="205"/>
      <c r="O28" s="412" t="s">
        <v>269</v>
      </c>
      <c r="P28" s="205"/>
      <c r="Q28" s="414" t="str">
        <f t="shared" si="1"/>
        <v>Yes</v>
      </c>
    </row>
    <row r="29" spans="1:17">
      <c r="B29" s="189" t="s">
        <v>278</v>
      </c>
      <c r="C29" s="192" t="s">
        <v>263</v>
      </c>
      <c r="E29" s="200" t="s">
        <v>264</v>
      </c>
      <c r="F29" s="205"/>
      <c r="G29" s="192" t="s">
        <v>276</v>
      </c>
      <c r="H29" s="192"/>
      <c r="I29" s="412" t="s">
        <v>269</v>
      </c>
      <c r="J29" s="192"/>
      <c r="K29" s="202" t="str">
        <f t="shared" si="0"/>
        <v>Yes</v>
      </c>
      <c r="L29" s="205"/>
      <c r="M29" s="192" t="s">
        <v>269</v>
      </c>
      <c r="N29" s="205"/>
      <c r="O29" s="412" t="s">
        <v>269</v>
      </c>
      <c r="P29" s="205"/>
      <c r="Q29" s="414" t="str">
        <f t="shared" si="1"/>
        <v>No</v>
      </c>
    </row>
    <row r="30" spans="1:17">
      <c r="B30" s="189" t="s">
        <v>279</v>
      </c>
      <c r="C30" s="192" t="s">
        <v>258</v>
      </c>
      <c r="E30" s="200" t="s">
        <v>259</v>
      </c>
      <c r="F30" s="205"/>
      <c r="G30" s="192" t="s">
        <v>276</v>
      </c>
      <c r="H30" s="192"/>
      <c r="I30" s="412" t="s">
        <v>269</v>
      </c>
      <c r="J30" s="192"/>
      <c r="K30" s="202" t="str">
        <f t="shared" si="0"/>
        <v>Yes</v>
      </c>
      <c r="L30" s="205"/>
      <c r="M30" s="192" t="s">
        <v>261</v>
      </c>
      <c r="N30" s="205"/>
      <c r="O30" s="412" t="s">
        <v>261</v>
      </c>
      <c r="P30" s="205"/>
      <c r="Q30" s="414" t="str">
        <f t="shared" si="1"/>
        <v>Yes</v>
      </c>
    </row>
    <row r="31" spans="1:17">
      <c r="A31" s="189" t="s">
        <v>42</v>
      </c>
      <c r="B31" s="189" t="s">
        <v>280</v>
      </c>
      <c r="C31" s="192" t="s">
        <v>263</v>
      </c>
      <c r="E31" s="200" t="s">
        <v>264</v>
      </c>
      <c r="F31" s="205"/>
      <c r="G31" s="192" t="s">
        <v>260</v>
      </c>
      <c r="H31" s="192"/>
      <c r="I31" s="412" t="s">
        <v>261</v>
      </c>
      <c r="J31" s="192"/>
      <c r="K31" s="202" t="str">
        <f t="shared" si="0"/>
        <v>Yes</v>
      </c>
      <c r="L31" s="205"/>
      <c r="M31" s="192" t="s">
        <v>269</v>
      </c>
      <c r="N31" s="205"/>
      <c r="O31" s="412" t="s">
        <v>269</v>
      </c>
      <c r="P31" s="205"/>
      <c r="Q31" s="414" t="str">
        <f t="shared" si="1"/>
        <v>No</v>
      </c>
    </row>
    <row r="32" spans="1:17">
      <c r="B32" s="189" t="s">
        <v>281</v>
      </c>
      <c r="C32" s="192" t="s">
        <v>258</v>
      </c>
      <c r="E32" s="206" t="s">
        <v>259</v>
      </c>
      <c r="F32" s="205"/>
      <c r="G32" s="192" t="s">
        <v>260</v>
      </c>
      <c r="H32" s="192"/>
      <c r="I32" s="412" t="s">
        <v>269</v>
      </c>
      <c r="J32" s="192"/>
      <c r="K32" s="202" t="str">
        <f t="shared" si="0"/>
        <v>Yes</v>
      </c>
      <c r="L32" s="205"/>
      <c r="M32" s="192" t="s">
        <v>261</v>
      </c>
      <c r="N32" s="205"/>
      <c r="O32" s="412" t="s">
        <v>269</v>
      </c>
      <c r="P32" s="205"/>
      <c r="Q32" s="414" t="str">
        <f t="shared" si="1"/>
        <v>Yes</v>
      </c>
    </row>
    <row r="33" spans="1:17">
      <c r="A33" s="281"/>
      <c r="B33" s="281" t="s">
        <v>282</v>
      </c>
      <c r="C33" s="282" t="s">
        <v>258</v>
      </c>
      <c r="D33" s="281"/>
      <c r="E33" s="283" t="s">
        <v>259</v>
      </c>
      <c r="F33" s="284"/>
      <c r="G33" s="282" t="s">
        <v>269</v>
      </c>
      <c r="H33" s="282"/>
      <c r="I33" s="294" t="s">
        <v>269</v>
      </c>
      <c r="J33" s="282"/>
      <c r="K33" s="413" t="str">
        <f t="shared" si="0"/>
        <v>No</v>
      </c>
      <c r="L33" s="284"/>
      <c r="M33" s="282" t="s">
        <v>261</v>
      </c>
      <c r="N33" s="284"/>
      <c r="O33" s="294" t="s">
        <v>269</v>
      </c>
      <c r="P33" s="284"/>
      <c r="Q33" s="413" t="str">
        <f t="shared" si="1"/>
        <v>Yes</v>
      </c>
    </row>
    <row r="34" spans="1:17">
      <c r="C34" s="192"/>
      <c r="E34" s="204"/>
      <c r="F34" s="205"/>
      <c r="G34" s="192"/>
      <c r="H34" s="192"/>
      <c r="I34" s="192"/>
      <c r="J34" s="192"/>
      <c r="K34" s="192"/>
      <c r="L34" s="205"/>
      <c r="M34" s="192"/>
      <c r="N34" s="205"/>
      <c r="O34" s="192"/>
      <c r="P34" s="205"/>
      <c r="Q34" s="192"/>
    </row>
    <row r="35" spans="1:17">
      <c r="A35" s="298" t="s">
        <v>702</v>
      </c>
      <c r="B35" s="295" t="s">
        <v>263</v>
      </c>
      <c r="C35" s="296">
        <f>COUNTIF($C$9:$C$33,"Fully Forecast")</f>
        <v>9</v>
      </c>
      <c r="D35" s="297" t="s">
        <v>259</v>
      </c>
      <c r="E35" s="296">
        <f>COUNTIF($E$9:$E$33,D35)</f>
        <v>15</v>
      </c>
      <c r="F35" s="296" t="s">
        <v>276</v>
      </c>
      <c r="G35" s="296">
        <f>COUNTIF($G$9:$G$33,"Full")</f>
        <v>4</v>
      </c>
      <c r="H35" s="411" t="s">
        <v>261</v>
      </c>
      <c r="I35" s="296">
        <f>COUNTIF($I$9:$I$33,H35)</f>
        <v>6</v>
      </c>
      <c r="J35" s="411" t="s">
        <v>261</v>
      </c>
      <c r="K35" s="296">
        <f>COUNTIF($K$9:$K$33,J35)</f>
        <v>22</v>
      </c>
      <c r="L35" s="296" t="s">
        <v>261</v>
      </c>
      <c r="M35" s="296">
        <f>COUNTIF($M$9:$M$33,"Yes")</f>
        <v>19</v>
      </c>
      <c r="N35" s="411" t="s">
        <v>261</v>
      </c>
      <c r="O35" s="296">
        <f>COUNTIF($O$9:$O$33,N35)</f>
        <v>11</v>
      </c>
      <c r="P35" s="411" t="s">
        <v>261</v>
      </c>
      <c r="Q35" s="296">
        <f>COUNTIF($Q$9:$Q$33,P35)</f>
        <v>21</v>
      </c>
    </row>
    <row r="36" spans="1:17">
      <c r="A36" s="285"/>
      <c r="B36" s="285" t="s">
        <v>267</v>
      </c>
      <c r="C36" s="286">
        <f>COUNTIF($C$9:$C$33,"Partially Forecast")</f>
        <v>4</v>
      </c>
      <c r="D36" s="287" t="s">
        <v>264</v>
      </c>
      <c r="E36" s="286">
        <f>COUNTIF($E$9:$E$33,D36)</f>
        <v>10</v>
      </c>
      <c r="F36" s="286" t="s">
        <v>260</v>
      </c>
      <c r="G36" s="286">
        <f>COUNTIF($G$9:$G$33,"Partial")</f>
        <v>17</v>
      </c>
      <c r="H36" s="398" t="s">
        <v>269</v>
      </c>
      <c r="I36" s="286">
        <f>COUNTIF($I$9:$I$33,H36)</f>
        <v>19</v>
      </c>
      <c r="J36" s="398" t="s">
        <v>269</v>
      </c>
      <c r="K36" s="286">
        <f>COUNTIF($K$9:$K$33,J36)</f>
        <v>3</v>
      </c>
      <c r="L36" s="286" t="s">
        <v>269</v>
      </c>
      <c r="M36" s="286">
        <f>COUNTIF($M$9:$M$33,"No")</f>
        <v>6</v>
      </c>
      <c r="N36" s="398" t="s">
        <v>269</v>
      </c>
      <c r="O36" s="286">
        <f>COUNTIF($O$9:$O$33,N36)</f>
        <v>14</v>
      </c>
      <c r="P36" s="398" t="s">
        <v>269</v>
      </c>
      <c r="Q36" s="286">
        <f>COUNTIF($Q$9:$Q$33,P36)</f>
        <v>4</v>
      </c>
    </row>
    <row r="37" spans="1:17">
      <c r="A37" s="285"/>
      <c r="B37" s="289" t="s">
        <v>258</v>
      </c>
      <c r="C37" s="286">
        <f>COUNTIF($C$9:$C$33,"Historical")</f>
        <v>12</v>
      </c>
      <c r="D37" s="287"/>
      <c r="E37" s="286"/>
      <c r="F37" s="398" t="s">
        <v>699</v>
      </c>
      <c r="G37" s="286">
        <f>COUNTIF($G$9:$G$33,"SFV")</f>
        <v>1</v>
      </c>
      <c r="H37" s="286"/>
      <c r="I37" s="286"/>
      <c r="J37" s="286"/>
      <c r="K37" s="286"/>
      <c r="L37" s="286"/>
      <c r="M37" s="286"/>
      <c r="N37" s="286"/>
      <c r="O37" s="286"/>
      <c r="P37" s="286"/>
      <c r="Q37" s="286"/>
    </row>
    <row r="38" spans="1:17">
      <c r="A38" s="288" t="s">
        <v>283</v>
      </c>
      <c r="D38" s="287"/>
      <c r="E38" s="287"/>
      <c r="F38" s="286" t="s">
        <v>269</v>
      </c>
      <c r="G38" s="286">
        <f>COUNTIF($G$9:$G$33,"No")</f>
        <v>3</v>
      </c>
      <c r="H38" s="286"/>
      <c r="I38" s="286"/>
      <c r="J38" s="286"/>
      <c r="K38" s="286"/>
      <c r="L38" s="286"/>
      <c r="M38" s="285"/>
      <c r="N38" s="286"/>
      <c r="O38" s="286"/>
      <c r="P38" s="286"/>
      <c r="Q38" s="286"/>
    </row>
    <row r="39" spans="1:17">
      <c r="A39" s="288"/>
      <c r="B39" s="289"/>
      <c r="C39" s="286"/>
      <c r="D39" s="287"/>
      <c r="E39" s="287"/>
      <c r="F39" s="286"/>
      <c r="G39" s="286"/>
      <c r="H39" s="286"/>
      <c r="I39" s="286"/>
      <c r="J39" s="286"/>
      <c r="K39" s="286"/>
      <c r="L39" s="286"/>
      <c r="M39" s="285"/>
      <c r="N39" s="286"/>
      <c r="O39" s="286"/>
      <c r="P39" s="286"/>
      <c r="Q39" s="286"/>
    </row>
    <row r="40" spans="1:17">
      <c r="A40" s="290"/>
      <c r="B40" s="291" t="s">
        <v>284</v>
      </c>
      <c r="C40" s="292">
        <f>(C35+C36)/(C35+C36+C37)</f>
        <v>0.52</v>
      </c>
      <c r="D40" s="293" t="s">
        <v>259</v>
      </c>
      <c r="E40" s="292">
        <f>E35/(E35+E36)</f>
        <v>0.6</v>
      </c>
      <c r="F40" s="294" t="s">
        <v>285</v>
      </c>
      <c r="G40" s="292">
        <f>(G35+G36+G37)/(G35+G36+G37+G38)</f>
        <v>0.88</v>
      </c>
      <c r="H40" s="293" t="s">
        <v>261</v>
      </c>
      <c r="I40" s="292">
        <f>I35/(I35+I36)</f>
        <v>0.24</v>
      </c>
      <c r="J40" s="293" t="s">
        <v>261</v>
      </c>
      <c r="K40" s="292">
        <f>K35/(K35+K36)</f>
        <v>0.88</v>
      </c>
      <c r="L40" s="294" t="s">
        <v>286</v>
      </c>
      <c r="M40" s="292">
        <f>M35/(M35+M36)</f>
        <v>0.76</v>
      </c>
      <c r="N40" s="293" t="s">
        <v>261</v>
      </c>
      <c r="O40" s="292">
        <f>O35/(O35+O36)</f>
        <v>0.44</v>
      </c>
      <c r="P40" s="293" t="s">
        <v>261</v>
      </c>
      <c r="Q40" s="292">
        <f>Q35/(Q35+Q36)</f>
        <v>0.84</v>
      </c>
    </row>
    <row r="41" spans="1:17">
      <c r="A41" s="208"/>
      <c r="B41" s="209"/>
      <c r="C41" s="192"/>
      <c r="D41" s="207"/>
      <c r="E41" s="207"/>
      <c r="F41" s="192"/>
      <c r="G41" s="192"/>
      <c r="H41" s="192"/>
      <c r="I41" s="192"/>
      <c r="J41" s="192"/>
      <c r="K41" s="192"/>
      <c r="L41" s="192"/>
      <c r="N41" s="192"/>
      <c r="P41" s="192"/>
    </row>
    <row r="42" spans="1:17" ht="13.15" thickBot="1">
      <c r="A42" s="299" t="s">
        <v>1743</v>
      </c>
      <c r="B42" s="299" t="s">
        <v>289</v>
      </c>
      <c r="C42" s="300" t="s">
        <v>258</v>
      </c>
      <c r="D42" s="301"/>
      <c r="E42" s="302" t="s">
        <v>259</v>
      </c>
      <c r="F42" s="300"/>
      <c r="G42" s="300" t="s">
        <v>260</v>
      </c>
      <c r="H42" s="300"/>
      <c r="I42" s="300" t="s">
        <v>269</v>
      </c>
      <c r="J42" s="300"/>
      <c r="K42" s="300" t="s">
        <v>261</v>
      </c>
      <c r="L42" s="300"/>
      <c r="M42" s="300" t="s">
        <v>261</v>
      </c>
      <c r="N42" s="300"/>
      <c r="O42" s="300" t="s">
        <v>269</v>
      </c>
      <c r="P42" s="300"/>
      <c r="Q42" s="300" t="s">
        <v>261</v>
      </c>
    </row>
    <row r="44" spans="1:17">
      <c r="G44" s="189" t="s">
        <v>283</v>
      </c>
    </row>
    <row r="45" spans="1:17">
      <c r="A45" s="210" t="s">
        <v>287</v>
      </c>
    </row>
    <row r="46" spans="1:17">
      <c r="A46" s="448" t="s">
        <v>703</v>
      </c>
      <c r="B46" s="448"/>
      <c r="C46" s="448"/>
      <c r="D46" s="448"/>
      <c r="E46" s="448"/>
      <c r="F46" s="448"/>
      <c r="G46" s="448"/>
      <c r="H46" s="448"/>
      <c r="I46" s="448"/>
      <c r="J46" s="448"/>
      <c r="K46" s="448"/>
      <c r="L46" s="448"/>
      <c r="M46" s="448"/>
    </row>
    <row r="47" spans="1:17">
      <c r="A47" s="211" t="s">
        <v>704</v>
      </c>
    </row>
    <row r="48" spans="1:17" ht="12.75" customHeight="1">
      <c r="A48" s="442" t="s">
        <v>1738</v>
      </c>
      <c r="B48" s="442"/>
      <c r="C48" s="442"/>
      <c r="D48" s="442"/>
      <c r="E48" s="442"/>
      <c r="F48" s="442"/>
      <c r="G48" s="442"/>
      <c r="H48" s="442"/>
      <c r="I48" s="442"/>
      <c r="J48" s="442"/>
      <c r="K48" s="442"/>
      <c r="L48" s="442"/>
      <c r="M48" s="442"/>
      <c r="N48" s="442"/>
      <c r="O48" s="442"/>
      <c r="P48" s="442"/>
    </row>
    <row r="49" spans="1:17">
      <c r="A49" s="197" t="s">
        <v>1739</v>
      </c>
      <c r="B49" s="409"/>
      <c r="C49" s="409"/>
      <c r="D49" s="409"/>
      <c r="E49" s="409"/>
      <c r="F49" s="409"/>
      <c r="G49" s="409"/>
      <c r="H49" s="409"/>
      <c r="I49" s="409"/>
      <c r="J49" s="409"/>
      <c r="K49" s="409"/>
      <c r="L49" s="409"/>
      <c r="M49" s="409"/>
    </row>
    <row r="50" spans="1:17">
      <c r="A50" s="197" t="s">
        <v>1740</v>
      </c>
      <c r="B50" s="409"/>
      <c r="C50" s="409"/>
      <c r="D50" s="409"/>
      <c r="E50" s="409"/>
      <c r="F50" s="409"/>
      <c r="G50" s="409"/>
      <c r="H50" s="409"/>
      <c r="I50" s="409"/>
      <c r="J50" s="409"/>
      <c r="K50" s="409"/>
      <c r="L50" s="409"/>
      <c r="M50" s="409"/>
    </row>
    <row r="51" spans="1:17">
      <c r="A51" s="442" t="s">
        <v>1741</v>
      </c>
      <c r="B51" s="442"/>
      <c r="C51" s="442"/>
      <c r="D51" s="442"/>
      <c r="E51" s="442"/>
      <c r="F51" s="442"/>
      <c r="G51" s="442"/>
      <c r="H51" s="442"/>
      <c r="I51" s="442"/>
      <c r="J51" s="442"/>
      <c r="K51" s="442"/>
      <c r="L51" s="442"/>
      <c r="M51" s="442"/>
      <c r="N51" s="442"/>
      <c r="O51" s="442"/>
      <c r="P51" s="442"/>
    </row>
    <row r="52" spans="1:17" ht="24.95" customHeight="1">
      <c r="A52" s="442" t="s">
        <v>1745</v>
      </c>
      <c r="B52" s="442"/>
      <c r="C52" s="442"/>
      <c r="D52" s="442"/>
      <c r="E52" s="442"/>
      <c r="F52" s="442"/>
      <c r="G52" s="442"/>
      <c r="H52" s="442"/>
      <c r="I52" s="442"/>
      <c r="J52" s="442"/>
      <c r="K52" s="442"/>
      <c r="L52" s="442"/>
      <c r="M52" s="442"/>
      <c r="N52" s="442"/>
      <c r="O52" s="442"/>
      <c r="P52" s="442"/>
      <c r="Q52" s="442"/>
    </row>
    <row r="53" spans="1:17">
      <c r="A53" s="197" t="s">
        <v>1742</v>
      </c>
      <c r="B53" s="409"/>
      <c r="C53" s="409"/>
      <c r="D53" s="409"/>
      <c r="E53" s="409"/>
      <c r="F53" s="409"/>
      <c r="G53" s="409"/>
      <c r="H53" s="409"/>
      <c r="I53" s="409"/>
      <c r="J53" s="409"/>
      <c r="K53" s="409"/>
      <c r="L53" s="409"/>
      <c r="M53" s="409"/>
    </row>
    <row r="54" spans="1:17">
      <c r="A54" s="211" t="s">
        <v>1744</v>
      </c>
    </row>
    <row r="59" spans="1:17">
      <c r="L59" s="218"/>
      <c r="N59" s="218"/>
      <c r="P59" s="218"/>
    </row>
    <row r="60" spans="1:17">
      <c r="L60" s="218"/>
      <c r="N60" s="218"/>
      <c r="P60" s="218"/>
    </row>
    <row r="61" spans="1:17">
      <c r="L61" s="218"/>
      <c r="N61" s="218"/>
      <c r="P61" s="218"/>
    </row>
  </sheetData>
  <mergeCells count="25">
    <mergeCell ref="L5:M5"/>
    <mergeCell ref="F7:G7"/>
    <mergeCell ref="L7:M7"/>
    <mergeCell ref="A6:A7"/>
    <mergeCell ref="B6:B7"/>
    <mergeCell ref="C6:C7"/>
    <mergeCell ref="D6:E7"/>
    <mergeCell ref="H7:I7"/>
    <mergeCell ref="J7:K7"/>
    <mergeCell ref="A48:P48"/>
    <mergeCell ref="A51:P51"/>
    <mergeCell ref="A52:Q52"/>
    <mergeCell ref="A2:Q2"/>
    <mergeCell ref="A3:Q3"/>
    <mergeCell ref="P5:Q5"/>
    <mergeCell ref="P7:Q7"/>
    <mergeCell ref="L6:Q6"/>
    <mergeCell ref="F6:K6"/>
    <mergeCell ref="H5:I5"/>
    <mergeCell ref="J5:K5"/>
    <mergeCell ref="N5:O5"/>
    <mergeCell ref="N7:O7"/>
    <mergeCell ref="A46:M46"/>
    <mergeCell ref="D5:E5"/>
    <mergeCell ref="F5:G5"/>
  </mergeCells>
  <printOptions horizontalCentered="1"/>
  <pageMargins left="0.7" right="0.7" top="1.25" bottom="0.75" header="0.3" footer="0.3"/>
  <pageSetup scale="57" orientation="landscape" useFirstPageNumber="1" r:id="rId1"/>
  <headerFooter>
    <oddHeader>&amp;RFile No. GR-2021-0241 
Schedule AEB-D2, Attachment 12
Page &amp;P of 1</oddHeader>
  </headerFooter>
  <colBreaks count="1" manualBreakCount="1">
    <brk id="18" max="48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7B763-1723-4D46-8DAE-F235212F8B9C}">
  <dimension ref="A1:G47"/>
  <sheetViews>
    <sheetView zoomScale="90" zoomScaleNormal="90" workbookViewId="0">
      <selection activeCell="H46" sqref="H46"/>
    </sheetView>
  </sheetViews>
  <sheetFormatPr defaultColWidth="9.1328125" defaultRowHeight="12.75"/>
  <cols>
    <col min="1" max="1" width="35.59765625" style="184" customWidth="1"/>
    <col min="2" max="2" width="14.59765625" style="184" bestFit="1" customWidth="1"/>
    <col min="3" max="3" width="17" style="184" customWidth="1"/>
    <col min="4" max="4" width="15.265625" style="184" customWidth="1"/>
    <col min="5" max="5" width="29.73046875" style="184" customWidth="1"/>
    <col min="6" max="6" width="16.59765625" style="184" customWidth="1"/>
    <col min="7" max="7" width="13.59765625" style="184" bestFit="1" customWidth="1"/>
    <col min="8" max="16384" width="9.1328125" style="184"/>
  </cols>
  <sheetData>
    <row r="1" spans="1:7">
      <c r="A1" s="303"/>
      <c r="B1" s="303"/>
      <c r="C1" s="303"/>
      <c r="D1" s="303"/>
      <c r="E1" s="303"/>
      <c r="F1" s="303"/>
      <c r="G1" s="303"/>
    </row>
    <row r="2" spans="1:7" ht="13.9">
      <c r="A2" s="457" t="s">
        <v>288</v>
      </c>
      <c r="B2" s="457"/>
      <c r="C2" s="457"/>
      <c r="D2" s="457"/>
      <c r="E2" s="303"/>
      <c r="F2" s="303"/>
      <c r="G2" s="303"/>
    </row>
    <row r="3" spans="1:7" ht="13.9">
      <c r="A3" s="457" t="s">
        <v>339</v>
      </c>
      <c r="B3" s="458"/>
      <c r="C3" s="458"/>
      <c r="D3" s="458"/>
      <c r="E3" s="190"/>
      <c r="F3" s="304"/>
      <c r="G3" s="303"/>
    </row>
    <row r="4" spans="1:7">
      <c r="A4" s="303"/>
      <c r="B4" s="303"/>
      <c r="C4" s="303"/>
      <c r="D4" s="303"/>
      <c r="E4" s="303"/>
      <c r="F4" s="303"/>
      <c r="G4" s="303"/>
    </row>
    <row r="5" spans="1:7" ht="13.15" thickBot="1">
      <c r="A5" s="190"/>
      <c r="B5" s="190"/>
      <c r="C5" s="191" t="s">
        <v>24</v>
      </c>
      <c r="D5" s="191" t="s">
        <v>25</v>
      </c>
      <c r="E5" s="303"/>
      <c r="F5" s="303"/>
      <c r="G5" s="303"/>
    </row>
    <row r="6" spans="1:7">
      <c r="A6" s="305"/>
      <c r="B6" s="305"/>
      <c r="C6" s="459" t="s">
        <v>340</v>
      </c>
      <c r="D6" s="459"/>
      <c r="E6" s="303"/>
      <c r="F6" s="303"/>
      <c r="G6" s="303"/>
    </row>
    <row r="7" spans="1:7">
      <c r="A7" s="306"/>
      <c r="B7" s="307" t="s">
        <v>341</v>
      </c>
      <c r="C7" s="307" t="s">
        <v>342</v>
      </c>
      <c r="D7" s="308" t="s">
        <v>343</v>
      </c>
      <c r="E7" s="303"/>
      <c r="F7" t="s">
        <v>344</v>
      </c>
      <c r="G7"/>
    </row>
    <row r="8" spans="1:7" ht="13.15">
      <c r="A8" s="303"/>
      <c r="B8" s="303"/>
      <c r="C8" s="303"/>
      <c r="D8" s="303"/>
      <c r="E8" s="303"/>
      <c r="F8" s="217" t="s">
        <v>345</v>
      </c>
      <c r="G8" s="217" t="s">
        <v>346</v>
      </c>
    </row>
    <row r="9" spans="1:7">
      <c r="A9" s="303" t="s">
        <v>32</v>
      </c>
      <c r="B9" s="303" t="s">
        <v>347</v>
      </c>
      <c r="C9" s="320" t="s">
        <v>354</v>
      </c>
      <c r="D9" s="309">
        <f>INDEX($G$9:$G$17,MATCH($C9,$F$9:$F$17,0))</f>
        <v>4</v>
      </c>
      <c r="E9" s="303"/>
      <c r="F9" s="189" t="s">
        <v>349</v>
      </c>
      <c r="G9" s="192">
        <v>9</v>
      </c>
    </row>
    <row r="10" spans="1:7">
      <c r="A10" s="303"/>
      <c r="B10" s="303" t="s">
        <v>350</v>
      </c>
      <c r="C10" s="309" t="s">
        <v>351</v>
      </c>
      <c r="D10" s="309">
        <f>INDEX($G$9:$G$17,MATCH($C10,$F$9:$F$17,0))</f>
        <v>7</v>
      </c>
      <c r="E10" s="303"/>
      <c r="F10" s="189" t="s">
        <v>352</v>
      </c>
      <c r="G10" s="192">
        <v>8</v>
      </c>
    </row>
    <row r="11" spans="1:7">
      <c r="A11" s="303"/>
      <c r="B11" s="303" t="s">
        <v>353</v>
      </c>
      <c r="C11" s="309" t="s">
        <v>354</v>
      </c>
      <c r="D11" s="309">
        <f t="shared" ref="D11:D39" si="0">INDEX($G$9:$G$17,MATCH($C11,$F$9:$F$17,0))</f>
        <v>4</v>
      </c>
      <c r="E11" s="303"/>
      <c r="F11" s="189" t="s">
        <v>351</v>
      </c>
      <c r="G11" s="192">
        <v>7</v>
      </c>
    </row>
    <row r="12" spans="1:7">
      <c r="A12" s="303"/>
      <c r="B12" s="303" t="s">
        <v>355</v>
      </c>
      <c r="C12" s="309" t="s">
        <v>354</v>
      </c>
      <c r="D12" s="309">
        <f t="shared" si="0"/>
        <v>4</v>
      </c>
      <c r="E12" s="303"/>
      <c r="F12" s="189" t="s">
        <v>356</v>
      </c>
      <c r="G12" s="192">
        <v>6</v>
      </c>
    </row>
    <row r="13" spans="1:7">
      <c r="A13" s="303"/>
      <c r="B13" s="303" t="s">
        <v>357</v>
      </c>
      <c r="C13" s="309" t="s">
        <v>354</v>
      </c>
      <c r="D13" s="309">
        <f t="shared" si="0"/>
        <v>4</v>
      </c>
      <c r="E13" s="303"/>
      <c r="F13" s="189" t="s">
        <v>348</v>
      </c>
      <c r="G13" s="192">
        <v>5</v>
      </c>
    </row>
    <row r="14" spans="1:7">
      <c r="A14" s="303"/>
      <c r="B14" s="303" t="s">
        <v>358</v>
      </c>
      <c r="C14" s="309" t="s">
        <v>359</v>
      </c>
      <c r="D14" s="309">
        <f t="shared" si="0"/>
        <v>3</v>
      </c>
      <c r="E14" s="303"/>
      <c r="F14" s="189" t="s">
        <v>354</v>
      </c>
      <c r="G14" s="192">
        <v>4</v>
      </c>
    </row>
    <row r="15" spans="1:7">
      <c r="A15" s="303"/>
      <c r="B15" s="303" t="s">
        <v>360</v>
      </c>
      <c r="C15" s="309" t="s">
        <v>348</v>
      </c>
      <c r="D15" s="309">
        <f t="shared" si="0"/>
        <v>5</v>
      </c>
      <c r="E15" s="303"/>
      <c r="F15" s="189" t="s">
        <v>359</v>
      </c>
      <c r="G15" s="192">
        <v>3</v>
      </c>
    </row>
    <row r="16" spans="1:7">
      <c r="A16" s="303"/>
      <c r="B16" s="303"/>
      <c r="C16" s="309"/>
      <c r="D16" s="309"/>
      <c r="E16" s="303"/>
      <c r="F16" s="189" t="s">
        <v>361</v>
      </c>
      <c r="G16" s="192">
        <v>2</v>
      </c>
    </row>
    <row r="17" spans="1:7">
      <c r="A17" s="395" t="s">
        <v>629</v>
      </c>
      <c r="B17" s="395" t="s">
        <v>686</v>
      </c>
      <c r="C17" s="323" t="s">
        <v>354</v>
      </c>
      <c r="D17" s="324">
        <f>INDEX($G$9:$G$17,MATCH($C17,$F$9:$F$17,0))</f>
        <v>4</v>
      </c>
      <c r="E17" s="303"/>
      <c r="F17" s="189" t="s">
        <v>363</v>
      </c>
      <c r="G17" s="192">
        <v>1</v>
      </c>
    </row>
    <row r="18" spans="1:7">
      <c r="A18" s="395"/>
      <c r="B18" s="395" t="s">
        <v>353</v>
      </c>
      <c r="C18" s="323" t="s">
        <v>354</v>
      </c>
      <c r="D18" s="324">
        <f t="shared" si="0"/>
        <v>4</v>
      </c>
      <c r="E18" s="303"/>
      <c r="F18" s="189"/>
      <c r="G18" s="192"/>
    </row>
    <row r="19" spans="1:7">
      <c r="A19" s="395"/>
      <c r="B19" s="395" t="s">
        <v>687</v>
      </c>
      <c r="C19" s="323" t="s">
        <v>352</v>
      </c>
      <c r="D19" s="324">
        <f t="shared" si="0"/>
        <v>8</v>
      </c>
      <c r="E19" s="303"/>
      <c r="F19" s="189"/>
      <c r="G19" s="192"/>
    </row>
    <row r="20" spans="1:7">
      <c r="A20" s="395"/>
      <c r="B20" s="395" t="s">
        <v>688</v>
      </c>
      <c r="C20" s="323" t="s">
        <v>356</v>
      </c>
      <c r="D20" s="324">
        <f t="shared" si="0"/>
        <v>6</v>
      </c>
      <c r="E20" s="303"/>
      <c r="F20" s="189"/>
      <c r="G20" s="192"/>
    </row>
    <row r="21" spans="1:7">
      <c r="A21" s="395"/>
      <c r="B21" s="395" t="s">
        <v>689</v>
      </c>
      <c r="C21" s="323" t="s">
        <v>361</v>
      </c>
      <c r="D21" s="324">
        <f t="shared" si="0"/>
        <v>2</v>
      </c>
      <c r="E21" s="303"/>
      <c r="F21" s="189"/>
      <c r="G21" s="192"/>
    </row>
    <row r="22" spans="1:7">
      <c r="A22" s="395"/>
      <c r="B22" s="395" t="s">
        <v>690</v>
      </c>
      <c r="C22" s="323" t="s">
        <v>354</v>
      </c>
      <c r="D22" s="324">
        <f t="shared" si="0"/>
        <v>4</v>
      </c>
      <c r="E22" s="303"/>
      <c r="F22" s="189"/>
      <c r="G22" s="192"/>
    </row>
    <row r="23" spans="1:7">
      <c r="A23" s="303"/>
      <c r="B23" s="303"/>
      <c r="C23" s="309"/>
      <c r="D23" s="309"/>
      <c r="E23" s="303"/>
      <c r="F23" s="310"/>
      <c r="G23" s="303"/>
    </row>
    <row r="24" spans="1:7">
      <c r="A24" s="303" t="s">
        <v>34</v>
      </c>
      <c r="B24" s="303" t="s">
        <v>364</v>
      </c>
      <c r="C24" s="309" t="s">
        <v>348</v>
      </c>
      <c r="D24" s="309">
        <f t="shared" si="0"/>
        <v>5</v>
      </c>
      <c r="E24" s="303"/>
      <c r="F24" s="303"/>
      <c r="G24" s="303"/>
    </row>
    <row r="25" spans="1:7">
      <c r="A25" s="303"/>
      <c r="B25" s="303" t="s">
        <v>365</v>
      </c>
      <c r="C25" s="309" t="s">
        <v>356</v>
      </c>
      <c r="D25" s="309">
        <f t="shared" si="0"/>
        <v>6</v>
      </c>
      <c r="E25" s="303"/>
      <c r="F25" s="303"/>
      <c r="G25" s="303"/>
    </row>
    <row r="26" spans="1:7">
      <c r="A26" s="303"/>
      <c r="B26" s="303"/>
      <c r="C26" s="309"/>
      <c r="D26" s="309"/>
      <c r="E26" s="303"/>
      <c r="F26" s="303"/>
      <c r="G26" s="303"/>
    </row>
    <row r="27" spans="1:7">
      <c r="A27" s="303" t="s">
        <v>273</v>
      </c>
      <c r="B27" s="303" t="s">
        <v>350</v>
      </c>
      <c r="C27" s="309" t="s">
        <v>351</v>
      </c>
      <c r="D27" s="309">
        <f t="shared" si="0"/>
        <v>7</v>
      </c>
      <c r="E27" s="303"/>
      <c r="F27" s="303"/>
      <c r="G27" s="303"/>
    </row>
    <row r="28" spans="1:7">
      <c r="A28" s="303"/>
      <c r="B28" s="303" t="s">
        <v>366</v>
      </c>
      <c r="C28" s="309" t="s">
        <v>356</v>
      </c>
      <c r="D28" s="309">
        <f t="shared" si="0"/>
        <v>6</v>
      </c>
      <c r="E28" s="303"/>
      <c r="F28" s="303"/>
      <c r="G28" s="303"/>
    </row>
    <row r="29" spans="1:7">
      <c r="A29" s="303"/>
      <c r="B29" s="303" t="s">
        <v>360</v>
      </c>
      <c r="C29" s="309" t="s">
        <v>348</v>
      </c>
      <c r="D29" s="309">
        <f t="shared" si="0"/>
        <v>5</v>
      </c>
      <c r="E29" s="303"/>
      <c r="F29" s="303"/>
      <c r="G29" s="303"/>
    </row>
    <row r="30" spans="1:7">
      <c r="A30" s="303"/>
      <c r="B30" s="303"/>
      <c r="C30" s="309"/>
      <c r="D30" s="309"/>
      <c r="E30" s="303"/>
      <c r="F30" s="303"/>
      <c r="G30" s="303"/>
    </row>
    <row r="31" spans="1:7">
      <c r="A31" s="184" t="s">
        <v>38</v>
      </c>
      <c r="B31" s="303" t="s">
        <v>362</v>
      </c>
      <c r="C31" s="309" t="s">
        <v>351</v>
      </c>
      <c r="D31" s="309">
        <f t="shared" si="0"/>
        <v>7</v>
      </c>
      <c r="E31" s="303"/>
      <c r="F31" s="303"/>
      <c r="G31" s="303"/>
    </row>
    <row r="32" spans="1:7">
      <c r="B32" s="303"/>
      <c r="C32" s="309"/>
      <c r="D32" s="309"/>
      <c r="E32" s="303"/>
      <c r="F32" s="303"/>
      <c r="G32" s="303"/>
    </row>
    <row r="33" spans="1:7">
      <c r="A33" s="184" t="s">
        <v>40</v>
      </c>
      <c r="B33" s="303" t="s">
        <v>367</v>
      </c>
      <c r="C33" s="309" t="s">
        <v>356</v>
      </c>
      <c r="D33" s="309">
        <f t="shared" si="0"/>
        <v>6</v>
      </c>
      <c r="E33" s="303"/>
      <c r="F33" s="303"/>
      <c r="G33" s="303"/>
    </row>
    <row r="34" spans="1:7">
      <c r="B34" s="303" t="s">
        <v>368</v>
      </c>
      <c r="C34" s="309" t="s">
        <v>348</v>
      </c>
      <c r="D34" s="309">
        <f t="shared" si="0"/>
        <v>5</v>
      </c>
      <c r="E34" s="303"/>
      <c r="F34" s="303"/>
      <c r="G34" s="303"/>
    </row>
    <row r="35" spans="1:7">
      <c r="B35" s="303" t="s">
        <v>369</v>
      </c>
      <c r="C35" s="309" t="s">
        <v>348</v>
      </c>
      <c r="D35" s="309">
        <f t="shared" si="0"/>
        <v>5</v>
      </c>
      <c r="E35" s="303"/>
      <c r="F35" s="303"/>
      <c r="G35" s="303"/>
    </row>
    <row r="36" spans="1:7">
      <c r="B36" s="303"/>
      <c r="C36" s="309"/>
      <c r="D36" s="309"/>
      <c r="E36" s="303"/>
      <c r="F36" s="303"/>
      <c r="G36" s="303"/>
    </row>
    <row r="37" spans="1:7">
      <c r="A37" s="184" t="s">
        <v>42</v>
      </c>
      <c r="B37" s="303" t="s">
        <v>370</v>
      </c>
      <c r="C37" s="309" t="s">
        <v>363</v>
      </c>
      <c r="D37" s="309">
        <f t="shared" si="0"/>
        <v>1</v>
      </c>
      <c r="E37" s="303"/>
      <c r="F37" s="303"/>
      <c r="G37" s="303"/>
    </row>
    <row r="38" spans="1:7">
      <c r="B38" s="303" t="s">
        <v>357</v>
      </c>
      <c r="C38" s="309" t="s">
        <v>354</v>
      </c>
      <c r="D38" s="309">
        <f t="shared" si="0"/>
        <v>4</v>
      </c>
      <c r="E38" s="303"/>
      <c r="F38" s="303"/>
      <c r="G38" s="303"/>
    </row>
    <row r="39" spans="1:7">
      <c r="B39" s="303" t="s">
        <v>289</v>
      </c>
      <c r="C39" s="309" t="s">
        <v>356</v>
      </c>
      <c r="D39" s="309">
        <f t="shared" si="0"/>
        <v>6</v>
      </c>
      <c r="E39" s="303"/>
      <c r="F39" s="303"/>
      <c r="G39" s="303"/>
    </row>
    <row r="40" spans="1:7">
      <c r="A40" s="303"/>
      <c r="B40" s="303"/>
      <c r="C40" s="303"/>
      <c r="D40" s="303"/>
    </row>
    <row r="41" spans="1:7">
      <c r="A41" s="311" t="s">
        <v>691</v>
      </c>
      <c r="B41" s="312"/>
      <c r="C41" s="322" t="s">
        <v>387</v>
      </c>
      <c r="D41" s="314">
        <f>AVERAGE(D9:D39)</f>
        <v>4.88</v>
      </c>
    </row>
    <row r="42" spans="1:7">
      <c r="A42" s="303"/>
      <c r="B42" s="303"/>
      <c r="C42" s="303"/>
      <c r="D42" s="303"/>
    </row>
    <row r="43" spans="1:7" ht="13.15" thickBot="1">
      <c r="A43" s="315" t="s">
        <v>338</v>
      </c>
      <c r="B43" s="316" t="s">
        <v>289</v>
      </c>
      <c r="C43" s="321" t="s">
        <v>356</v>
      </c>
      <c r="D43" s="317">
        <f>INDEX($G$9:$G$17,MATCH($C43,$F$9:$F$17,0))</f>
        <v>6</v>
      </c>
    </row>
    <row r="44" spans="1:7">
      <c r="A44" s="303"/>
      <c r="B44" s="303"/>
      <c r="C44" s="303"/>
      <c r="D44" s="303"/>
    </row>
    <row r="45" spans="1:7">
      <c r="A45" s="318" t="s">
        <v>287</v>
      </c>
      <c r="B45" s="303"/>
      <c r="C45" s="303"/>
      <c r="D45" s="303"/>
    </row>
    <row r="46" spans="1:7">
      <c r="A46" s="211" t="s">
        <v>386</v>
      </c>
      <c r="B46" s="303"/>
      <c r="C46" s="303"/>
      <c r="D46" s="303"/>
    </row>
    <row r="47" spans="1:7">
      <c r="A47" s="211" t="s">
        <v>371</v>
      </c>
      <c r="B47" s="303"/>
      <c r="C47" s="303"/>
      <c r="D47" s="303"/>
    </row>
  </sheetData>
  <mergeCells count="3">
    <mergeCell ref="A2:D2"/>
    <mergeCell ref="A3:D3"/>
    <mergeCell ref="C6:D6"/>
  </mergeCells>
  <printOptions horizontalCentered="1"/>
  <pageMargins left="0.7" right="0.7" top="0.75" bottom="0.75" header="0.3" footer="0.3"/>
  <pageSetup scale="61" orientation="portrait" useFirstPageNumber="1" r:id="rId1"/>
  <headerFooter>
    <oddHeader>&amp;RFile No. GR-2021-0241 
Schedule AEB-D2, Attachment 13
Page &amp;P of 1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F24A9-2A35-4314-944C-B9CE1F99452C}">
  <dimension ref="A2:G47"/>
  <sheetViews>
    <sheetView zoomScale="90" zoomScaleNormal="90" workbookViewId="0">
      <selection activeCell="G48" sqref="G48"/>
    </sheetView>
  </sheetViews>
  <sheetFormatPr defaultColWidth="9.1328125" defaultRowHeight="12.75"/>
  <cols>
    <col min="1" max="1" width="32.73046875" customWidth="1"/>
    <col min="2" max="2" width="14.59765625" bestFit="1" customWidth="1"/>
    <col min="3" max="3" width="24.265625" customWidth="1"/>
    <col min="4" max="4" width="16.3984375" customWidth="1"/>
    <col min="6" max="6" width="21.59765625" bestFit="1" customWidth="1"/>
    <col min="7" max="7" width="13.59765625" bestFit="1" customWidth="1"/>
  </cols>
  <sheetData>
    <row r="2" spans="1:7" ht="13.9">
      <c r="A2" s="457" t="s">
        <v>288</v>
      </c>
      <c r="B2" s="457"/>
      <c r="C2" s="457"/>
      <c r="D2" s="457"/>
      <c r="E2" s="303"/>
      <c r="F2" s="303"/>
      <c r="G2" s="303"/>
    </row>
    <row r="3" spans="1:7" ht="13.9">
      <c r="A3" s="457" t="s">
        <v>372</v>
      </c>
      <c r="B3" s="458"/>
      <c r="C3" s="458"/>
      <c r="D3" s="458"/>
      <c r="E3" s="190"/>
      <c r="F3" s="304"/>
      <c r="G3" s="303"/>
    </row>
    <row r="4" spans="1:7">
      <c r="A4" s="303"/>
      <c r="B4" s="303"/>
      <c r="C4" s="303"/>
      <c r="D4" s="303"/>
      <c r="E4" s="303"/>
      <c r="F4" s="303"/>
      <c r="G4" s="303"/>
    </row>
    <row r="5" spans="1:7" ht="13.15" thickBot="1">
      <c r="A5" s="190"/>
      <c r="B5" s="190"/>
      <c r="C5" s="191" t="s">
        <v>24</v>
      </c>
      <c r="D5" s="191" t="s">
        <v>25</v>
      </c>
      <c r="E5" s="303"/>
      <c r="F5" s="303"/>
      <c r="G5" s="303"/>
    </row>
    <row r="6" spans="1:7">
      <c r="A6" s="305"/>
      <c r="B6" s="305"/>
      <c r="C6" s="459" t="s">
        <v>373</v>
      </c>
      <c r="D6" s="459"/>
      <c r="E6" s="303"/>
      <c r="F6" s="303"/>
      <c r="G6" s="303"/>
    </row>
    <row r="7" spans="1:7">
      <c r="A7" s="306"/>
      <c r="B7" s="307" t="s">
        <v>341</v>
      </c>
      <c r="C7" s="307" t="s">
        <v>342</v>
      </c>
      <c r="D7" s="308" t="s">
        <v>343</v>
      </c>
      <c r="E7" s="303"/>
      <c r="F7" s="189" t="s">
        <v>374</v>
      </c>
      <c r="G7" s="189"/>
    </row>
    <row r="8" spans="1:7" ht="13.15">
      <c r="A8" s="303"/>
      <c r="B8" s="303"/>
      <c r="C8" s="303"/>
      <c r="D8" s="303"/>
      <c r="E8" s="303"/>
      <c r="F8" s="217" t="s">
        <v>345</v>
      </c>
      <c r="G8" s="217" t="s">
        <v>346</v>
      </c>
    </row>
    <row r="9" spans="1:7">
      <c r="A9" s="303" t="s">
        <v>32</v>
      </c>
      <c r="B9" s="319" t="s">
        <v>347</v>
      </c>
      <c r="C9" s="323" t="s">
        <v>375</v>
      </c>
      <c r="D9" s="309">
        <f>INDEX($G$9:$G$13,MATCH($C9,$F$9:$F$13,0))</f>
        <v>1</v>
      </c>
      <c r="E9" s="303"/>
      <c r="F9" s="189" t="s">
        <v>376</v>
      </c>
      <c r="G9" s="192">
        <v>5</v>
      </c>
    </row>
    <row r="10" spans="1:7">
      <c r="A10" s="303"/>
      <c r="B10" s="303" t="s">
        <v>350</v>
      </c>
      <c r="C10" s="324" t="s">
        <v>377</v>
      </c>
      <c r="D10" s="309">
        <f t="shared" ref="D10:D39" si="0">INDEX($G$9:$G$13,MATCH($C10,$F$9:$F$13,0))</f>
        <v>2</v>
      </c>
      <c r="E10" s="303"/>
      <c r="F10" s="189" t="s">
        <v>378</v>
      </c>
      <c r="G10" s="192">
        <v>4</v>
      </c>
    </row>
    <row r="11" spans="1:7">
      <c r="A11" s="303"/>
      <c r="B11" s="303" t="s">
        <v>353</v>
      </c>
      <c r="C11" s="323" t="s">
        <v>375</v>
      </c>
      <c r="D11" s="309">
        <f t="shared" si="0"/>
        <v>1</v>
      </c>
      <c r="E11" s="303"/>
      <c r="F11" s="189" t="s">
        <v>379</v>
      </c>
      <c r="G11" s="192">
        <v>3</v>
      </c>
    </row>
    <row r="12" spans="1:7">
      <c r="A12" s="303"/>
      <c r="B12" s="303" t="s">
        <v>380</v>
      </c>
      <c r="C12" s="324" t="s">
        <v>377</v>
      </c>
      <c r="D12" s="309">
        <f t="shared" si="0"/>
        <v>2</v>
      </c>
      <c r="E12" s="303"/>
      <c r="F12" s="189" t="s">
        <v>381</v>
      </c>
      <c r="G12" s="192">
        <v>2</v>
      </c>
    </row>
    <row r="13" spans="1:7">
      <c r="A13" s="303"/>
      <c r="B13" s="303" t="s">
        <v>357</v>
      </c>
      <c r="C13" s="323" t="s">
        <v>389</v>
      </c>
      <c r="D13" s="309">
        <f t="shared" si="0"/>
        <v>4</v>
      </c>
      <c r="E13" s="303"/>
      <c r="F13" s="189" t="s">
        <v>382</v>
      </c>
      <c r="G13" s="192">
        <v>1</v>
      </c>
    </row>
    <row r="14" spans="1:7">
      <c r="A14" s="303"/>
      <c r="B14" s="303" t="s">
        <v>358</v>
      </c>
      <c r="C14" s="324" t="s">
        <v>377</v>
      </c>
      <c r="D14" s="309">
        <f t="shared" si="0"/>
        <v>2</v>
      </c>
      <c r="E14" s="303"/>
      <c r="F14" s="310"/>
      <c r="G14" s="303"/>
    </row>
    <row r="15" spans="1:7">
      <c r="A15" s="303"/>
      <c r="B15" s="303" t="s">
        <v>360</v>
      </c>
      <c r="C15" s="323" t="s">
        <v>377</v>
      </c>
      <c r="D15" s="309">
        <f t="shared" si="0"/>
        <v>2</v>
      </c>
      <c r="E15" s="303"/>
      <c r="F15" s="310"/>
      <c r="G15" s="303"/>
    </row>
    <row r="16" spans="1:7">
      <c r="A16" s="303"/>
      <c r="B16" s="303"/>
      <c r="C16" s="324"/>
      <c r="D16" s="309"/>
      <c r="E16" s="303"/>
      <c r="F16" s="310"/>
      <c r="G16" s="303"/>
    </row>
    <row r="17" spans="1:7">
      <c r="A17" s="395" t="s">
        <v>629</v>
      </c>
      <c r="B17" s="395" t="s">
        <v>686</v>
      </c>
      <c r="C17" s="323" t="s">
        <v>377</v>
      </c>
      <c r="D17" s="309">
        <f t="shared" si="0"/>
        <v>2</v>
      </c>
      <c r="E17" s="303"/>
      <c r="F17" s="310"/>
      <c r="G17" s="303"/>
    </row>
    <row r="18" spans="1:7">
      <c r="A18" s="395"/>
      <c r="B18" s="395" t="s">
        <v>353</v>
      </c>
      <c r="C18" s="323" t="s">
        <v>375</v>
      </c>
      <c r="D18" s="309">
        <f t="shared" si="0"/>
        <v>1</v>
      </c>
      <c r="E18" s="303"/>
      <c r="F18" s="310"/>
      <c r="G18" s="303"/>
    </row>
    <row r="19" spans="1:7">
      <c r="A19" s="395"/>
      <c r="B19" s="395" t="s">
        <v>687</v>
      </c>
      <c r="C19" s="323" t="s">
        <v>389</v>
      </c>
      <c r="D19" s="309">
        <f t="shared" si="0"/>
        <v>4</v>
      </c>
      <c r="E19" s="303"/>
      <c r="F19" s="310"/>
      <c r="G19" s="303"/>
    </row>
    <row r="20" spans="1:7">
      <c r="A20" s="395"/>
      <c r="B20" s="395" t="s">
        <v>688</v>
      </c>
      <c r="C20" s="323" t="s">
        <v>379</v>
      </c>
      <c r="D20" s="309">
        <f t="shared" si="0"/>
        <v>3</v>
      </c>
      <c r="E20" s="303"/>
      <c r="F20" s="310"/>
      <c r="G20" s="303"/>
    </row>
    <row r="21" spans="1:7">
      <c r="A21" s="395"/>
      <c r="B21" s="395" t="s">
        <v>689</v>
      </c>
      <c r="C21" s="323" t="s">
        <v>377</v>
      </c>
      <c r="D21" s="309">
        <f t="shared" si="0"/>
        <v>2</v>
      </c>
      <c r="E21" s="303"/>
      <c r="F21" s="310"/>
      <c r="G21" s="303"/>
    </row>
    <row r="22" spans="1:7">
      <c r="A22" s="395"/>
      <c r="B22" s="395" t="s">
        <v>690</v>
      </c>
      <c r="C22" s="323" t="s">
        <v>377</v>
      </c>
      <c r="D22" s="309">
        <f t="shared" si="0"/>
        <v>2</v>
      </c>
      <c r="E22" s="303"/>
      <c r="F22" s="310"/>
      <c r="G22" s="303"/>
    </row>
    <row r="23" spans="1:7">
      <c r="A23" s="303"/>
      <c r="B23" s="303"/>
      <c r="C23" s="324"/>
      <c r="D23" s="309"/>
      <c r="E23" s="303"/>
      <c r="F23" s="310"/>
      <c r="G23" s="303"/>
    </row>
    <row r="24" spans="1:7">
      <c r="A24" s="303" t="s">
        <v>34</v>
      </c>
      <c r="B24" s="303" t="s">
        <v>364</v>
      </c>
      <c r="C24" s="324" t="s">
        <v>377</v>
      </c>
      <c r="D24" s="309">
        <f t="shared" si="0"/>
        <v>2</v>
      </c>
      <c r="E24" s="303"/>
      <c r="F24" s="310"/>
      <c r="G24" s="303"/>
    </row>
    <row r="25" spans="1:7">
      <c r="A25" s="303"/>
      <c r="B25" s="303" t="s">
        <v>365</v>
      </c>
      <c r="C25" s="324" t="s">
        <v>383</v>
      </c>
      <c r="D25" s="309">
        <f t="shared" si="0"/>
        <v>4</v>
      </c>
      <c r="E25" s="303"/>
      <c r="F25" s="303"/>
      <c r="G25" s="303"/>
    </row>
    <row r="26" spans="1:7">
      <c r="A26" s="303"/>
      <c r="B26" s="303"/>
      <c r="C26" s="324"/>
      <c r="D26" s="309"/>
      <c r="E26" s="303"/>
      <c r="F26" s="303"/>
      <c r="G26" s="303"/>
    </row>
    <row r="27" spans="1:7">
      <c r="A27" s="303" t="s">
        <v>273</v>
      </c>
      <c r="B27" s="303" t="s">
        <v>350</v>
      </c>
      <c r="C27" s="324" t="s">
        <v>377</v>
      </c>
      <c r="D27" s="309">
        <f t="shared" si="0"/>
        <v>2</v>
      </c>
      <c r="E27" s="303"/>
      <c r="F27" s="303"/>
      <c r="G27" s="303"/>
    </row>
    <row r="28" spans="1:7">
      <c r="A28" s="303"/>
      <c r="B28" s="303" t="s">
        <v>366</v>
      </c>
      <c r="C28" s="324" t="s">
        <v>383</v>
      </c>
      <c r="D28" s="309">
        <f t="shared" si="0"/>
        <v>4</v>
      </c>
      <c r="E28" s="303"/>
      <c r="F28" s="303"/>
      <c r="G28" s="303"/>
    </row>
    <row r="29" spans="1:7">
      <c r="A29" s="303"/>
      <c r="B29" s="303" t="s">
        <v>360</v>
      </c>
      <c r="C29" s="324" t="s">
        <v>377</v>
      </c>
      <c r="D29" s="309">
        <f t="shared" si="0"/>
        <v>2</v>
      </c>
      <c r="E29" s="303"/>
      <c r="F29" s="303"/>
      <c r="G29" s="303"/>
    </row>
    <row r="30" spans="1:7">
      <c r="A30" s="303"/>
      <c r="B30" s="303"/>
      <c r="C30" s="324"/>
      <c r="D30" s="309"/>
      <c r="E30" s="303"/>
      <c r="F30" s="303"/>
      <c r="G30" s="303"/>
    </row>
    <row r="31" spans="1:7">
      <c r="A31" s="184" t="s">
        <v>38</v>
      </c>
      <c r="B31" s="303" t="s">
        <v>362</v>
      </c>
      <c r="C31" s="324" t="s">
        <v>383</v>
      </c>
      <c r="D31" s="309">
        <f t="shared" si="0"/>
        <v>4</v>
      </c>
      <c r="E31" s="303"/>
      <c r="F31" s="303"/>
      <c r="G31" s="303"/>
    </row>
    <row r="32" spans="1:7">
      <c r="A32" s="184"/>
      <c r="B32" s="303"/>
      <c r="C32" s="324"/>
      <c r="D32" s="309"/>
      <c r="E32" s="303"/>
      <c r="F32" s="303"/>
      <c r="G32" s="303"/>
    </row>
    <row r="33" spans="1:7">
      <c r="A33" s="184" t="s">
        <v>40</v>
      </c>
      <c r="B33" s="303" t="s">
        <v>367</v>
      </c>
      <c r="C33" s="324" t="s">
        <v>383</v>
      </c>
      <c r="D33" s="309">
        <f t="shared" si="0"/>
        <v>4</v>
      </c>
      <c r="E33" s="303"/>
      <c r="F33" s="303"/>
      <c r="G33" s="303"/>
    </row>
    <row r="34" spans="1:7">
      <c r="A34" s="184"/>
      <c r="B34" s="303" t="s">
        <v>368</v>
      </c>
      <c r="C34" s="324" t="s">
        <v>383</v>
      </c>
      <c r="D34" s="309">
        <f t="shared" si="0"/>
        <v>4</v>
      </c>
      <c r="E34" s="303"/>
      <c r="F34" s="303"/>
      <c r="G34" s="303"/>
    </row>
    <row r="35" spans="1:7">
      <c r="A35" s="184"/>
      <c r="B35" s="303" t="s">
        <v>369</v>
      </c>
      <c r="C35" s="323" t="s">
        <v>379</v>
      </c>
      <c r="D35" s="309">
        <f t="shared" si="0"/>
        <v>3</v>
      </c>
      <c r="E35" s="303"/>
      <c r="F35" s="303"/>
      <c r="G35" s="303"/>
    </row>
    <row r="36" spans="1:7">
      <c r="A36" s="184"/>
      <c r="B36" s="303"/>
      <c r="C36" s="324"/>
      <c r="D36" s="309"/>
      <c r="E36" s="303"/>
      <c r="F36" s="303"/>
      <c r="G36" s="303"/>
    </row>
    <row r="37" spans="1:7">
      <c r="A37" t="s">
        <v>42</v>
      </c>
      <c r="B37" s="303" t="s">
        <v>370</v>
      </c>
      <c r="C37" s="323" t="s">
        <v>382</v>
      </c>
      <c r="D37" s="309">
        <f t="shared" si="0"/>
        <v>1</v>
      </c>
      <c r="E37" s="303"/>
      <c r="F37" s="303"/>
      <c r="G37" s="303"/>
    </row>
    <row r="38" spans="1:7">
      <c r="B38" s="319" t="s">
        <v>357</v>
      </c>
      <c r="C38" s="323" t="s">
        <v>378</v>
      </c>
      <c r="D38" s="309">
        <f t="shared" si="0"/>
        <v>4</v>
      </c>
      <c r="E38" s="303"/>
      <c r="F38" s="303"/>
      <c r="G38" s="303"/>
    </row>
    <row r="39" spans="1:7">
      <c r="A39" s="184"/>
      <c r="B39" s="303" t="s">
        <v>289</v>
      </c>
      <c r="C39" s="324" t="s">
        <v>379</v>
      </c>
      <c r="D39" s="309">
        <f t="shared" si="0"/>
        <v>3</v>
      </c>
      <c r="E39" s="303"/>
      <c r="F39" s="303"/>
      <c r="G39" s="303"/>
    </row>
    <row r="40" spans="1:7">
      <c r="A40" s="303"/>
      <c r="B40" s="303"/>
      <c r="C40" s="309"/>
      <c r="D40" s="309"/>
    </row>
    <row r="41" spans="1:7" ht="25.5">
      <c r="A41" s="311" t="s">
        <v>691</v>
      </c>
      <c r="B41" s="312"/>
      <c r="C41" s="313" t="s">
        <v>384</v>
      </c>
      <c r="D41" s="314">
        <f>AVERAGE(D9:D39)</f>
        <v>2.6</v>
      </c>
    </row>
    <row r="42" spans="1:7">
      <c r="A42" s="303"/>
      <c r="B42" s="303"/>
      <c r="C42" s="303"/>
      <c r="D42" s="303"/>
    </row>
    <row r="43" spans="1:7" ht="13.15" thickBot="1">
      <c r="A43" s="315" t="s">
        <v>338</v>
      </c>
      <c r="B43" s="316" t="s">
        <v>289</v>
      </c>
      <c r="C43" s="321" t="s">
        <v>390</v>
      </c>
      <c r="D43" s="317">
        <f>INDEX($G$9:$G$13,MATCH($C43,$F$9:$F$13,0))</f>
        <v>3</v>
      </c>
    </row>
    <row r="44" spans="1:7" ht="24.75" customHeight="1">
      <c r="A44" s="303"/>
      <c r="B44" s="303"/>
      <c r="C44" s="309"/>
      <c r="D44" s="309"/>
    </row>
    <row r="45" spans="1:7">
      <c r="A45" s="318" t="s">
        <v>287</v>
      </c>
      <c r="B45" s="303"/>
      <c r="C45" s="309"/>
      <c r="D45" s="309"/>
    </row>
    <row r="46" spans="1:7" ht="27" customHeight="1">
      <c r="A46" s="460" t="s">
        <v>388</v>
      </c>
      <c r="B46" s="460"/>
      <c r="C46" s="460"/>
      <c r="D46" s="460"/>
    </row>
    <row r="47" spans="1:7">
      <c r="A47" t="s">
        <v>385</v>
      </c>
    </row>
  </sheetData>
  <mergeCells count="4">
    <mergeCell ref="A2:D2"/>
    <mergeCell ref="A3:D3"/>
    <mergeCell ref="C6:D6"/>
    <mergeCell ref="A46:D46"/>
  </mergeCells>
  <printOptions horizontalCentered="1"/>
  <pageMargins left="0.7" right="0.7" top="0.75" bottom="0.75" header="0.3" footer="0.3"/>
  <pageSetup scale="61" orientation="portrait" useFirstPageNumber="1" r:id="rId1"/>
  <headerFooter>
    <oddHeader>&amp;RFile No. GR-2021-0241 
Schedule AEB-D2, Attachment 14
Page &amp;P of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FBD1-617A-4A1F-A301-E7E1F74EB589}">
  <dimension ref="A2:J28"/>
  <sheetViews>
    <sheetView zoomScaleNormal="100" workbookViewId="0">
      <selection activeCell="D46" sqref="D46"/>
    </sheetView>
  </sheetViews>
  <sheetFormatPr defaultRowHeight="12.75"/>
  <cols>
    <col min="1" max="1" width="3.1328125" style="21" customWidth="1"/>
    <col min="2" max="2" width="33" style="21" customWidth="1"/>
    <col min="3" max="3" width="9.265625" style="21" customWidth="1"/>
    <col min="4" max="4" width="11.3984375" style="21" customWidth="1"/>
    <col min="5" max="5" width="15.59765625" style="21" customWidth="1"/>
    <col min="6" max="6" width="23.1328125" style="21" customWidth="1"/>
    <col min="7" max="9" width="15.59765625" style="21" customWidth="1"/>
    <col min="10" max="10" width="12.86328125" customWidth="1"/>
  </cols>
  <sheetData>
    <row r="2" spans="2:10">
      <c r="B2" s="430" t="s">
        <v>295</v>
      </c>
      <c r="C2" s="430"/>
      <c r="D2" s="430"/>
      <c r="E2" s="430"/>
      <c r="F2" s="430"/>
      <c r="G2" s="430"/>
      <c r="H2" s="430"/>
      <c r="I2" s="430"/>
      <c r="J2" s="430"/>
    </row>
    <row r="4" spans="2:10" ht="13.15" thickBot="1">
      <c r="D4" s="219" t="s">
        <v>24</v>
      </c>
      <c r="E4" s="219" t="s">
        <v>25</v>
      </c>
      <c r="F4" s="220" t="s">
        <v>26</v>
      </c>
      <c r="G4" s="220" t="s">
        <v>27</v>
      </c>
      <c r="H4" s="220" t="s">
        <v>28</v>
      </c>
      <c r="I4" s="220" t="s">
        <v>29</v>
      </c>
      <c r="J4" s="220" t="s">
        <v>149</v>
      </c>
    </row>
    <row r="5" spans="2:10" ht="51">
      <c r="B5" s="221" t="s">
        <v>30</v>
      </c>
      <c r="C5" s="222" t="s">
        <v>31</v>
      </c>
      <c r="D5" s="24" t="s">
        <v>296</v>
      </c>
      <c r="E5" s="25" t="s">
        <v>297</v>
      </c>
      <c r="F5" s="25" t="s">
        <v>298</v>
      </c>
      <c r="G5" s="25" t="s">
        <v>299</v>
      </c>
      <c r="H5" s="25" t="s">
        <v>300</v>
      </c>
      <c r="I5" s="25" t="s">
        <v>301</v>
      </c>
      <c r="J5" s="25" t="s">
        <v>645</v>
      </c>
    </row>
    <row r="6" spans="2:10">
      <c r="B6" s="3" t="s">
        <v>32</v>
      </c>
      <c r="C6" s="212" t="s">
        <v>33</v>
      </c>
      <c r="D6" s="219" t="s">
        <v>261</v>
      </c>
      <c r="E6" s="219" t="s">
        <v>302</v>
      </c>
      <c r="F6" s="219" t="s">
        <v>261</v>
      </c>
      <c r="G6" s="20">
        <v>1</v>
      </c>
      <c r="H6" s="20">
        <v>0.66551520772842443</v>
      </c>
      <c r="I6" s="219" t="s">
        <v>269</v>
      </c>
      <c r="J6" s="20">
        <f>'Attachment 3 Constant DCF '!L7</f>
        <v>9.7813606623209134E-2</v>
      </c>
    </row>
    <row r="7" spans="2:10">
      <c r="B7" s="3" t="s">
        <v>629</v>
      </c>
      <c r="C7" s="347" t="s">
        <v>630</v>
      </c>
      <c r="D7" s="346" t="s">
        <v>261</v>
      </c>
      <c r="E7" s="346" t="s">
        <v>305</v>
      </c>
      <c r="F7" s="346" t="s">
        <v>261</v>
      </c>
      <c r="G7" s="20">
        <v>1.0181746656587187</v>
      </c>
      <c r="H7" s="20">
        <v>0.61183154508653026</v>
      </c>
      <c r="I7" s="346" t="s">
        <v>269</v>
      </c>
      <c r="J7" s="20">
        <f>'Attachment 3 Constant DCF '!L8</f>
        <v>0.1066101669469133</v>
      </c>
    </row>
    <row r="8" spans="2:10">
      <c r="B8" s="3" t="s">
        <v>34</v>
      </c>
      <c r="C8" s="212" t="s">
        <v>35</v>
      </c>
      <c r="D8" s="219" t="s">
        <v>261</v>
      </c>
      <c r="E8" s="219" t="s">
        <v>303</v>
      </c>
      <c r="F8" s="219" t="s">
        <v>261</v>
      </c>
      <c r="G8" s="20">
        <v>1</v>
      </c>
      <c r="H8" s="20">
        <v>0.90902474113188425</v>
      </c>
      <c r="I8" s="219" t="s">
        <v>269</v>
      </c>
      <c r="J8" s="20">
        <f>'Attachment 3 Constant DCF '!L9</f>
        <v>8.377726109334073E-2</v>
      </c>
    </row>
    <row r="9" spans="2:10">
      <c r="B9" s="3" t="s">
        <v>36</v>
      </c>
      <c r="C9" s="212" t="s">
        <v>37</v>
      </c>
      <c r="D9" s="219" t="s">
        <v>261</v>
      </c>
      <c r="E9" s="219" t="s">
        <v>302</v>
      </c>
      <c r="F9" s="219" t="s">
        <v>261</v>
      </c>
      <c r="G9" s="20">
        <v>1</v>
      </c>
      <c r="H9" s="20">
        <v>1</v>
      </c>
      <c r="I9" s="219" t="s">
        <v>269</v>
      </c>
      <c r="J9" s="20">
        <f>'Attachment 3 Constant DCF '!L10</f>
        <v>8.8217721216466496E-2</v>
      </c>
    </row>
    <row r="10" spans="2:10">
      <c r="B10" s="3" t="s">
        <v>38</v>
      </c>
      <c r="C10" s="212" t="s">
        <v>39</v>
      </c>
      <c r="D10" s="219" t="s">
        <v>261</v>
      </c>
      <c r="E10" s="219" t="s">
        <v>304</v>
      </c>
      <c r="F10" s="219" t="s">
        <v>261</v>
      </c>
      <c r="G10" s="20">
        <v>1</v>
      </c>
      <c r="H10" s="20">
        <v>1</v>
      </c>
      <c r="I10" s="219" t="s">
        <v>269</v>
      </c>
      <c r="J10" s="20">
        <f>'Attachment 3 Constant DCF '!L11</f>
        <v>0.26582365725401985</v>
      </c>
    </row>
    <row r="11" spans="2:10">
      <c r="B11" s="3" t="s">
        <v>40</v>
      </c>
      <c r="C11" s="212" t="s">
        <v>41</v>
      </c>
      <c r="D11" s="219" t="s">
        <v>261</v>
      </c>
      <c r="E11" s="219" t="s">
        <v>305</v>
      </c>
      <c r="F11" s="219" t="s">
        <v>261</v>
      </c>
      <c r="G11" s="20">
        <v>0.80461749752473777</v>
      </c>
      <c r="H11" s="20">
        <v>1</v>
      </c>
      <c r="I11" s="219" t="s">
        <v>269</v>
      </c>
      <c r="J11" s="20">
        <f>'Attachment 3 Constant DCF '!L12</f>
        <v>9.9198580100260919E-2</v>
      </c>
    </row>
    <row r="12" spans="2:10" ht="13.15" thickBot="1">
      <c r="B12" s="223" t="s">
        <v>42</v>
      </c>
      <c r="C12" s="224" t="s">
        <v>43</v>
      </c>
      <c r="D12" s="220" t="s">
        <v>261</v>
      </c>
      <c r="E12" s="220" t="s">
        <v>306</v>
      </c>
      <c r="F12" s="220" t="s">
        <v>261</v>
      </c>
      <c r="G12" s="225">
        <v>0.97025404531134196</v>
      </c>
      <c r="H12" s="225">
        <v>1</v>
      </c>
      <c r="I12" s="220" t="s">
        <v>269</v>
      </c>
      <c r="J12" s="367">
        <f>'Attachment 3 Constant DCF '!L13</f>
        <v>0.13482001973809613</v>
      </c>
    </row>
    <row r="16" spans="2:10">
      <c r="B16" s="57" t="s">
        <v>23</v>
      </c>
    </row>
    <row r="17" spans="2:3">
      <c r="B17" s="21" t="s">
        <v>44</v>
      </c>
    </row>
    <row r="18" spans="2:3">
      <c r="B18" s="21" t="s">
        <v>45</v>
      </c>
    </row>
    <row r="19" spans="2:3">
      <c r="B19" s="21" t="s">
        <v>307</v>
      </c>
    </row>
    <row r="20" spans="2:3">
      <c r="B20" s="21" t="s">
        <v>308</v>
      </c>
    </row>
    <row r="21" spans="2:3">
      <c r="B21" s="21" t="s">
        <v>309</v>
      </c>
    </row>
    <row r="22" spans="2:3">
      <c r="B22" s="21" t="s">
        <v>310</v>
      </c>
    </row>
    <row r="23" spans="2:3">
      <c r="B23" s="21" t="s">
        <v>1732</v>
      </c>
    </row>
    <row r="26" spans="2:3">
      <c r="C26" s="226"/>
    </row>
    <row r="27" spans="2:3">
      <c r="C27" s="226"/>
    </row>
    <row r="28" spans="2:3">
      <c r="C28" s="219"/>
    </row>
  </sheetData>
  <mergeCells count="1">
    <mergeCell ref="B2:J2"/>
  </mergeCells>
  <conditionalFormatting sqref="B6:C12">
    <cfRule type="expression" dxfId="6" priority="1">
      <formula>"(blank)"</formula>
    </cfRule>
  </conditionalFormatting>
  <conditionalFormatting sqref="B6:C12">
    <cfRule type="expression" dxfId="5" priority="2">
      <formula>#REF!</formula>
    </cfRule>
  </conditionalFormatting>
  <pageMargins left="0.7" right="0.7" top="0.75" bottom="0.75" header="0.3" footer="0.3"/>
  <pageSetup scale="53" orientation="portrait" useFirstPageNumber="1" horizontalDpi="300" verticalDpi="300" r:id="rId1"/>
  <headerFooter>
    <oddHeader>&amp;RFile No. GR-2021-0241 
Schedule AEB-D2, Attachment 2
Page &amp;P of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09A4C-D81C-42E3-9B4F-F8D54B15BACF}">
  <dimension ref="A2:Y89"/>
  <sheetViews>
    <sheetView zoomScale="85" zoomScaleNormal="85" zoomScaleSheetLayoutView="70" zoomScalePageLayoutView="80" workbookViewId="0">
      <selection activeCell="H53" sqref="H53"/>
    </sheetView>
  </sheetViews>
  <sheetFormatPr defaultRowHeight="12.75"/>
  <cols>
    <col min="1" max="1" width="33.59765625" style="8" customWidth="1"/>
    <col min="2" max="2" width="8.59765625" customWidth="1"/>
    <col min="3" max="3" width="12.1328125" customWidth="1"/>
    <col min="4" max="4" width="9.1328125" customWidth="1"/>
    <col min="5" max="5" width="10.265625" customWidth="1"/>
    <col min="6" max="10" width="10.59765625" customWidth="1"/>
    <col min="11" max="11" width="9" customWidth="1"/>
    <col min="12" max="12" width="9.3984375" customWidth="1"/>
    <col min="13" max="13" width="9.86328125" customWidth="1"/>
  </cols>
  <sheetData>
    <row r="2" spans="1:21">
      <c r="A2" s="432" t="s">
        <v>290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</row>
    <row r="3" spans="1:21">
      <c r="A3" s="4"/>
      <c r="B3" s="3"/>
      <c r="C3" s="4"/>
      <c r="D3" s="4"/>
      <c r="E3" s="3"/>
      <c r="F3" s="3"/>
      <c r="G3" s="3"/>
      <c r="H3" s="3"/>
      <c r="I3" s="3"/>
      <c r="J3" s="3"/>
      <c r="K3" s="368"/>
      <c r="L3" s="368"/>
      <c r="M3" s="368"/>
    </row>
    <row r="4" spans="1:21" ht="13.15" thickBot="1">
      <c r="A4" s="4"/>
      <c r="B4" s="3"/>
      <c r="C4" s="14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</row>
    <row r="5" spans="1:21" ht="51">
      <c r="A5" s="142" t="s">
        <v>30</v>
      </c>
      <c r="B5" s="111" t="s">
        <v>31</v>
      </c>
      <c r="C5" s="143" t="s">
        <v>46</v>
      </c>
      <c r="D5" s="143" t="s">
        <v>47</v>
      </c>
      <c r="E5" s="112" t="s">
        <v>48</v>
      </c>
      <c r="F5" s="112" t="s">
        <v>49</v>
      </c>
      <c r="G5" s="112" t="s">
        <v>50</v>
      </c>
      <c r="H5" s="112" t="s">
        <v>51</v>
      </c>
      <c r="I5" s="112" t="s">
        <v>52</v>
      </c>
      <c r="J5" s="112" t="s">
        <v>53</v>
      </c>
      <c r="K5" s="111" t="s">
        <v>54</v>
      </c>
      <c r="L5" s="112" t="s">
        <v>55</v>
      </c>
      <c r="M5" s="111" t="s">
        <v>56</v>
      </c>
    </row>
    <row r="6" spans="1:21">
      <c r="A6" s="6"/>
      <c r="B6" s="15"/>
      <c r="C6" s="6"/>
      <c r="D6" s="6"/>
      <c r="E6" s="15"/>
      <c r="F6" s="15"/>
      <c r="G6" s="15"/>
      <c r="H6" s="15"/>
      <c r="I6" s="15"/>
      <c r="J6" s="15"/>
      <c r="K6" s="15"/>
      <c r="L6" s="15"/>
      <c r="M6" s="15"/>
    </row>
    <row r="7" spans="1:21">
      <c r="A7" s="6" t="s">
        <v>32</v>
      </c>
      <c r="B7" s="5" t="s">
        <v>33</v>
      </c>
      <c r="C7" s="10">
        <v>2.5</v>
      </c>
      <c r="D7" s="10">
        <v>91.583666666666673</v>
      </c>
      <c r="E7" s="11">
        <f>C7/D7</f>
        <v>2.7297443867356257E-2</v>
      </c>
      <c r="F7" s="11">
        <f t="shared" ref="F7:F13" si="0">IFERROR(E7*(1+0.5*J7),"")</f>
        <v>2.8246939956542469E-2</v>
      </c>
      <c r="G7" s="20">
        <v>7.0000000000000007E-2</v>
      </c>
      <c r="H7" s="20">
        <v>6.7699999999999996E-2</v>
      </c>
      <c r="I7" s="20">
        <v>7.0999999999999994E-2</v>
      </c>
      <c r="J7" s="11">
        <f t="shared" ref="J7:J13" si="1">AVERAGE(G7:I7)</f>
        <v>6.9566666666666666E-2</v>
      </c>
      <c r="K7" s="20">
        <f>$E7*(1+0.5*MIN($G7:$I7))+MIN($G7:$I7)</f>
        <v>9.5921462342266256E-2</v>
      </c>
      <c r="L7" s="11">
        <f t="shared" ref="L7:L13" si="2">F7+J7</f>
        <v>9.7813606623209134E-2</v>
      </c>
      <c r="M7" s="11">
        <f>$E7*(1+0.5*MAX($G7:$I7))+MAX($G7:$I7)</f>
        <v>9.9266503124647396E-2</v>
      </c>
      <c r="O7" s="23"/>
      <c r="P7" s="23"/>
      <c r="Q7" s="23"/>
      <c r="R7" s="12"/>
      <c r="S7" s="12"/>
      <c r="T7" s="12"/>
      <c r="U7" s="18"/>
    </row>
    <row r="8" spans="1:21">
      <c r="A8" s="6" t="s">
        <v>629</v>
      </c>
      <c r="B8" s="5" t="s">
        <v>630</v>
      </c>
      <c r="C8" s="10">
        <v>0.84</v>
      </c>
      <c r="D8" s="10">
        <v>22.202666666666662</v>
      </c>
      <c r="E8" s="11">
        <f t="shared" ref="E8:E13" si="3">C8/D8</f>
        <v>3.7833293298102338E-2</v>
      </c>
      <c r="F8" s="11">
        <f t="shared" si="0"/>
        <v>3.9110166946913293E-2</v>
      </c>
      <c r="G8" s="20">
        <v>0.13</v>
      </c>
      <c r="H8" s="20">
        <v>1.6500000000000001E-2</v>
      </c>
      <c r="I8" s="20">
        <v>5.6000000000000001E-2</v>
      </c>
      <c r="J8" s="11">
        <f t="shared" si="1"/>
        <v>6.7500000000000004E-2</v>
      </c>
      <c r="K8" s="20">
        <f t="shared" ref="K8:K13" si="4">$E8*(1+0.5*MIN($G8:$I8))+MIN($G8:$I8)</f>
        <v>5.4645417967811687E-2</v>
      </c>
      <c r="L8" s="11">
        <f t="shared" si="2"/>
        <v>0.1066101669469133</v>
      </c>
      <c r="M8" s="11">
        <f t="shared" ref="M8:M13" si="5">$E8*(1+0.5*MAX($G8:$I8))+MAX($G8:$I8)</f>
        <v>0.170292457362479</v>
      </c>
      <c r="O8" s="23"/>
      <c r="P8" s="23"/>
      <c r="Q8" s="23"/>
      <c r="R8" s="12"/>
      <c r="S8" s="12"/>
      <c r="T8" s="12"/>
      <c r="U8" s="18"/>
    </row>
    <row r="9" spans="1:21">
      <c r="A9" s="6" t="s">
        <v>34</v>
      </c>
      <c r="B9" s="5" t="s">
        <v>35</v>
      </c>
      <c r="C9" s="10">
        <v>1.92</v>
      </c>
      <c r="D9" s="10">
        <v>45.326666666666675</v>
      </c>
      <c r="E9" s="11">
        <f t="shared" si="3"/>
        <v>4.2359170466245023E-2</v>
      </c>
      <c r="F9" s="11">
        <f t="shared" si="0"/>
        <v>4.3218194670522972E-2</v>
      </c>
      <c r="G9" s="20">
        <f>'Attachment 3 Constant DCF'!E12</f>
        <v>5.9677199268453274E-2</v>
      </c>
      <c r="H9" s="20">
        <v>3.1E-2</v>
      </c>
      <c r="I9" s="20">
        <v>3.1E-2</v>
      </c>
      <c r="J9" s="11">
        <f t="shared" si="1"/>
        <v>4.0559066422817758E-2</v>
      </c>
      <c r="K9" s="20">
        <f t="shared" si="4"/>
        <v>7.4015737608471827E-2</v>
      </c>
      <c r="L9" s="11">
        <f t="shared" si="2"/>
        <v>8.377726109334073E-2</v>
      </c>
      <c r="M9" s="11">
        <f t="shared" si="5"/>
        <v>0.10330030806307854</v>
      </c>
      <c r="O9" s="23"/>
      <c r="P9" s="23"/>
      <c r="Q9" s="23"/>
      <c r="R9" s="12"/>
      <c r="S9" s="12"/>
      <c r="T9" s="12"/>
      <c r="U9" s="18"/>
    </row>
    <row r="10" spans="1:21">
      <c r="A10" s="6" t="s">
        <v>36</v>
      </c>
      <c r="B10" s="5" t="s">
        <v>37</v>
      </c>
      <c r="C10" s="10">
        <v>2.16</v>
      </c>
      <c r="D10" s="10">
        <v>74.386666666666699</v>
      </c>
      <c r="E10" s="11">
        <f t="shared" si="3"/>
        <v>2.9037461910736681E-2</v>
      </c>
      <c r="F10" s="11">
        <f t="shared" si="0"/>
        <v>2.9884387883133166E-2</v>
      </c>
      <c r="G10" s="20">
        <v>6.5000000000000002E-2</v>
      </c>
      <c r="H10" s="20">
        <v>0.05</v>
      </c>
      <c r="I10" s="20">
        <v>0.06</v>
      </c>
      <c r="J10" s="11">
        <f t="shared" si="1"/>
        <v>5.8333333333333327E-2</v>
      </c>
      <c r="K10" s="20">
        <f t="shared" si="4"/>
        <v>7.9763398458505094E-2</v>
      </c>
      <c r="L10" s="11">
        <f t="shared" si="2"/>
        <v>8.8217721216466496E-2</v>
      </c>
      <c r="M10" s="11">
        <f t="shared" si="5"/>
        <v>9.4981179422835627E-2</v>
      </c>
      <c r="O10" s="23"/>
      <c r="P10" s="23"/>
      <c r="Q10" s="23"/>
      <c r="R10" s="12"/>
      <c r="S10" s="12"/>
      <c r="T10" s="12"/>
      <c r="U10" s="18"/>
    </row>
    <row r="11" spans="1:21">
      <c r="A11" s="6" t="s">
        <v>38</v>
      </c>
      <c r="B11" s="5" t="s">
        <v>39</v>
      </c>
      <c r="C11" s="10">
        <v>1.21</v>
      </c>
      <c r="D11" s="10">
        <v>21.932666666666663</v>
      </c>
      <c r="E11" s="11">
        <f t="shared" si="3"/>
        <v>5.516885011702484E-2</v>
      </c>
      <c r="F11" s="11">
        <f t="shared" si="0"/>
        <v>6.0823657254019885E-2</v>
      </c>
      <c r="G11" s="20">
        <v>0.125</v>
      </c>
      <c r="H11" s="20">
        <v>0.245</v>
      </c>
      <c r="I11" s="20">
        <v>0.245</v>
      </c>
      <c r="J11" s="11">
        <f t="shared" si="1"/>
        <v>0.20499999999999999</v>
      </c>
      <c r="K11" s="20">
        <f t="shared" si="4"/>
        <v>0.18361690324933888</v>
      </c>
      <c r="L11" s="11">
        <f t="shared" si="2"/>
        <v>0.26582365725401985</v>
      </c>
      <c r="M11" s="11">
        <f t="shared" si="5"/>
        <v>0.30692703425636036</v>
      </c>
      <c r="O11" s="23"/>
      <c r="P11" s="23"/>
      <c r="Q11" s="23"/>
      <c r="R11" s="12"/>
      <c r="S11" s="12"/>
      <c r="T11" s="12"/>
      <c r="U11" s="18"/>
    </row>
    <row r="12" spans="1:21">
      <c r="A12" s="6" t="s">
        <v>40</v>
      </c>
      <c r="B12" s="5" t="s">
        <v>41</v>
      </c>
      <c r="C12" s="10">
        <v>2.2799999999999998</v>
      </c>
      <c r="D12" s="10">
        <v>59.910333333333348</v>
      </c>
      <c r="E12" s="11">
        <f t="shared" si="3"/>
        <v>3.8056873883748475E-2</v>
      </c>
      <c r="F12" s="11">
        <f t="shared" si="0"/>
        <v>3.9198580100260928E-2</v>
      </c>
      <c r="G12" s="20">
        <v>0.09</v>
      </c>
      <c r="H12" s="20">
        <v>0.04</v>
      </c>
      <c r="I12" s="20">
        <v>0.05</v>
      </c>
      <c r="J12" s="11">
        <f t="shared" si="1"/>
        <v>0.06</v>
      </c>
      <c r="K12" s="20">
        <f t="shared" si="4"/>
        <v>7.881801136142344E-2</v>
      </c>
      <c r="L12" s="11">
        <f t="shared" si="2"/>
        <v>9.9198580100260919E-2</v>
      </c>
      <c r="M12" s="11">
        <f t="shared" si="5"/>
        <v>0.12976943320851714</v>
      </c>
      <c r="O12" s="23"/>
      <c r="P12" s="23"/>
      <c r="Q12" s="23"/>
      <c r="R12" s="12"/>
      <c r="S12" s="12"/>
      <c r="T12" s="12"/>
      <c r="U12" s="18"/>
    </row>
    <row r="13" spans="1:21">
      <c r="A13" s="6" t="s">
        <v>42</v>
      </c>
      <c r="B13" s="5" t="s">
        <v>43</v>
      </c>
      <c r="C13" s="10">
        <v>2.6</v>
      </c>
      <c r="D13" s="10">
        <v>62.37233333333333</v>
      </c>
      <c r="E13" s="11">
        <f t="shared" si="3"/>
        <v>4.1685148864079695E-2</v>
      </c>
      <c r="F13" s="11">
        <f t="shared" si="0"/>
        <v>4.3586686404762799E-2</v>
      </c>
      <c r="G13" s="20">
        <v>5.5E-2</v>
      </c>
      <c r="H13" s="20">
        <v>5.3699999999999998E-2</v>
      </c>
      <c r="I13" s="20">
        <v>0.16500000000000001</v>
      </c>
      <c r="J13" s="11">
        <f t="shared" si="1"/>
        <v>9.1233333333333333E-2</v>
      </c>
      <c r="K13" s="20">
        <f t="shared" si="4"/>
        <v>9.6504395111080235E-2</v>
      </c>
      <c r="L13" s="11">
        <f t="shared" si="2"/>
        <v>0.13482001973809613</v>
      </c>
      <c r="M13" s="11">
        <f t="shared" si="5"/>
        <v>0.21012417364536629</v>
      </c>
      <c r="O13" s="23"/>
      <c r="P13" s="23"/>
      <c r="Q13" s="23"/>
      <c r="R13" s="12"/>
      <c r="S13" s="12"/>
      <c r="T13" s="12"/>
      <c r="U13" s="18"/>
    </row>
    <row r="14" spans="1:21">
      <c r="A14" s="19"/>
      <c r="B14" s="144"/>
      <c r="C14" s="145"/>
      <c r="D14" s="145"/>
      <c r="E14" s="146"/>
      <c r="F14" s="146"/>
      <c r="G14" s="146"/>
      <c r="H14" s="146"/>
      <c r="I14" s="146"/>
      <c r="J14" s="146"/>
      <c r="K14" s="146"/>
      <c r="L14" s="146"/>
      <c r="M14" s="146"/>
    </row>
    <row r="15" spans="1:21">
      <c r="A15" s="213" t="s">
        <v>5</v>
      </c>
      <c r="B15" s="16"/>
      <c r="C15" s="19"/>
      <c r="D15" s="19"/>
      <c r="E15" s="40">
        <f t="shared" ref="E15:M15" si="6">IFERROR(MEDIAN(E7:E13),"")</f>
        <v>3.8056873883748475E-2</v>
      </c>
      <c r="F15" s="40">
        <f t="shared" si="6"/>
        <v>3.9198580100260928E-2</v>
      </c>
      <c r="G15" s="40">
        <f t="shared" si="6"/>
        <v>7.0000000000000007E-2</v>
      </c>
      <c r="H15" s="40">
        <f t="shared" si="6"/>
        <v>0.05</v>
      </c>
      <c r="I15" s="40">
        <f t="shared" si="6"/>
        <v>0.06</v>
      </c>
      <c r="J15" s="40">
        <f t="shared" si="6"/>
        <v>6.7500000000000004E-2</v>
      </c>
      <c r="K15" s="40">
        <f t="shared" si="6"/>
        <v>7.9763398458505094E-2</v>
      </c>
      <c r="L15" s="40">
        <f t="shared" si="6"/>
        <v>9.9198580100260919E-2</v>
      </c>
      <c r="M15" s="40">
        <f t="shared" si="6"/>
        <v>0.12976943320851714</v>
      </c>
    </row>
    <row r="16" spans="1:21">
      <c r="A16" s="7"/>
      <c r="B16" s="15"/>
      <c r="C16" s="6"/>
      <c r="D16" s="6"/>
      <c r="E16" s="26"/>
      <c r="F16" s="26"/>
      <c r="G16" s="26"/>
      <c r="H16" s="26"/>
      <c r="I16" s="26"/>
      <c r="J16" s="26"/>
      <c r="K16" s="26"/>
      <c r="L16" s="26"/>
      <c r="M16" s="26"/>
    </row>
    <row r="17" spans="1:13">
      <c r="A17" s="19" t="s">
        <v>23</v>
      </c>
      <c r="B17" s="16"/>
      <c r="C17" s="4"/>
      <c r="D17" s="4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4" t="s">
        <v>44</v>
      </c>
      <c r="B18" s="3"/>
      <c r="C18" s="4"/>
      <c r="D18" s="4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4" t="s">
        <v>391</v>
      </c>
      <c r="B19" s="3"/>
      <c r="C19" s="4"/>
      <c r="D19" s="4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4" t="s">
        <v>57</v>
      </c>
      <c r="B20" s="3"/>
      <c r="C20" s="4"/>
      <c r="D20" s="4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4" t="s">
        <v>58</v>
      </c>
      <c r="B21" s="3"/>
      <c r="C21" s="4"/>
      <c r="D21" s="4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4" t="s">
        <v>59</v>
      </c>
      <c r="B22" s="3"/>
      <c r="C22" s="4"/>
      <c r="D22" s="4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4" t="s">
        <v>60</v>
      </c>
      <c r="B23" s="3"/>
      <c r="C23" s="4"/>
      <c r="D23" s="4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4" t="s">
        <v>61</v>
      </c>
      <c r="B24" s="3"/>
      <c r="C24" s="4"/>
      <c r="D24" s="4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9" t="s">
        <v>62</v>
      </c>
      <c r="B25" s="3"/>
      <c r="C25" s="4"/>
      <c r="D25" s="4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4" t="s">
        <v>63</v>
      </c>
      <c r="B26" s="3"/>
      <c r="C26" s="4"/>
      <c r="D26" s="4"/>
      <c r="E26" s="3"/>
      <c r="F26" s="3"/>
      <c r="J26" s="3"/>
      <c r="K26" s="3"/>
      <c r="L26" s="3"/>
      <c r="M26" s="3"/>
    </row>
    <row r="27" spans="1:13">
      <c r="A27" s="4" t="s">
        <v>64</v>
      </c>
      <c r="B27" s="3"/>
      <c r="C27" s="4"/>
      <c r="D27" s="4"/>
      <c r="E27" s="3"/>
      <c r="G27" s="3"/>
      <c r="H27" s="3"/>
      <c r="I27" s="3"/>
      <c r="K27" s="3"/>
      <c r="L27" s="3"/>
      <c r="M27" s="3"/>
    </row>
    <row r="28" spans="1:13">
      <c r="A28" s="4" t="s">
        <v>65</v>
      </c>
      <c r="B28" s="3"/>
      <c r="C28" s="4"/>
      <c r="D28" s="4"/>
      <c r="E28" s="3"/>
      <c r="F28" s="3"/>
      <c r="J28" s="3"/>
      <c r="K28" s="3"/>
      <c r="L28" s="3"/>
      <c r="M28" s="3"/>
    </row>
    <row r="29" spans="1:13" s="8" customFormat="1" ht="36" customHeight="1">
      <c r="A29" s="431" t="s">
        <v>646</v>
      </c>
      <c r="B29" s="431"/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1"/>
    </row>
    <row r="32" spans="1:13">
      <c r="A32" s="432" t="s">
        <v>291</v>
      </c>
      <c r="B32" s="432"/>
      <c r="C32" s="432"/>
      <c r="D32" s="432"/>
      <c r="E32" s="432"/>
      <c r="F32" s="432"/>
      <c r="G32" s="432"/>
      <c r="H32" s="432"/>
      <c r="I32" s="432"/>
      <c r="J32" s="432"/>
      <c r="K32" s="432"/>
      <c r="L32" s="432"/>
      <c r="M32" s="432"/>
    </row>
    <row r="33" spans="1:25">
      <c r="A33" s="4"/>
      <c r="B33" s="3"/>
      <c r="C33" s="4"/>
      <c r="D33" s="4"/>
      <c r="E33" s="3"/>
      <c r="F33" s="3"/>
      <c r="G33" s="3"/>
      <c r="H33" s="3"/>
      <c r="I33" s="3"/>
      <c r="J33" s="3"/>
      <c r="K33" s="368"/>
      <c r="L33" s="368"/>
      <c r="M33" s="368"/>
    </row>
    <row r="34" spans="1:25" ht="13.15" thickBot="1">
      <c r="A34" s="4"/>
      <c r="B34" s="3"/>
      <c r="C34" s="14">
        <v>1</v>
      </c>
      <c r="D34" s="14">
        <v>2</v>
      </c>
      <c r="E34" s="14">
        <v>3</v>
      </c>
      <c r="F34" s="14">
        <v>4</v>
      </c>
      <c r="G34" s="14">
        <v>5</v>
      </c>
      <c r="H34" s="14">
        <v>6</v>
      </c>
      <c r="I34" s="14">
        <v>7</v>
      </c>
      <c r="J34" s="14">
        <v>8</v>
      </c>
      <c r="K34" s="14">
        <v>9</v>
      </c>
      <c r="L34" s="14">
        <v>10</v>
      </c>
      <c r="M34" s="14">
        <v>11</v>
      </c>
    </row>
    <row r="35" spans="1:25" ht="51">
      <c r="A35" s="142" t="s">
        <v>30</v>
      </c>
      <c r="B35" s="111" t="s">
        <v>31</v>
      </c>
      <c r="C35" s="143" t="s">
        <v>46</v>
      </c>
      <c r="D35" s="143" t="s">
        <v>47</v>
      </c>
      <c r="E35" s="112" t="s">
        <v>48</v>
      </c>
      <c r="F35" s="112" t="s">
        <v>49</v>
      </c>
      <c r="G35" s="112" t="s">
        <v>50</v>
      </c>
      <c r="H35" s="112" t="s">
        <v>51</v>
      </c>
      <c r="I35" s="112" t="s">
        <v>52</v>
      </c>
      <c r="J35" s="112" t="s">
        <v>53</v>
      </c>
      <c r="K35" s="111" t="s">
        <v>54</v>
      </c>
      <c r="L35" s="112" t="s">
        <v>55</v>
      </c>
      <c r="M35" s="111" t="s">
        <v>56</v>
      </c>
    </row>
    <row r="36" spans="1:25">
      <c r="A36" s="6"/>
      <c r="B36" s="15"/>
      <c r="C36" s="6"/>
      <c r="D36" s="6"/>
      <c r="E36" s="15"/>
      <c r="F36" s="15"/>
      <c r="G36" s="15"/>
      <c r="H36" s="15"/>
      <c r="I36" s="15"/>
      <c r="J36" s="15"/>
      <c r="K36" s="15"/>
      <c r="L36" s="15"/>
      <c r="M36" s="15"/>
      <c r="Y36" t="s">
        <v>66</v>
      </c>
    </row>
    <row r="37" spans="1:25">
      <c r="A37" s="6" t="str">
        <f t="shared" ref="A37:C43" si="7">A7</f>
        <v>Atmos Energy Corporation</v>
      </c>
      <c r="B37" s="5" t="str">
        <f t="shared" si="7"/>
        <v>ATO</v>
      </c>
      <c r="C37" s="10">
        <f t="shared" si="7"/>
        <v>2.5</v>
      </c>
      <c r="D37" s="10">
        <v>94.909888888888887</v>
      </c>
      <c r="E37" s="11">
        <f>C37/D37</f>
        <v>2.6340774699744437E-2</v>
      </c>
      <c r="F37" s="11">
        <f t="shared" ref="F37:F43" si="8">IFERROR(E37*(1+0.5*J37),"")</f>
        <v>2.7256994646383884E-2</v>
      </c>
      <c r="G37" s="11">
        <f t="shared" ref="G37:I43" si="9">G7</f>
        <v>7.0000000000000007E-2</v>
      </c>
      <c r="H37" s="11">
        <f t="shared" si="9"/>
        <v>6.7699999999999996E-2</v>
      </c>
      <c r="I37" s="11">
        <f t="shared" si="9"/>
        <v>7.0999999999999994E-2</v>
      </c>
      <c r="J37" s="11">
        <f t="shared" ref="J37:J43" si="10">AVERAGE(G37:I37)</f>
        <v>6.9566666666666666E-2</v>
      </c>
      <c r="K37" s="20">
        <f>$E37*(1+0.5*MIN($G37:$I37))+MIN($G37:$I37)</f>
        <v>9.4932409923330782E-2</v>
      </c>
      <c r="L37" s="11">
        <f t="shared" ref="L37:L43" si="11">F37+J37</f>
        <v>9.6823661313050549E-2</v>
      </c>
      <c r="M37" s="11">
        <f>$E37*(1+0.5*MAX($G37:$I37))+MAX($G37:$I37)</f>
        <v>9.827587220158536E-2</v>
      </c>
      <c r="O37" s="23"/>
      <c r="P37" s="23"/>
      <c r="Q37" s="23"/>
      <c r="Y37" t="s">
        <v>66</v>
      </c>
    </row>
    <row r="38" spans="1:25">
      <c r="A38" s="6" t="str">
        <f t="shared" si="7"/>
        <v>NiSource Inc.</v>
      </c>
      <c r="B38" s="5" t="str">
        <f t="shared" si="7"/>
        <v>NI</v>
      </c>
      <c r="C38" s="10">
        <f t="shared" si="7"/>
        <v>0.84</v>
      </c>
      <c r="D38" s="10">
        <v>23.008555555555557</v>
      </c>
      <c r="E38" s="11">
        <f t="shared" ref="E38:E43" si="12">C38/D38</f>
        <v>3.6508158800832538E-2</v>
      </c>
      <c r="F38" s="11">
        <f t="shared" si="8"/>
        <v>3.7740309160360634E-2</v>
      </c>
      <c r="G38" s="11">
        <f t="shared" si="9"/>
        <v>0.13</v>
      </c>
      <c r="H38" s="11">
        <f t="shared" si="9"/>
        <v>1.6500000000000001E-2</v>
      </c>
      <c r="I38" s="11">
        <f t="shared" si="9"/>
        <v>5.6000000000000001E-2</v>
      </c>
      <c r="J38" s="11">
        <f t="shared" si="10"/>
        <v>6.7500000000000004E-2</v>
      </c>
      <c r="K38" s="11">
        <f t="shared" ref="K38:K43" si="13">$E38*(1+0.5*MIN($G38:$I38))+MIN($G38:$I38)</f>
        <v>5.3309351110939408E-2</v>
      </c>
      <c r="L38" s="11">
        <f t="shared" si="11"/>
        <v>0.10524030916036065</v>
      </c>
      <c r="M38" s="11">
        <f t="shared" ref="M38:M42" si="14">$E38*(1+0.5*MAX($G38:$I38))+MAX($G38:$I38)</f>
        <v>0.16888118912288666</v>
      </c>
      <c r="O38" s="23"/>
      <c r="P38" s="23"/>
      <c r="Q38" s="23"/>
      <c r="Y38" t="s">
        <v>66</v>
      </c>
    </row>
    <row r="39" spans="1:25">
      <c r="A39" s="6" t="str">
        <f t="shared" si="7"/>
        <v>Northwest Natural Gas Company</v>
      </c>
      <c r="B39" s="5" t="str">
        <f t="shared" si="7"/>
        <v>NWN</v>
      </c>
      <c r="C39" s="10">
        <f t="shared" si="7"/>
        <v>1.92</v>
      </c>
      <c r="D39" s="10">
        <v>46.479888888888894</v>
      </c>
      <c r="E39" s="11">
        <f t="shared" si="12"/>
        <v>4.1308188248681023E-2</v>
      </c>
      <c r="F39" s="11">
        <f t="shared" si="8"/>
        <v>4.2145899024173282E-2</v>
      </c>
      <c r="G39" s="11">
        <f t="shared" si="9"/>
        <v>5.9677199268453274E-2</v>
      </c>
      <c r="H39" s="11">
        <f t="shared" si="9"/>
        <v>3.1E-2</v>
      </c>
      <c r="I39" s="11">
        <f t="shared" si="9"/>
        <v>3.1E-2</v>
      </c>
      <c r="J39" s="11">
        <f t="shared" si="10"/>
        <v>4.0559066422817758E-2</v>
      </c>
      <c r="K39" s="11">
        <f t="shared" si="13"/>
        <v>7.2948465166535581E-2</v>
      </c>
      <c r="L39" s="11">
        <f t="shared" si="11"/>
        <v>8.2704965446991047E-2</v>
      </c>
      <c r="M39" s="11">
        <f t="shared" si="14"/>
        <v>0.10221796600790195</v>
      </c>
      <c r="O39" s="23"/>
      <c r="P39" s="23"/>
      <c r="Q39" s="23"/>
      <c r="Y39" t="s">
        <v>66</v>
      </c>
    </row>
    <row r="40" spans="1:25">
      <c r="A40" s="6" t="str">
        <f t="shared" si="7"/>
        <v>ONE Gas Inc.</v>
      </c>
      <c r="B40" s="5" t="str">
        <f t="shared" si="7"/>
        <v>OGS</v>
      </c>
      <c r="C40" s="10">
        <f t="shared" si="7"/>
        <v>2.16</v>
      </c>
      <c r="D40" s="10">
        <v>74.401444444444451</v>
      </c>
      <c r="E40" s="11">
        <f t="shared" si="12"/>
        <v>2.9031694426482162E-2</v>
      </c>
      <c r="F40" s="11">
        <f t="shared" si="8"/>
        <v>2.9878452180587888E-2</v>
      </c>
      <c r="G40" s="11">
        <f t="shared" si="9"/>
        <v>6.5000000000000002E-2</v>
      </c>
      <c r="H40" s="11">
        <f t="shared" si="9"/>
        <v>0.05</v>
      </c>
      <c r="I40" s="11">
        <f t="shared" si="9"/>
        <v>0.06</v>
      </c>
      <c r="J40" s="11">
        <f t="shared" si="10"/>
        <v>5.8333333333333327E-2</v>
      </c>
      <c r="K40" s="11">
        <f t="shared" si="13"/>
        <v>7.9757486787144213E-2</v>
      </c>
      <c r="L40" s="11">
        <f t="shared" si="11"/>
        <v>8.8211785513921212E-2</v>
      </c>
      <c r="M40" s="11">
        <f t="shared" si="14"/>
        <v>9.4975224495342833E-2</v>
      </c>
      <c r="O40" s="23"/>
      <c r="P40" s="23"/>
      <c r="Q40" s="23"/>
      <c r="Y40" t="s">
        <v>66</v>
      </c>
    </row>
    <row r="41" spans="1:25">
      <c r="A41" s="6" t="str">
        <f t="shared" si="7"/>
        <v>South Jersey Industries, Inc.</v>
      </c>
      <c r="B41" s="5" t="str">
        <f t="shared" si="7"/>
        <v>SJI</v>
      </c>
      <c r="C41" s="10">
        <f t="shared" si="7"/>
        <v>1.21</v>
      </c>
      <c r="D41" s="10">
        <v>21.469888888888892</v>
      </c>
      <c r="E41" s="11">
        <f t="shared" si="12"/>
        <v>5.6358000093153705E-2</v>
      </c>
      <c r="F41" s="11">
        <f t="shared" si="8"/>
        <v>6.2134695102701962E-2</v>
      </c>
      <c r="G41" s="11">
        <f t="shared" si="9"/>
        <v>0.125</v>
      </c>
      <c r="H41" s="11">
        <f t="shared" si="9"/>
        <v>0.245</v>
      </c>
      <c r="I41" s="11">
        <f t="shared" si="9"/>
        <v>0.245</v>
      </c>
      <c r="J41" s="11">
        <f t="shared" si="10"/>
        <v>0.20499999999999999</v>
      </c>
      <c r="K41" s="11">
        <f t="shared" si="13"/>
        <v>0.18488037509897581</v>
      </c>
      <c r="L41" s="11">
        <f t="shared" si="11"/>
        <v>0.26713469510270194</v>
      </c>
      <c r="M41" s="11">
        <f t="shared" si="14"/>
        <v>0.30826185510456505</v>
      </c>
      <c r="O41" s="23"/>
      <c r="P41" s="23"/>
      <c r="Q41" s="23"/>
      <c r="Y41" t="s">
        <v>66</v>
      </c>
    </row>
    <row r="42" spans="1:25">
      <c r="A42" s="6" t="str">
        <f t="shared" si="7"/>
        <v>Southwest Gas Corporation</v>
      </c>
      <c r="B42" s="5" t="str">
        <f t="shared" si="7"/>
        <v>SWX</v>
      </c>
      <c r="C42" s="10">
        <f t="shared" si="7"/>
        <v>2.2799999999999998</v>
      </c>
      <c r="D42" s="10">
        <v>64.230555555555569</v>
      </c>
      <c r="E42" s="11">
        <f t="shared" si="12"/>
        <v>3.5497124075595715E-2</v>
      </c>
      <c r="F42" s="11">
        <f t="shared" si="8"/>
        <v>3.6562037797863586E-2</v>
      </c>
      <c r="G42" s="11">
        <f t="shared" si="9"/>
        <v>0.09</v>
      </c>
      <c r="H42" s="11">
        <f t="shared" si="9"/>
        <v>0.04</v>
      </c>
      <c r="I42" s="11">
        <f t="shared" si="9"/>
        <v>0.05</v>
      </c>
      <c r="J42" s="11">
        <f t="shared" si="10"/>
        <v>0.06</v>
      </c>
      <c r="K42" s="11">
        <f t="shared" si="13"/>
        <v>7.6207066557107628E-2</v>
      </c>
      <c r="L42" s="11">
        <f t="shared" si="11"/>
        <v>9.6562037797863584E-2</v>
      </c>
      <c r="M42" s="11">
        <f t="shared" si="14"/>
        <v>0.12709449465899753</v>
      </c>
      <c r="O42" s="23"/>
      <c r="P42" s="23"/>
      <c r="Q42" s="23"/>
      <c r="Y42" t="s">
        <v>66</v>
      </c>
    </row>
    <row r="43" spans="1:25">
      <c r="A43" s="6" t="str">
        <f t="shared" si="7"/>
        <v>Spire, Inc.</v>
      </c>
      <c r="B43" s="5" t="str">
        <f t="shared" si="7"/>
        <v>SR</v>
      </c>
      <c r="C43" s="10">
        <f t="shared" si="7"/>
        <v>2.6</v>
      </c>
      <c r="D43" s="10">
        <v>60.419111111111135</v>
      </c>
      <c r="E43" s="11">
        <f t="shared" si="12"/>
        <v>4.303274166378554E-2</v>
      </c>
      <c r="F43" s="11">
        <f t="shared" si="8"/>
        <v>4.4995751896015221E-2</v>
      </c>
      <c r="G43" s="11">
        <f t="shared" si="9"/>
        <v>5.5E-2</v>
      </c>
      <c r="H43" s="11">
        <f t="shared" si="9"/>
        <v>5.3699999999999998E-2</v>
      </c>
      <c r="I43" s="11">
        <f t="shared" si="9"/>
        <v>0.16500000000000001</v>
      </c>
      <c r="J43" s="11">
        <f t="shared" si="10"/>
        <v>9.1233333333333333E-2</v>
      </c>
      <c r="K43" s="11">
        <f t="shared" si="13"/>
        <v>9.7888170777458178E-2</v>
      </c>
      <c r="L43" s="11">
        <f t="shared" si="11"/>
        <v>0.13622908522934857</v>
      </c>
      <c r="M43" s="11">
        <f>$E43*(1+0.5*MAX($G43:$I43))+MAX($G43:$I43)</f>
        <v>0.21158294285104784</v>
      </c>
      <c r="Y43" t="s">
        <v>66</v>
      </c>
    </row>
    <row r="44" spans="1:25" ht="13.35" customHeight="1">
      <c r="A44" s="6"/>
      <c r="B44" s="5"/>
      <c r="C44" s="10"/>
      <c r="D44" s="10"/>
      <c r="E44" s="11"/>
      <c r="F44" s="11"/>
      <c r="G44" s="11"/>
      <c r="H44" s="11"/>
      <c r="I44" s="11"/>
      <c r="J44" s="11"/>
      <c r="K44" s="11"/>
      <c r="L44" s="11"/>
      <c r="M44" s="11"/>
      <c r="P44" s="18"/>
    </row>
    <row r="45" spans="1:25">
      <c r="A45" s="348" t="s">
        <v>5</v>
      </c>
      <c r="B45" s="349"/>
      <c r="C45" s="350"/>
      <c r="D45" s="350"/>
      <c r="E45" s="351">
        <f t="shared" ref="E45:M45" si="15">IFERROR(MEDIAN(E37:E43),"")</f>
        <v>3.6508158800832538E-2</v>
      </c>
      <c r="F45" s="351">
        <f t="shared" si="15"/>
        <v>3.7740309160360634E-2</v>
      </c>
      <c r="G45" s="351">
        <f t="shared" si="15"/>
        <v>7.0000000000000007E-2</v>
      </c>
      <c r="H45" s="351">
        <f t="shared" si="15"/>
        <v>0.05</v>
      </c>
      <c r="I45" s="351">
        <f t="shared" si="15"/>
        <v>0.06</v>
      </c>
      <c r="J45" s="351">
        <f t="shared" si="15"/>
        <v>6.7500000000000004E-2</v>
      </c>
      <c r="K45" s="351">
        <f t="shared" si="15"/>
        <v>7.9757486787144213E-2</v>
      </c>
      <c r="L45" s="351">
        <f t="shared" si="15"/>
        <v>9.6823661313050549E-2</v>
      </c>
      <c r="M45" s="351">
        <f t="shared" si="15"/>
        <v>0.12709449465899753</v>
      </c>
      <c r="O45" s="23"/>
      <c r="P45" s="23"/>
      <c r="Q45" s="23"/>
    </row>
    <row r="46" spans="1:25">
      <c r="A46" s="7"/>
      <c r="B46" s="6"/>
      <c r="C46" s="6"/>
      <c r="D46" s="6"/>
      <c r="E46" s="6"/>
      <c r="F46" s="6"/>
      <c r="G46" s="17"/>
      <c r="H46" s="17"/>
      <c r="I46" s="17"/>
      <c r="J46" s="17"/>
      <c r="K46" s="17"/>
      <c r="L46" s="17"/>
    </row>
    <row r="47" spans="1:25">
      <c r="A47" s="19" t="s">
        <v>23</v>
      </c>
      <c r="B47" s="16"/>
      <c r="C47" s="4"/>
      <c r="D47" s="4"/>
      <c r="E47" s="3"/>
      <c r="F47" s="3"/>
      <c r="G47" s="3"/>
      <c r="H47" s="3"/>
      <c r="I47" s="3"/>
      <c r="J47" s="3"/>
      <c r="K47" s="3"/>
      <c r="L47" s="3"/>
      <c r="M47" s="3"/>
    </row>
    <row r="48" spans="1:25">
      <c r="A48" s="4" t="s">
        <v>44</v>
      </c>
      <c r="B48" s="3"/>
      <c r="C48" s="3"/>
      <c r="D48" s="3"/>
      <c r="E48" s="3"/>
      <c r="F48" s="3"/>
      <c r="G48" s="3"/>
      <c r="J48" s="3"/>
      <c r="K48" t="s">
        <v>66</v>
      </c>
    </row>
    <row r="49" spans="1:13">
      <c r="A49" s="4" t="s">
        <v>392</v>
      </c>
      <c r="B49" s="3"/>
      <c r="C49" s="3"/>
      <c r="D49" s="3"/>
      <c r="E49" s="3"/>
      <c r="F49" s="3"/>
      <c r="G49" s="3"/>
      <c r="J49" s="3"/>
      <c r="K49" t="s">
        <v>66</v>
      </c>
    </row>
    <row r="50" spans="1:13">
      <c r="A50" s="4" t="s">
        <v>57</v>
      </c>
      <c r="B50" s="3"/>
      <c r="C50" s="3"/>
      <c r="D50" s="3"/>
      <c r="E50" s="3"/>
      <c r="F50" s="3"/>
      <c r="G50" s="3"/>
      <c r="J50" s="3"/>
      <c r="K50" t="s">
        <v>66</v>
      </c>
    </row>
    <row r="51" spans="1:13">
      <c r="A51" s="4" t="s">
        <v>58</v>
      </c>
      <c r="B51" s="3"/>
      <c r="C51" s="3"/>
      <c r="D51" s="3"/>
      <c r="E51" s="3"/>
      <c r="F51" s="3"/>
      <c r="G51" s="3"/>
      <c r="J51" s="3"/>
      <c r="K51" t="s">
        <v>66</v>
      </c>
    </row>
    <row r="52" spans="1:13">
      <c r="A52" s="4" t="s">
        <v>59</v>
      </c>
      <c r="B52" s="3"/>
      <c r="C52" s="3"/>
      <c r="D52" s="3"/>
      <c r="E52" s="3"/>
      <c r="F52" s="3"/>
      <c r="G52" s="3"/>
      <c r="J52" s="3"/>
      <c r="K52" t="s">
        <v>66</v>
      </c>
    </row>
    <row r="53" spans="1:13">
      <c r="A53" s="4" t="s">
        <v>60</v>
      </c>
      <c r="B53" s="3"/>
      <c r="C53" s="3"/>
      <c r="D53" s="3"/>
      <c r="E53" s="3"/>
      <c r="F53" s="3"/>
      <c r="G53" s="3"/>
      <c r="J53" s="3"/>
      <c r="K53" t="s">
        <v>66</v>
      </c>
    </row>
    <row r="54" spans="1:13">
      <c r="A54" s="4" t="s">
        <v>61</v>
      </c>
      <c r="B54" s="3"/>
      <c r="C54" s="3"/>
      <c r="D54" s="3"/>
      <c r="E54" s="3"/>
      <c r="F54" s="3"/>
      <c r="G54" s="3"/>
      <c r="J54" s="3"/>
      <c r="K54" t="s">
        <v>66</v>
      </c>
    </row>
    <row r="55" spans="1:13">
      <c r="A55" s="9" t="s">
        <v>62</v>
      </c>
      <c r="B55" s="3"/>
      <c r="C55" s="3"/>
      <c r="D55" s="3"/>
      <c r="E55" s="3"/>
      <c r="F55" s="3"/>
      <c r="G55" s="3"/>
      <c r="J55" s="3"/>
      <c r="K55" t="s">
        <v>66</v>
      </c>
    </row>
    <row r="56" spans="1:13">
      <c r="A56" s="4" t="s">
        <v>63</v>
      </c>
      <c r="J56" s="3"/>
      <c r="K56" t="s">
        <v>66</v>
      </c>
    </row>
    <row r="57" spans="1:13">
      <c r="A57" s="4" t="s">
        <v>64</v>
      </c>
      <c r="B57" s="3"/>
      <c r="C57" s="3"/>
      <c r="D57" s="3"/>
      <c r="E57" s="3"/>
      <c r="F57" s="3"/>
      <c r="G57" s="3"/>
      <c r="J57" s="3"/>
      <c r="K57" t="s">
        <v>66</v>
      </c>
    </row>
    <row r="58" spans="1:13">
      <c r="A58" s="4" t="s">
        <v>65</v>
      </c>
      <c r="B58" s="3"/>
      <c r="C58" s="4"/>
      <c r="D58" s="4"/>
      <c r="E58" s="3"/>
      <c r="F58" s="3"/>
      <c r="G58" s="3"/>
      <c r="H58" s="3"/>
      <c r="I58" s="3"/>
      <c r="J58" s="3"/>
      <c r="K58" s="3"/>
      <c r="L58" s="3"/>
      <c r="M58" s="3"/>
    </row>
    <row r="59" spans="1:13" s="8" customFormat="1" ht="39" customHeight="1">
      <c r="A59" s="431" t="s">
        <v>646</v>
      </c>
      <c r="B59" s="431"/>
      <c r="C59" s="431"/>
      <c r="D59" s="431"/>
      <c r="E59" s="431"/>
      <c r="F59" s="431"/>
      <c r="G59" s="431"/>
      <c r="H59" s="431"/>
      <c r="I59" s="431"/>
      <c r="J59" s="431"/>
      <c r="K59" s="431"/>
      <c r="L59" s="431"/>
      <c r="M59" s="431"/>
    </row>
    <row r="60" spans="1:13" s="8" customFormat="1">
      <c r="A60" s="4"/>
    </row>
    <row r="62" spans="1:13">
      <c r="A62" s="432" t="s">
        <v>292</v>
      </c>
      <c r="B62" s="432"/>
      <c r="C62" s="432"/>
      <c r="D62" s="432"/>
      <c r="E62" s="432"/>
      <c r="F62" s="432"/>
      <c r="G62" s="432"/>
      <c r="H62" s="432"/>
      <c r="I62" s="432"/>
      <c r="J62" s="432"/>
      <c r="K62" s="432"/>
      <c r="L62" s="432"/>
      <c r="M62" s="432"/>
    </row>
    <row r="63" spans="1:13">
      <c r="A63" s="4"/>
      <c r="B63" s="3"/>
      <c r="C63" s="4"/>
      <c r="D63" s="4"/>
      <c r="E63" s="3"/>
      <c r="F63" s="3"/>
      <c r="G63" s="3"/>
      <c r="H63" s="3"/>
      <c r="I63" s="3"/>
      <c r="J63" s="3"/>
      <c r="K63" s="368"/>
      <c r="L63" s="368"/>
      <c r="M63" s="368"/>
    </row>
    <row r="64" spans="1:13" ht="13.15" thickBot="1">
      <c r="A64" s="4"/>
      <c r="B64" s="3"/>
      <c r="C64" s="14">
        <v>1</v>
      </c>
      <c r="D64" s="14">
        <v>2</v>
      </c>
      <c r="E64" s="14">
        <v>3</v>
      </c>
      <c r="F64" s="14">
        <v>4</v>
      </c>
      <c r="G64" s="14">
        <v>5</v>
      </c>
      <c r="H64" s="14">
        <v>6</v>
      </c>
      <c r="I64" s="14">
        <v>7</v>
      </c>
      <c r="J64" s="14">
        <v>8</v>
      </c>
      <c r="K64" s="14">
        <v>9</v>
      </c>
      <c r="L64" s="14">
        <v>10</v>
      </c>
      <c r="M64" s="14">
        <v>11</v>
      </c>
    </row>
    <row r="65" spans="1:17" ht="51">
      <c r="A65" s="142" t="s">
        <v>30</v>
      </c>
      <c r="B65" s="111" t="s">
        <v>31</v>
      </c>
      <c r="C65" s="143" t="s">
        <v>46</v>
      </c>
      <c r="D65" s="143" t="s">
        <v>47</v>
      </c>
      <c r="E65" s="112" t="s">
        <v>48</v>
      </c>
      <c r="F65" s="112" t="s">
        <v>49</v>
      </c>
      <c r="G65" s="112" t="s">
        <v>50</v>
      </c>
      <c r="H65" s="112" t="s">
        <v>51</v>
      </c>
      <c r="I65" s="112" t="s">
        <v>52</v>
      </c>
      <c r="J65" s="112" t="s">
        <v>53</v>
      </c>
      <c r="K65" s="111" t="s">
        <v>54</v>
      </c>
      <c r="L65" s="112" t="s">
        <v>55</v>
      </c>
      <c r="M65" s="111" t="s">
        <v>56</v>
      </c>
    </row>
    <row r="66" spans="1:17">
      <c r="A66" s="6"/>
      <c r="B66" s="15"/>
      <c r="C66" s="6"/>
      <c r="D66" s="6"/>
      <c r="E66" s="15"/>
      <c r="F66" s="15"/>
      <c r="G66" s="15"/>
      <c r="H66" s="15"/>
      <c r="I66" s="15"/>
      <c r="J66" s="15"/>
      <c r="K66" s="15"/>
      <c r="L66" s="15"/>
      <c r="M66" s="15"/>
    </row>
    <row r="67" spans="1:17">
      <c r="A67" s="6" t="str">
        <f t="shared" ref="A67:C73" si="16">A37</f>
        <v>Atmos Energy Corporation</v>
      </c>
      <c r="B67" s="5" t="str">
        <f t="shared" si="16"/>
        <v>ATO</v>
      </c>
      <c r="C67" s="10">
        <f t="shared" si="16"/>
        <v>2.5</v>
      </c>
      <c r="D67" s="10">
        <v>97.669888888888877</v>
      </c>
      <c r="E67" s="11">
        <f>C67/D67</f>
        <v>2.5596425146383113E-2</v>
      </c>
      <c r="F67" s="11">
        <f t="shared" ref="F67:F73" si="17">IFERROR(E67*(1+0.5*J67),"")</f>
        <v>2.6486754134391475E-2</v>
      </c>
      <c r="G67" s="11">
        <f t="shared" ref="G67:I73" si="18">G37</f>
        <v>7.0000000000000007E-2</v>
      </c>
      <c r="H67" s="11">
        <f t="shared" si="18"/>
        <v>6.7699999999999996E-2</v>
      </c>
      <c r="I67" s="11">
        <f t="shared" si="18"/>
        <v>7.0999999999999994E-2</v>
      </c>
      <c r="J67" s="11">
        <f t="shared" ref="J67:J73" si="19">AVERAGE(G67:I67)</f>
        <v>6.9566666666666666E-2</v>
      </c>
      <c r="K67" s="20">
        <f>$E67*(1+0.5*MIN($G67:$I67))+MIN($G67:$I67)</f>
        <v>9.4162864137588176E-2</v>
      </c>
      <c r="L67" s="11">
        <f t="shared" ref="L67:L73" si="20">F67+J67</f>
        <v>9.6053420801058137E-2</v>
      </c>
      <c r="M67" s="11">
        <f>$E67*(1+0.5*MAX($G67:$I67))+MAX($G67:$I67)</f>
        <v>9.7505098239079713E-2</v>
      </c>
      <c r="O67" s="23"/>
      <c r="P67" s="23"/>
      <c r="Q67" s="23"/>
    </row>
    <row r="68" spans="1:17">
      <c r="A68" s="6" t="str">
        <f t="shared" si="16"/>
        <v>NiSource Inc.</v>
      </c>
      <c r="B68" s="5" t="str">
        <f t="shared" si="16"/>
        <v>NI</v>
      </c>
      <c r="C68" s="10">
        <f t="shared" si="16"/>
        <v>0.84</v>
      </c>
      <c r="D68" s="10">
        <v>23.215499999999988</v>
      </c>
      <c r="E68" s="11">
        <f t="shared" ref="E68:E73" si="21">C68/D68</f>
        <v>3.6182722749886945E-2</v>
      </c>
      <c r="F68" s="11">
        <f t="shared" si="17"/>
        <v>3.7403889642695629E-2</v>
      </c>
      <c r="G68" s="11">
        <f t="shared" si="18"/>
        <v>0.13</v>
      </c>
      <c r="H68" s="11">
        <f t="shared" si="18"/>
        <v>1.6500000000000001E-2</v>
      </c>
      <c r="I68" s="11">
        <f t="shared" si="18"/>
        <v>5.6000000000000001E-2</v>
      </c>
      <c r="J68" s="11">
        <f t="shared" si="19"/>
        <v>6.7500000000000004E-2</v>
      </c>
      <c r="K68" s="11">
        <f t="shared" ref="K68:K73" si="22">$E68*(1+0.5*MIN($G68:$I68))+MIN($G68:$I68)</f>
        <v>5.2981230212573519E-2</v>
      </c>
      <c r="L68" s="11">
        <f t="shared" si="20"/>
        <v>0.10490388964269563</v>
      </c>
      <c r="M68" s="11">
        <f t="shared" ref="M68:M72" si="23">$E68*(1+0.5*MAX($G68:$I68))+MAX($G68:$I68)</f>
        <v>0.16853459972862961</v>
      </c>
      <c r="O68" s="23"/>
      <c r="P68" s="23"/>
      <c r="Q68" s="23"/>
    </row>
    <row r="69" spans="1:17">
      <c r="A69" s="6" t="str">
        <f t="shared" si="16"/>
        <v>Northwest Natural Gas Company</v>
      </c>
      <c r="B69" s="5" t="str">
        <f t="shared" si="16"/>
        <v>NWN</v>
      </c>
      <c r="C69" s="10">
        <f t="shared" si="16"/>
        <v>1.92</v>
      </c>
      <c r="D69" s="10">
        <v>50.668333333333351</v>
      </c>
      <c r="E69" s="11">
        <f t="shared" si="21"/>
        <v>3.7893490345712301E-2</v>
      </c>
      <c r="F69" s="11">
        <f t="shared" si="17"/>
        <v>3.866195264167438E-2</v>
      </c>
      <c r="G69" s="11">
        <f t="shared" si="18"/>
        <v>5.9677199268453274E-2</v>
      </c>
      <c r="H69" s="11">
        <f t="shared" si="18"/>
        <v>3.1E-2</v>
      </c>
      <c r="I69" s="11">
        <f t="shared" si="18"/>
        <v>3.1E-2</v>
      </c>
      <c r="J69" s="11">
        <f t="shared" si="19"/>
        <v>4.0559066422817758E-2</v>
      </c>
      <c r="K69" s="11">
        <f t="shared" si="22"/>
        <v>6.9480839446070836E-2</v>
      </c>
      <c r="L69" s="11">
        <f t="shared" si="20"/>
        <v>7.9221019064492137E-2</v>
      </c>
      <c r="M69" s="11">
        <f t="shared" si="23"/>
        <v>9.8701378301334713E-2</v>
      </c>
      <c r="O69" s="23"/>
      <c r="P69" s="23"/>
      <c r="Q69" s="23"/>
    </row>
    <row r="70" spans="1:17">
      <c r="A70" s="6" t="str">
        <f t="shared" si="16"/>
        <v>ONE Gas Inc.</v>
      </c>
      <c r="B70" s="5" t="str">
        <f t="shared" si="16"/>
        <v>OGS</v>
      </c>
      <c r="C70" s="10">
        <f t="shared" si="16"/>
        <v>2.16</v>
      </c>
      <c r="D70" s="10">
        <v>75.209111111111113</v>
      </c>
      <c r="E70" s="11">
        <f t="shared" si="21"/>
        <v>2.8719924595424315E-2</v>
      </c>
      <c r="F70" s="11">
        <f t="shared" si="17"/>
        <v>2.9557589062790855E-2</v>
      </c>
      <c r="G70" s="11">
        <f t="shared" si="18"/>
        <v>6.5000000000000002E-2</v>
      </c>
      <c r="H70" s="11">
        <f t="shared" si="18"/>
        <v>0.05</v>
      </c>
      <c r="I70" s="11">
        <f t="shared" si="18"/>
        <v>0.06</v>
      </c>
      <c r="J70" s="11">
        <f t="shared" si="19"/>
        <v>5.8333333333333327E-2</v>
      </c>
      <c r="K70" s="11">
        <f t="shared" si="22"/>
        <v>7.9437922710309916E-2</v>
      </c>
      <c r="L70" s="11">
        <f t="shared" si="20"/>
        <v>8.7890922396124185E-2</v>
      </c>
      <c r="M70" s="11">
        <f t="shared" si="23"/>
        <v>9.4653322144775606E-2</v>
      </c>
      <c r="O70" s="23"/>
      <c r="P70" s="23"/>
      <c r="Q70" s="23"/>
    </row>
    <row r="71" spans="1:17">
      <c r="A71" s="6" t="str">
        <f t="shared" si="16"/>
        <v>South Jersey Industries, Inc.</v>
      </c>
      <c r="B71" s="5" t="str">
        <f t="shared" si="16"/>
        <v>SJI</v>
      </c>
      <c r="C71" s="10">
        <f t="shared" si="16"/>
        <v>1.21</v>
      </c>
      <c r="D71" s="10">
        <v>22.811222222222213</v>
      </c>
      <c r="E71" s="11">
        <f t="shared" si="21"/>
        <v>5.3044067004057477E-2</v>
      </c>
      <c r="F71" s="11">
        <f t="shared" si="17"/>
        <v>5.8481083871973372E-2</v>
      </c>
      <c r="G71" s="11">
        <f t="shared" si="18"/>
        <v>0.125</v>
      </c>
      <c r="H71" s="11">
        <f t="shared" si="18"/>
        <v>0.245</v>
      </c>
      <c r="I71" s="11">
        <f t="shared" si="18"/>
        <v>0.245</v>
      </c>
      <c r="J71" s="11">
        <f t="shared" si="19"/>
        <v>0.20499999999999999</v>
      </c>
      <c r="K71" s="11">
        <f t="shared" si="22"/>
        <v>0.18135932119181108</v>
      </c>
      <c r="L71" s="11">
        <f t="shared" si="20"/>
        <v>0.26348108387197333</v>
      </c>
      <c r="M71" s="11">
        <f t="shared" si="23"/>
        <v>0.30454196521205451</v>
      </c>
      <c r="O71" s="23"/>
      <c r="P71" s="23"/>
      <c r="Q71" s="23"/>
    </row>
    <row r="72" spans="1:17">
      <c r="A72" s="6" t="str">
        <f t="shared" si="16"/>
        <v>Southwest Gas Corporation</v>
      </c>
      <c r="B72" s="5" t="str">
        <f t="shared" si="16"/>
        <v>SWX</v>
      </c>
      <c r="C72" s="10">
        <f t="shared" si="16"/>
        <v>2.2799999999999998</v>
      </c>
      <c r="D72" s="10">
        <v>66.484888888888875</v>
      </c>
      <c r="E72" s="11">
        <f t="shared" si="21"/>
        <v>3.4293506962317255E-2</v>
      </c>
      <c r="F72" s="11">
        <f t="shared" si="17"/>
        <v>3.5322312171186775E-2</v>
      </c>
      <c r="G72" s="11">
        <f t="shared" si="18"/>
        <v>0.09</v>
      </c>
      <c r="H72" s="11">
        <f t="shared" si="18"/>
        <v>0.04</v>
      </c>
      <c r="I72" s="11">
        <f t="shared" si="18"/>
        <v>0.05</v>
      </c>
      <c r="J72" s="11">
        <f t="shared" si="19"/>
        <v>0.06</v>
      </c>
      <c r="K72" s="11">
        <f t="shared" si="22"/>
        <v>7.4979377101563605E-2</v>
      </c>
      <c r="L72" s="11">
        <f t="shared" si="20"/>
        <v>9.5322312171186779E-2</v>
      </c>
      <c r="M72" s="11">
        <f t="shared" si="23"/>
        <v>0.12583671477562153</v>
      </c>
      <c r="O72" s="23"/>
      <c r="P72" s="23"/>
      <c r="Q72" s="23"/>
    </row>
    <row r="73" spans="1:17">
      <c r="A73" s="6" t="str">
        <f t="shared" si="16"/>
        <v>Spire, Inc.</v>
      </c>
      <c r="B73" s="5" t="str">
        <f t="shared" si="16"/>
        <v>SR</v>
      </c>
      <c r="C73" s="10">
        <f t="shared" si="16"/>
        <v>2.6</v>
      </c>
      <c r="D73" s="10">
        <v>62.133277777777749</v>
      </c>
      <c r="E73" s="11">
        <f t="shared" si="21"/>
        <v>4.1845530977763772E-2</v>
      </c>
      <c r="F73" s="11">
        <f t="shared" si="17"/>
        <v>4.3754384615866095E-2</v>
      </c>
      <c r="G73" s="11">
        <f t="shared" si="18"/>
        <v>5.5E-2</v>
      </c>
      <c r="H73" s="11">
        <f t="shared" si="18"/>
        <v>5.3699999999999998E-2</v>
      </c>
      <c r="I73" s="11">
        <f t="shared" si="18"/>
        <v>0.16500000000000001</v>
      </c>
      <c r="J73" s="11">
        <f t="shared" si="19"/>
        <v>9.1233333333333333E-2</v>
      </c>
      <c r="K73" s="11">
        <f t="shared" si="22"/>
        <v>9.6669083484516721E-2</v>
      </c>
      <c r="L73" s="11">
        <f t="shared" si="20"/>
        <v>0.13498771794919942</v>
      </c>
      <c r="M73" s="11">
        <f>$E73*(1+0.5*MAX($G73:$I73))+MAX($G73:$I73)</f>
        <v>0.21029778728342929</v>
      </c>
      <c r="O73" s="23"/>
      <c r="P73" s="23"/>
      <c r="Q73" s="23"/>
    </row>
    <row r="74" spans="1:17">
      <c r="A74" s="6"/>
      <c r="B74" s="5"/>
      <c r="C74" s="10"/>
      <c r="D74" s="10"/>
      <c r="E74" s="11"/>
      <c r="F74" s="11"/>
      <c r="G74" s="11"/>
      <c r="H74" s="11"/>
      <c r="I74" s="11"/>
      <c r="J74" s="11"/>
      <c r="K74" s="11"/>
      <c r="L74" s="11"/>
      <c r="M74" s="11"/>
    </row>
    <row r="75" spans="1:17">
      <c r="A75" s="348" t="s">
        <v>5</v>
      </c>
      <c r="B75" s="349"/>
      <c r="C75" s="350"/>
      <c r="D75" s="350"/>
      <c r="E75" s="351">
        <f>IFERROR(MEDIAN(E67:E73),"")</f>
        <v>3.6182722749886945E-2</v>
      </c>
      <c r="F75" s="351">
        <f t="shared" ref="F75:M75" si="24">IFERROR(MEDIAN(F67:F73),"")</f>
        <v>3.7403889642695629E-2</v>
      </c>
      <c r="G75" s="351">
        <f t="shared" si="24"/>
        <v>7.0000000000000007E-2</v>
      </c>
      <c r="H75" s="351">
        <f t="shared" si="24"/>
        <v>0.05</v>
      </c>
      <c r="I75" s="351">
        <f t="shared" si="24"/>
        <v>0.06</v>
      </c>
      <c r="J75" s="351">
        <f t="shared" si="24"/>
        <v>6.7500000000000004E-2</v>
      </c>
      <c r="K75" s="351">
        <f t="shared" si="24"/>
        <v>7.9437922710309916E-2</v>
      </c>
      <c r="L75" s="351">
        <f t="shared" si="24"/>
        <v>9.6053420801058137E-2</v>
      </c>
      <c r="M75" s="351">
        <f t="shared" si="24"/>
        <v>0.12583671477562153</v>
      </c>
      <c r="O75" s="23"/>
      <c r="P75" s="23"/>
      <c r="Q75" s="23"/>
    </row>
    <row r="76" spans="1:17">
      <c r="A76" s="7"/>
      <c r="B76" s="6"/>
      <c r="C76" s="6"/>
      <c r="D76" s="6"/>
      <c r="E76" s="6"/>
      <c r="F76" s="6"/>
      <c r="G76" s="17"/>
      <c r="H76" s="17"/>
      <c r="I76" s="17"/>
      <c r="J76" s="17"/>
      <c r="K76" s="17"/>
      <c r="L76" s="17"/>
    </row>
    <row r="77" spans="1:17">
      <c r="A77" s="19" t="s">
        <v>23</v>
      </c>
      <c r="B77" s="16"/>
      <c r="C77" s="4"/>
      <c r="D77" s="4"/>
      <c r="E77" s="3"/>
      <c r="F77" s="3"/>
      <c r="G77" s="3"/>
      <c r="H77" s="3"/>
      <c r="I77" s="3"/>
      <c r="J77" s="3"/>
      <c r="K77" s="3"/>
      <c r="L77" s="3"/>
      <c r="M77" s="3"/>
    </row>
    <row r="78" spans="1:17">
      <c r="A78" s="4" t="s">
        <v>44</v>
      </c>
      <c r="B78" s="3"/>
      <c r="C78" s="4"/>
      <c r="D78" s="4"/>
      <c r="E78" s="3"/>
      <c r="F78" s="3"/>
      <c r="G78" s="3"/>
      <c r="H78" s="3"/>
      <c r="I78" s="3"/>
      <c r="J78" s="3"/>
      <c r="K78" s="3" t="s">
        <v>66</v>
      </c>
    </row>
    <row r="79" spans="1:17">
      <c r="A79" s="4" t="s">
        <v>393</v>
      </c>
      <c r="B79" s="3"/>
      <c r="C79" s="4"/>
      <c r="D79" s="4"/>
      <c r="E79" s="3"/>
      <c r="F79" s="3"/>
      <c r="G79" s="3"/>
      <c r="H79" s="3"/>
      <c r="I79" s="3"/>
      <c r="J79" s="3"/>
      <c r="K79" s="3" t="s">
        <v>66</v>
      </c>
    </row>
    <row r="80" spans="1:17">
      <c r="A80" s="4" t="s">
        <v>57</v>
      </c>
      <c r="B80" s="3"/>
      <c r="C80" s="4"/>
      <c r="D80" s="4"/>
      <c r="E80" s="3"/>
      <c r="F80" s="3"/>
      <c r="G80" s="3"/>
      <c r="H80" s="3"/>
      <c r="I80" s="3"/>
      <c r="J80" s="3"/>
      <c r="K80" s="3" t="s">
        <v>66</v>
      </c>
    </row>
    <row r="81" spans="1:13">
      <c r="A81" s="4" t="s">
        <v>58</v>
      </c>
      <c r="B81" s="3"/>
      <c r="C81" s="4"/>
      <c r="D81" s="4"/>
      <c r="E81" s="3"/>
      <c r="F81" s="3"/>
      <c r="G81" s="3"/>
      <c r="H81" s="3"/>
      <c r="I81" s="3"/>
      <c r="J81" s="3"/>
      <c r="K81" s="3" t="s">
        <v>66</v>
      </c>
    </row>
    <row r="82" spans="1:13">
      <c r="A82" s="4" t="s">
        <v>59</v>
      </c>
      <c r="B82" s="3"/>
      <c r="C82" s="4"/>
      <c r="D82" s="4"/>
      <c r="E82" s="3"/>
      <c r="F82" s="3"/>
      <c r="G82" s="3"/>
      <c r="H82" s="3"/>
      <c r="I82" s="3"/>
      <c r="J82" s="3"/>
      <c r="K82" s="3" t="s">
        <v>66</v>
      </c>
    </row>
    <row r="83" spans="1:13">
      <c r="A83" s="4" t="s">
        <v>60</v>
      </c>
      <c r="B83" s="3"/>
      <c r="C83" s="4"/>
      <c r="D83" s="4"/>
      <c r="E83" s="3"/>
      <c r="F83" s="3"/>
      <c r="G83" s="3"/>
      <c r="H83" s="3"/>
      <c r="I83" s="3"/>
      <c r="J83" s="3"/>
      <c r="K83" s="3" t="s">
        <v>66</v>
      </c>
    </row>
    <row r="84" spans="1:13">
      <c r="A84" s="4" t="s">
        <v>61</v>
      </c>
      <c r="B84" s="3"/>
      <c r="C84" s="4"/>
      <c r="D84" s="4"/>
      <c r="E84" s="3"/>
      <c r="F84" s="3"/>
      <c r="G84" s="3"/>
      <c r="H84" s="3"/>
      <c r="I84" s="3"/>
      <c r="J84" s="3"/>
      <c r="K84" s="3" t="s">
        <v>66</v>
      </c>
    </row>
    <row r="85" spans="1:13">
      <c r="A85" s="9" t="s">
        <v>62</v>
      </c>
      <c r="B85" s="3"/>
      <c r="C85" s="4"/>
      <c r="D85" s="4"/>
      <c r="E85" s="3"/>
      <c r="F85" s="3"/>
      <c r="G85" s="3"/>
      <c r="H85" s="3"/>
      <c r="I85" s="3"/>
      <c r="J85" s="3"/>
      <c r="K85" s="3" t="s">
        <v>66</v>
      </c>
    </row>
    <row r="86" spans="1:13">
      <c r="A86" s="4" t="s">
        <v>63</v>
      </c>
      <c r="J86" s="3"/>
      <c r="K86" s="3" t="s">
        <v>66</v>
      </c>
    </row>
    <row r="87" spans="1:13">
      <c r="A87" s="4" t="s">
        <v>64</v>
      </c>
      <c r="B87" s="3"/>
      <c r="C87" s="4"/>
      <c r="D87" s="4"/>
      <c r="E87" s="3"/>
      <c r="F87" s="3"/>
      <c r="G87" s="3"/>
      <c r="H87" s="3"/>
      <c r="I87" s="3"/>
      <c r="J87" s="3"/>
      <c r="K87" s="3" t="s">
        <v>66</v>
      </c>
    </row>
    <row r="88" spans="1:13">
      <c r="A88" s="4" t="s">
        <v>65</v>
      </c>
      <c r="B88" s="3"/>
      <c r="C88" s="4"/>
      <c r="D88" s="4"/>
      <c r="E88" s="3"/>
      <c r="F88" s="3"/>
      <c r="G88" s="3"/>
      <c r="H88" s="3"/>
      <c r="I88" s="3"/>
      <c r="J88" s="3"/>
      <c r="K88" s="3"/>
      <c r="L88" s="3"/>
      <c r="M88" s="3"/>
    </row>
    <row r="89" spans="1:13" ht="37.5" customHeight="1">
      <c r="A89" s="431" t="s">
        <v>646</v>
      </c>
      <c r="B89" s="431"/>
      <c r="C89" s="431"/>
      <c r="D89" s="431"/>
      <c r="E89" s="431"/>
      <c r="F89" s="431"/>
      <c r="G89" s="431"/>
      <c r="H89" s="431"/>
      <c r="I89" s="431"/>
      <c r="J89" s="431"/>
      <c r="K89" s="431"/>
      <c r="L89" s="431"/>
      <c r="M89" s="431"/>
    </row>
  </sheetData>
  <mergeCells count="6">
    <mergeCell ref="A89:M89"/>
    <mergeCell ref="A62:M62"/>
    <mergeCell ref="A2:M2"/>
    <mergeCell ref="A32:M32"/>
    <mergeCell ref="A29:M29"/>
    <mergeCell ref="A59:M59"/>
  </mergeCells>
  <printOptions horizontalCentered="1"/>
  <pageMargins left="0.7" right="0.7" top="1.25" bottom="0.75" header="0.3" footer="0.3"/>
  <pageSetup scale="61" orientation="landscape" useFirstPageNumber="1" verticalDpi="4294967293" r:id="rId1"/>
  <headerFooter>
    <oddHeader>&amp;RFile No. GR-2021-0241 
Schedule AEB-D2, Attachment 3
Page &amp;P of 4</oddHeader>
  </headerFooter>
  <rowBreaks count="2" manualBreakCount="2">
    <brk id="30" max="16" man="1"/>
    <brk id="60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816A1-6FA9-41C0-8068-98F7A4FB899A}">
  <dimension ref="B3:E18"/>
  <sheetViews>
    <sheetView zoomScaleNormal="100" workbookViewId="0">
      <selection activeCell="E37" sqref="E37"/>
    </sheetView>
  </sheetViews>
  <sheetFormatPr defaultRowHeight="12.75"/>
  <cols>
    <col min="1" max="1" width="4.73046875" customWidth="1"/>
    <col min="2" max="2" width="15.73046875" customWidth="1"/>
    <col min="3" max="3" width="10.73046875" customWidth="1"/>
    <col min="4" max="4" width="12.86328125" customWidth="1"/>
    <col min="5" max="5" width="10" customWidth="1"/>
    <col min="6" max="6" width="10.59765625" customWidth="1"/>
  </cols>
  <sheetData>
    <row r="3" spans="2:5" ht="12.75" customHeight="1">
      <c r="B3" s="433" t="s">
        <v>251</v>
      </c>
      <c r="C3" s="433"/>
      <c r="D3" s="433"/>
      <c r="E3" s="433"/>
    </row>
    <row r="4" spans="2:5" ht="12.75" customHeight="1">
      <c r="B4" s="433"/>
      <c r="C4" s="433"/>
      <c r="D4" s="433"/>
      <c r="E4" s="433"/>
    </row>
    <row r="5" spans="2:5">
      <c r="B5" s="169"/>
      <c r="C5" s="170"/>
    </row>
    <row r="6" spans="2:5" ht="13.15" thickBot="1">
      <c r="B6" s="434" t="s">
        <v>24</v>
      </c>
      <c r="C6" s="434"/>
      <c r="D6" s="168" t="s">
        <v>25</v>
      </c>
      <c r="E6" s="168" t="s">
        <v>26</v>
      </c>
    </row>
    <row r="7" spans="2:5" ht="51">
      <c r="B7" s="435" t="s">
        <v>245</v>
      </c>
      <c r="C7" s="435"/>
      <c r="D7" s="171" t="s">
        <v>246</v>
      </c>
      <c r="E7" s="171" t="s">
        <v>247</v>
      </c>
    </row>
    <row r="8" spans="2:5">
      <c r="B8" s="172">
        <v>2017</v>
      </c>
      <c r="C8">
        <v>-1.94</v>
      </c>
      <c r="D8" s="173"/>
      <c r="E8" s="173"/>
    </row>
    <row r="9" spans="2:5">
      <c r="B9" s="174">
        <v>2018</v>
      </c>
      <c r="C9">
        <v>2.33</v>
      </c>
    </row>
    <row r="10" spans="2:5">
      <c r="B10" s="175">
        <v>2019</v>
      </c>
      <c r="C10" s="176">
        <v>2.19</v>
      </c>
      <c r="D10" s="176"/>
      <c r="E10" s="176"/>
    </row>
    <row r="11" spans="2:5">
      <c r="B11" s="177" t="s">
        <v>248</v>
      </c>
      <c r="C11">
        <f>AVERAGE(C8:C10)</f>
        <v>0.86</v>
      </c>
      <c r="D11" s="178">
        <v>3.2</v>
      </c>
      <c r="E11" s="23">
        <f>(D11/C11)^(1/6)-1</f>
        <v>0.24482582009367881</v>
      </c>
    </row>
    <row r="12" spans="2:5" ht="13.15" thickBot="1">
      <c r="B12" s="179" t="s">
        <v>249</v>
      </c>
      <c r="C12" s="180">
        <f>AVERAGE(C9:C10)</f>
        <v>2.2599999999999998</v>
      </c>
      <c r="D12" s="181">
        <v>3.2</v>
      </c>
      <c r="E12" s="182">
        <f>(D12/C12)^(1/6)-1</f>
        <v>5.9677199268453274E-2</v>
      </c>
    </row>
    <row r="15" spans="2:5">
      <c r="B15" s="183" t="s">
        <v>23</v>
      </c>
    </row>
    <row r="16" spans="2:5">
      <c r="B16" s="3" t="s">
        <v>243</v>
      </c>
    </row>
    <row r="17" spans="2:2">
      <c r="B17" s="3" t="s">
        <v>244</v>
      </c>
    </row>
    <row r="18" spans="2:2">
      <c r="B18" s="3" t="s">
        <v>250</v>
      </c>
    </row>
  </sheetData>
  <mergeCells count="3">
    <mergeCell ref="B3:E4"/>
    <mergeCell ref="B6:C6"/>
    <mergeCell ref="B7:C7"/>
  </mergeCells>
  <pageMargins left="0.7" right="0.7" top="0.75" bottom="0.75" header="0.3" footer="0.3"/>
  <pageSetup firstPageNumber="4" orientation="portrait" useFirstPageNumber="1" horizontalDpi="300" verticalDpi="300" r:id="rId1"/>
  <headerFooter>
    <oddHeader>&amp;RFile No. GR-2021-0241 
Schedule AEB-D2, Attachment 3 
Page &amp;P of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74FD1-3C87-4C75-A069-A074EDC5F580}">
  <dimension ref="A2:HF86"/>
  <sheetViews>
    <sheetView zoomScaleNormal="100" workbookViewId="0">
      <selection activeCell="E22" sqref="E22"/>
    </sheetView>
  </sheetViews>
  <sheetFormatPr defaultRowHeight="12.75"/>
  <cols>
    <col min="1" max="1" width="37.3984375" customWidth="1"/>
    <col min="4" max="4" width="10.3984375" customWidth="1"/>
    <col min="5" max="5" width="9.59765625" customWidth="1"/>
    <col min="11" max="11" width="10.1328125" customWidth="1"/>
    <col min="12" max="12" width="10.73046875" customWidth="1"/>
    <col min="13" max="13" width="8" customWidth="1"/>
    <col min="15" max="161" width="8.86328125" bestFit="1" customWidth="1"/>
    <col min="162" max="204" width="9.86328125" bestFit="1" customWidth="1"/>
    <col min="205" max="214" width="10.86328125" bestFit="1" customWidth="1"/>
  </cols>
  <sheetData>
    <row r="2" spans="1:214">
      <c r="A2" s="270" t="s">
        <v>399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</row>
    <row r="3" spans="1:2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</row>
    <row r="4" spans="1:214" ht="13.15" thickBot="1">
      <c r="A4" s="3"/>
      <c r="B4" s="3"/>
      <c r="C4" s="329">
        <v>1</v>
      </c>
      <c r="D4" s="329">
        <v>2</v>
      </c>
      <c r="E4" s="329">
        <v>3</v>
      </c>
      <c r="F4" s="329">
        <v>4</v>
      </c>
      <c r="G4" s="329">
        <v>5</v>
      </c>
      <c r="H4" s="329">
        <v>6</v>
      </c>
      <c r="I4" s="329">
        <v>7</v>
      </c>
      <c r="J4" s="329">
        <v>8</v>
      </c>
      <c r="K4" s="329">
        <v>9</v>
      </c>
      <c r="L4" s="329">
        <v>10</v>
      </c>
      <c r="N4" s="3"/>
      <c r="O4" s="330" t="s">
        <v>400</v>
      </c>
      <c r="P4" s="331"/>
      <c r="Q4" s="331"/>
      <c r="R4" s="331"/>
      <c r="S4" s="332"/>
      <c r="T4" s="330" t="s">
        <v>401</v>
      </c>
      <c r="U4" s="331"/>
      <c r="V4" s="331"/>
      <c r="W4" s="331"/>
      <c r="X4" s="332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</row>
    <row r="5" spans="1:214" ht="13.15">
      <c r="A5" s="333"/>
      <c r="B5" s="273"/>
      <c r="C5" s="334"/>
      <c r="D5" s="334"/>
      <c r="E5" s="273"/>
      <c r="F5" s="335" t="s">
        <v>402</v>
      </c>
      <c r="G5" s="335"/>
      <c r="H5" s="335"/>
      <c r="I5" s="335"/>
      <c r="J5" s="335"/>
      <c r="K5" s="273"/>
      <c r="L5" s="273"/>
      <c r="N5" s="328" t="s">
        <v>403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</row>
    <row r="6" spans="1:214">
      <c r="A6" s="3"/>
      <c r="B6" s="3"/>
      <c r="C6" s="328" t="s">
        <v>403</v>
      </c>
      <c r="D6" s="328" t="s">
        <v>404</v>
      </c>
      <c r="E6" s="328" t="s">
        <v>400</v>
      </c>
      <c r="F6" s="3"/>
      <c r="G6" s="3"/>
      <c r="H6" s="3"/>
      <c r="I6" s="3"/>
      <c r="J6" s="3"/>
      <c r="K6" s="328" t="s">
        <v>405</v>
      </c>
      <c r="L6" s="3"/>
      <c r="N6" s="328" t="s">
        <v>406</v>
      </c>
      <c r="O6" s="328" t="s">
        <v>407</v>
      </c>
      <c r="P6" s="328" t="s">
        <v>408</v>
      </c>
      <c r="Q6" s="328" t="s">
        <v>409</v>
      </c>
      <c r="R6" s="328" t="s">
        <v>410</v>
      </c>
      <c r="S6" s="328" t="s">
        <v>411</v>
      </c>
      <c r="T6" s="328" t="s">
        <v>412</v>
      </c>
      <c r="U6" s="328" t="s">
        <v>413</v>
      </c>
      <c r="V6" s="328" t="s">
        <v>414</v>
      </c>
      <c r="W6" s="328" t="s">
        <v>415</v>
      </c>
      <c r="X6" s="328" t="s">
        <v>416</v>
      </c>
      <c r="Y6" s="328" t="s">
        <v>417</v>
      </c>
      <c r="Z6" s="328" t="s">
        <v>418</v>
      </c>
      <c r="AA6" s="328" t="s">
        <v>419</v>
      </c>
      <c r="AB6" s="328" t="s">
        <v>420</v>
      </c>
      <c r="AC6" s="328" t="s">
        <v>421</v>
      </c>
      <c r="AD6" s="328" t="s">
        <v>422</v>
      </c>
      <c r="AE6" s="328" t="s">
        <v>423</v>
      </c>
      <c r="AF6" s="328" t="s">
        <v>424</v>
      </c>
      <c r="AG6" s="328" t="s">
        <v>425</v>
      </c>
      <c r="AH6" s="328" t="s">
        <v>426</v>
      </c>
      <c r="AI6" s="328" t="s">
        <v>427</v>
      </c>
      <c r="AJ6" s="328" t="s">
        <v>428</v>
      </c>
      <c r="AK6" s="328" t="s">
        <v>429</v>
      </c>
      <c r="AL6" s="328" t="s">
        <v>430</v>
      </c>
      <c r="AM6" s="328" t="s">
        <v>431</v>
      </c>
      <c r="AN6" s="328" t="s">
        <v>432</v>
      </c>
      <c r="AO6" s="328" t="s">
        <v>433</v>
      </c>
      <c r="AP6" s="328" t="s">
        <v>434</v>
      </c>
      <c r="AQ6" s="328" t="s">
        <v>435</v>
      </c>
      <c r="AR6" s="328" t="s">
        <v>436</v>
      </c>
      <c r="AS6" s="328" t="s">
        <v>437</v>
      </c>
      <c r="AT6" s="328" t="s">
        <v>438</v>
      </c>
      <c r="AU6" s="328" t="s">
        <v>439</v>
      </c>
      <c r="AV6" s="328" t="s">
        <v>440</v>
      </c>
      <c r="AW6" s="328" t="s">
        <v>441</v>
      </c>
      <c r="AX6" s="328" t="s">
        <v>442</v>
      </c>
      <c r="AY6" s="328" t="s">
        <v>443</v>
      </c>
      <c r="AZ6" s="328" t="s">
        <v>444</v>
      </c>
      <c r="BA6" s="328" t="s">
        <v>445</v>
      </c>
      <c r="BB6" s="328" t="s">
        <v>446</v>
      </c>
      <c r="BC6" s="328" t="s">
        <v>447</v>
      </c>
      <c r="BD6" s="328" t="s">
        <v>448</v>
      </c>
      <c r="BE6" s="328" t="s">
        <v>449</v>
      </c>
      <c r="BF6" s="328" t="s">
        <v>450</v>
      </c>
      <c r="BG6" s="328" t="s">
        <v>451</v>
      </c>
      <c r="BH6" s="328" t="s">
        <v>452</v>
      </c>
      <c r="BI6" s="328" t="s">
        <v>453</v>
      </c>
      <c r="BJ6" s="328" t="s">
        <v>454</v>
      </c>
      <c r="BK6" s="328" t="s">
        <v>455</v>
      </c>
      <c r="BL6" s="328" t="s">
        <v>456</v>
      </c>
      <c r="BM6" s="328" t="s">
        <v>457</v>
      </c>
      <c r="BN6" s="328" t="s">
        <v>458</v>
      </c>
      <c r="BO6" s="328" t="s">
        <v>459</v>
      </c>
      <c r="BP6" s="328" t="s">
        <v>460</v>
      </c>
      <c r="BQ6" s="328" t="s">
        <v>461</v>
      </c>
      <c r="BR6" s="328" t="s">
        <v>462</v>
      </c>
      <c r="BS6" s="328" t="s">
        <v>463</v>
      </c>
      <c r="BT6" s="328" t="s">
        <v>464</v>
      </c>
      <c r="BU6" s="328" t="s">
        <v>465</v>
      </c>
      <c r="BV6" s="328" t="s">
        <v>466</v>
      </c>
      <c r="BW6" s="328" t="s">
        <v>467</v>
      </c>
      <c r="BX6" s="328" t="s">
        <v>468</v>
      </c>
      <c r="BY6" s="328" t="s">
        <v>469</v>
      </c>
      <c r="BZ6" s="328" t="s">
        <v>470</v>
      </c>
      <c r="CA6" s="328" t="s">
        <v>471</v>
      </c>
      <c r="CB6" s="328" t="s">
        <v>472</v>
      </c>
      <c r="CC6" s="328" t="s">
        <v>473</v>
      </c>
      <c r="CD6" s="328" t="s">
        <v>474</v>
      </c>
      <c r="CE6" s="328" t="s">
        <v>475</v>
      </c>
      <c r="CF6" s="328" t="s">
        <v>476</v>
      </c>
      <c r="CG6" s="328" t="s">
        <v>477</v>
      </c>
      <c r="CH6" s="328" t="s">
        <v>478</v>
      </c>
      <c r="CI6" s="328" t="s">
        <v>479</v>
      </c>
      <c r="CJ6" s="328" t="s">
        <v>480</v>
      </c>
      <c r="CK6" s="328" t="s">
        <v>481</v>
      </c>
      <c r="CL6" s="328" t="s">
        <v>482</v>
      </c>
      <c r="CM6" s="328" t="s">
        <v>483</v>
      </c>
      <c r="CN6" s="328" t="s">
        <v>484</v>
      </c>
      <c r="CO6" s="328" t="s">
        <v>485</v>
      </c>
      <c r="CP6" s="328" t="s">
        <v>486</v>
      </c>
      <c r="CQ6" s="328" t="s">
        <v>487</v>
      </c>
      <c r="CR6" s="328" t="s">
        <v>488</v>
      </c>
      <c r="CS6" s="328" t="s">
        <v>489</v>
      </c>
      <c r="CT6" s="328" t="s">
        <v>490</v>
      </c>
      <c r="CU6" s="328" t="s">
        <v>491</v>
      </c>
      <c r="CV6" s="328" t="s">
        <v>492</v>
      </c>
      <c r="CW6" s="328" t="s">
        <v>493</v>
      </c>
      <c r="CX6" s="328" t="s">
        <v>494</v>
      </c>
      <c r="CY6" s="328" t="s">
        <v>495</v>
      </c>
      <c r="CZ6" s="328" t="s">
        <v>496</v>
      </c>
      <c r="DA6" s="328" t="s">
        <v>497</v>
      </c>
      <c r="DB6" s="328" t="s">
        <v>498</v>
      </c>
      <c r="DC6" s="328" t="s">
        <v>499</v>
      </c>
      <c r="DD6" s="328" t="s">
        <v>500</v>
      </c>
      <c r="DE6" s="328" t="s">
        <v>501</v>
      </c>
      <c r="DF6" s="328" t="s">
        <v>502</v>
      </c>
      <c r="DG6" s="328" t="s">
        <v>503</v>
      </c>
      <c r="DH6" s="328" t="s">
        <v>504</v>
      </c>
      <c r="DI6" s="328" t="s">
        <v>505</v>
      </c>
      <c r="DJ6" s="328" t="s">
        <v>506</v>
      </c>
      <c r="DK6" s="328" t="s">
        <v>507</v>
      </c>
      <c r="DL6" s="328" t="s">
        <v>508</v>
      </c>
      <c r="DM6" s="328" t="s">
        <v>509</v>
      </c>
      <c r="DN6" s="328" t="s">
        <v>510</v>
      </c>
      <c r="DO6" s="328" t="s">
        <v>511</v>
      </c>
      <c r="DP6" s="328" t="s">
        <v>512</v>
      </c>
      <c r="DQ6" s="328" t="s">
        <v>513</v>
      </c>
      <c r="DR6" s="328" t="s">
        <v>514</v>
      </c>
      <c r="DS6" s="328" t="s">
        <v>515</v>
      </c>
      <c r="DT6" s="328" t="s">
        <v>516</v>
      </c>
      <c r="DU6" s="328" t="s">
        <v>517</v>
      </c>
      <c r="DV6" s="328" t="s">
        <v>518</v>
      </c>
      <c r="DW6" s="328" t="s">
        <v>519</v>
      </c>
      <c r="DX6" s="328" t="s">
        <v>520</v>
      </c>
      <c r="DY6" s="328" t="s">
        <v>521</v>
      </c>
      <c r="DZ6" s="328" t="s">
        <v>522</v>
      </c>
      <c r="EA6" s="328" t="s">
        <v>523</v>
      </c>
      <c r="EB6" s="328" t="s">
        <v>524</v>
      </c>
      <c r="EC6" s="328" t="s">
        <v>525</v>
      </c>
      <c r="ED6" s="328" t="s">
        <v>526</v>
      </c>
      <c r="EE6" s="328" t="s">
        <v>527</v>
      </c>
      <c r="EF6" s="328" t="s">
        <v>528</v>
      </c>
      <c r="EG6" s="328" t="s">
        <v>529</v>
      </c>
      <c r="EH6" s="328" t="s">
        <v>530</v>
      </c>
      <c r="EI6" s="328" t="s">
        <v>531</v>
      </c>
      <c r="EJ6" s="328" t="s">
        <v>532</v>
      </c>
      <c r="EK6" s="328" t="s">
        <v>533</v>
      </c>
      <c r="EL6" s="328" t="s">
        <v>534</v>
      </c>
      <c r="EM6" s="328" t="s">
        <v>535</v>
      </c>
      <c r="EN6" s="328" t="s">
        <v>536</v>
      </c>
      <c r="EO6" s="328" t="s">
        <v>537</v>
      </c>
      <c r="EP6" s="328" t="s">
        <v>538</v>
      </c>
      <c r="EQ6" s="328" t="s">
        <v>539</v>
      </c>
      <c r="ER6" s="328" t="s">
        <v>540</v>
      </c>
      <c r="ES6" s="328" t="s">
        <v>541</v>
      </c>
      <c r="ET6" s="328" t="s">
        <v>542</v>
      </c>
      <c r="EU6" s="328" t="s">
        <v>543</v>
      </c>
      <c r="EV6" s="328" t="s">
        <v>544</v>
      </c>
      <c r="EW6" s="328" t="s">
        <v>545</v>
      </c>
      <c r="EX6" s="328" t="s">
        <v>546</v>
      </c>
      <c r="EY6" s="328" t="s">
        <v>547</v>
      </c>
      <c r="EZ6" s="328" t="s">
        <v>548</v>
      </c>
      <c r="FA6" s="328" t="s">
        <v>549</v>
      </c>
      <c r="FB6" s="328" t="s">
        <v>550</v>
      </c>
      <c r="FC6" s="328" t="s">
        <v>551</v>
      </c>
      <c r="FD6" s="328" t="s">
        <v>552</v>
      </c>
      <c r="FE6" s="328" t="s">
        <v>553</v>
      </c>
      <c r="FF6" s="328" t="s">
        <v>554</v>
      </c>
      <c r="FG6" s="328" t="s">
        <v>555</v>
      </c>
      <c r="FH6" s="328" t="s">
        <v>556</v>
      </c>
      <c r="FI6" s="328" t="s">
        <v>557</v>
      </c>
      <c r="FJ6" s="328" t="s">
        <v>558</v>
      </c>
      <c r="FK6" s="328" t="s">
        <v>559</v>
      </c>
      <c r="FL6" s="328" t="s">
        <v>560</v>
      </c>
      <c r="FM6" s="328" t="s">
        <v>561</v>
      </c>
      <c r="FN6" s="328" t="s">
        <v>562</v>
      </c>
      <c r="FO6" s="328" t="s">
        <v>563</v>
      </c>
      <c r="FP6" s="328" t="s">
        <v>564</v>
      </c>
      <c r="FQ6" s="328" t="s">
        <v>565</v>
      </c>
      <c r="FR6" s="328" t="s">
        <v>566</v>
      </c>
      <c r="FS6" s="328" t="s">
        <v>567</v>
      </c>
      <c r="FT6" s="328" t="s">
        <v>568</v>
      </c>
      <c r="FU6" s="328" t="s">
        <v>569</v>
      </c>
      <c r="FV6" s="328" t="s">
        <v>570</v>
      </c>
      <c r="FW6" s="328" t="s">
        <v>571</v>
      </c>
      <c r="FX6" s="328" t="s">
        <v>572</v>
      </c>
      <c r="FY6" s="328" t="s">
        <v>573</v>
      </c>
      <c r="FZ6" s="328" t="s">
        <v>574</v>
      </c>
      <c r="GA6" s="328" t="s">
        <v>575</v>
      </c>
      <c r="GB6" s="328" t="s">
        <v>576</v>
      </c>
      <c r="GC6" s="328" t="s">
        <v>577</v>
      </c>
      <c r="GD6" s="328" t="s">
        <v>578</v>
      </c>
      <c r="GE6" s="328" t="s">
        <v>579</v>
      </c>
      <c r="GF6" s="328" t="s">
        <v>580</v>
      </c>
      <c r="GG6" s="328" t="s">
        <v>581</v>
      </c>
      <c r="GH6" s="328" t="s">
        <v>582</v>
      </c>
      <c r="GI6" s="328" t="s">
        <v>583</v>
      </c>
      <c r="GJ6" s="328" t="s">
        <v>584</v>
      </c>
      <c r="GK6" s="328" t="s">
        <v>585</v>
      </c>
      <c r="GL6" s="328" t="s">
        <v>586</v>
      </c>
      <c r="GM6" s="328" t="s">
        <v>587</v>
      </c>
      <c r="GN6" s="328" t="s">
        <v>588</v>
      </c>
      <c r="GO6" s="328" t="s">
        <v>589</v>
      </c>
      <c r="GP6" s="328" t="s">
        <v>590</v>
      </c>
      <c r="GQ6" s="328" t="s">
        <v>591</v>
      </c>
      <c r="GR6" s="328" t="s">
        <v>592</v>
      </c>
      <c r="GS6" s="328" t="s">
        <v>593</v>
      </c>
      <c r="GT6" s="328" t="s">
        <v>594</v>
      </c>
      <c r="GU6" s="328" t="s">
        <v>595</v>
      </c>
      <c r="GV6" s="328" t="s">
        <v>596</v>
      </c>
      <c r="GW6" s="328" t="s">
        <v>597</v>
      </c>
      <c r="GX6" s="328" t="s">
        <v>598</v>
      </c>
      <c r="GY6" s="328" t="s">
        <v>599</v>
      </c>
      <c r="GZ6" s="328" t="s">
        <v>600</v>
      </c>
      <c r="HA6" s="328" t="s">
        <v>601</v>
      </c>
      <c r="HB6" s="328" t="s">
        <v>602</v>
      </c>
      <c r="HC6" s="328" t="s">
        <v>603</v>
      </c>
      <c r="HD6" s="328" t="s">
        <v>604</v>
      </c>
      <c r="HE6" s="328" t="s">
        <v>605</v>
      </c>
      <c r="HF6" s="328" t="s">
        <v>606</v>
      </c>
    </row>
    <row r="7" spans="1:214">
      <c r="A7" s="275" t="s">
        <v>30</v>
      </c>
      <c r="B7" s="275" t="s">
        <v>31</v>
      </c>
      <c r="C7" s="275" t="s">
        <v>406</v>
      </c>
      <c r="D7" s="275" t="s">
        <v>607</v>
      </c>
      <c r="E7" s="275" t="s">
        <v>608</v>
      </c>
      <c r="F7" s="275" t="s">
        <v>412</v>
      </c>
      <c r="G7" s="275" t="s">
        <v>413</v>
      </c>
      <c r="H7" s="275" t="s">
        <v>414</v>
      </c>
      <c r="I7" s="275" t="s">
        <v>415</v>
      </c>
      <c r="J7" s="275" t="s">
        <v>416</v>
      </c>
      <c r="K7" s="275" t="s">
        <v>608</v>
      </c>
      <c r="L7" s="275" t="s">
        <v>160</v>
      </c>
      <c r="N7" s="336">
        <v>44227</v>
      </c>
      <c r="O7" s="336">
        <v>44408</v>
      </c>
      <c r="P7" s="337">
        <v>44773</v>
      </c>
      <c r="Q7" s="337">
        <v>45138</v>
      </c>
      <c r="R7" s="337">
        <v>45504</v>
      </c>
      <c r="S7" s="337">
        <v>45869</v>
      </c>
      <c r="T7" s="337">
        <v>46234</v>
      </c>
      <c r="U7" s="337">
        <v>46599</v>
      </c>
      <c r="V7" s="337">
        <v>46965</v>
      </c>
      <c r="W7" s="337">
        <v>47330</v>
      </c>
      <c r="X7" s="337">
        <v>47695</v>
      </c>
      <c r="Y7" s="337">
        <v>48060</v>
      </c>
      <c r="Z7" s="337">
        <v>48426</v>
      </c>
      <c r="AA7" s="337">
        <v>48791</v>
      </c>
      <c r="AB7" s="337">
        <v>49156</v>
      </c>
      <c r="AC7" s="337">
        <v>49521</v>
      </c>
      <c r="AD7" s="337">
        <v>49887</v>
      </c>
      <c r="AE7" s="337">
        <v>50252</v>
      </c>
      <c r="AF7" s="337">
        <v>50617</v>
      </c>
      <c r="AG7" s="337">
        <v>50982</v>
      </c>
      <c r="AH7" s="337">
        <v>51348</v>
      </c>
      <c r="AI7" s="337">
        <v>51713</v>
      </c>
      <c r="AJ7" s="337">
        <v>52078</v>
      </c>
      <c r="AK7" s="337">
        <v>52443</v>
      </c>
      <c r="AL7" s="337">
        <v>52809</v>
      </c>
      <c r="AM7" s="337">
        <v>53174</v>
      </c>
      <c r="AN7" s="337">
        <v>53539</v>
      </c>
      <c r="AO7" s="337">
        <v>53904</v>
      </c>
      <c r="AP7" s="337">
        <v>54270</v>
      </c>
      <c r="AQ7" s="337">
        <v>54635</v>
      </c>
      <c r="AR7" s="337">
        <v>55000</v>
      </c>
      <c r="AS7" s="337">
        <v>55365</v>
      </c>
      <c r="AT7" s="337">
        <v>55731</v>
      </c>
      <c r="AU7" s="337">
        <v>56096</v>
      </c>
      <c r="AV7" s="337">
        <v>56461</v>
      </c>
      <c r="AW7" s="337">
        <v>56826</v>
      </c>
      <c r="AX7" s="337">
        <v>57192</v>
      </c>
      <c r="AY7" s="337">
        <v>57557</v>
      </c>
      <c r="AZ7" s="337">
        <v>57922</v>
      </c>
      <c r="BA7" s="337">
        <v>58287</v>
      </c>
      <c r="BB7" s="337">
        <v>58653</v>
      </c>
      <c r="BC7" s="337">
        <v>59018</v>
      </c>
      <c r="BD7" s="337">
        <v>59383</v>
      </c>
      <c r="BE7" s="337">
        <v>59748</v>
      </c>
      <c r="BF7" s="337">
        <v>60114</v>
      </c>
      <c r="BG7" s="337">
        <v>60479</v>
      </c>
      <c r="BH7" s="337">
        <v>60844</v>
      </c>
      <c r="BI7" s="337">
        <v>61209</v>
      </c>
      <c r="BJ7" s="337">
        <v>61575</v>
      </c>
      <c r="BK7" s="337">
        <v>61940</v>
      </c>
      <c r="BL7" s="337">
        <v>62305</v>
      </c>
      <c r="BM7" s="337">
        <v>62670</v>
      </c>
      <c r="BN7" s="337">
        <v>63036</v>
      </c>
      <c r="BO7" s="337">
        <v>63401</v>
      </c>
      <c r="BP7" s="337">
        <v>63766</v>
      </c>
      <c r="BQ7" s="337">
        <v>64131</v>
      </c>
      <c r="BR7" s="337">
        <v>64497</v>
      </c>
      <c r="BS7" s="337">
        <v>64862</v>
      </c>
      <c r="BT7" s="337">
        <v>65227</v>
      </c>
      <c r="BU7" s="337">
        <v>65592</v>
      </c>
      <c r="BV7" s="337">
        <v>65958</v>
      </c>
      <c r="BW7" s="337">
        <v>66323</v>
      </c>
      <c r="BX7" s="337">
        <v>66688</v>
      </c>
      <c r="BY7" s="337">
        <v>67053</v>
      </c>
      <c r="BZ7" s="337">
        <v>67419</v>
      </c>
      <c r="CA7" s="337">
        <v>67784</v>
      </c>
      <c r="CB7" s="337">
        <v>68149</v>
      </c>
      <c r="CC7" s="337">
        <v>68514</v>
      </c>
      <c r="CD7" s="337">
        <v>68880</v>
      </c>
      <c r="CE7" s="337">
        <v>69245</v>
      </c>
      <c r="CF7" s="337">
        <v>69610</v>
      </c>
      <c r="CG7" s="337">
        <v>69975</v>
      </c>
      <c r="CH7" s="337">
        <v>70341</v>
      </c>
      <c r="CI7" s="337">
        <v>70706</v>
      </c>
      <c r="CJ7" s="337">
        <v>71071</v>
      </c>
      <c r="CK7" s="337">
        <v>71436</v>
      </c>
      <c r="CL7" s="337">
        <v>71802</v>
      </c>
      <c r="CM7" s="337">
        <v>72167</v>
      </c>
      <c r="CN7" s="337">
        <v>72532</v>
      </c>
      <c r="CO7" s="337">
        <v>72897</v>
      </c>
      <c r="CP7" s="337">
        <v>73262</v>
      </c>
      <c r="CQ7" s="337">
        <v>73627</v>
      </c>
      <c r="CR7" s="337">
        <v>73992</v>
      </c>
      <c r="CS7" s="337">
        <v>74357</v>
      </c>
      <c r="CT7" s="337">
        <v>74723</v>
      </c>
      <c r="CU7" s="337">
        <v>75088</v>
      </c>
      <c r="CV7" s="337">
        <v>75453</v>
      </c>
      <c r="CW7" s="337">
        <v>75818</v>
      </c>
      <c r="CX7" s="337">
        <v>76184</v>
      </c>
      <c r="CY7" s="337">
        <v>76549</v>
      </c>
      <c r="CZ7" s="337">
        <v>76914</v>
      </c>
      <c r="DA7" s="337">
        <v>77279</v>
      </c>
      <c r="DB7" s="337">
        <v>77645</v>
      </c>
      <c r="DC7" s="337">
        <v>78010</v>
      </c>
      <c r="DD7" s="337">
        <v>78375</v>
      </c>
      <c r="DE7" s="337">
        <v>78740</v>
      </c>
      <c r="DF7" s="337">
        <v>79106</v>
      </c>
      <c r="DG7" s="337">
        <v>79471</v>
      </c>
      <c r="DH7" s="337">
        <v>79836</v>
      </c>
      <c r="DI7" s="337">
        <v>80201</v>
      </c>
      <c r="DJ7" s="337">
        <v>80567</v>
      </c>
      <c r="DK7" s="337">
        <v>80932</v>
      </c>
      <c r="DL7" s="337">
        <v>81297</v>
      </c>
      <c r="DM7" s="337">
        <v>81662</v>
      </c>
      <c r="DN7" s="337">
        <v>82028</v>
      </c>
      <c r="DO7" s="337">
        <v>82393</v>
      </c>
      <c r="DP7" s="337">
        <v>82758</v>
      </c>
      <c r="DQ7" s="337">
        <v>83123</v>
      </c>
      <c r="DR7" s="337">
        <v>83489</v>
      </c>
      <c r="DS7" s="337">
        <v>83854</v>
      </c>
      <c r="DT7" s="337">
        <v>84219</v>
      </c>
      <c r="DU7" s="337">
        <v>84584</v>
      </c>
      <c r="DV7" s="337">
        <v>84950</v>
      </c>
      <c r="DW7" s="337">
        <v>85315</v>
      </c>
      <c r="DX7" s="337">
        <v>85680</v>
      </c>
      <c r="DY7" s="337">
        <v>86045</v>
      </c>
      <c r="DZ7" s="337">
        <v>86411</v>
      </c>
      <c r="EA7" s="337">
        <v>86776</v>
      </c>
      <c r="EB7" s="337">
        <v>87141</v>
      </c>
      <c r="EC7" s="337">
        <v>87506</v>
      </c>
      <c r="ED7" s="337">
        <v>87872</v>
      </c>
      <c r="EE7" s="337">
        <v>88237</v>
      </c>
      <c r="EF7" s="337">
        <v>88602</v>
      </c>
      <c r="EG7" s="337">
        <v>88967</v>
      </c>
      <c r="EH7" s="337">
        <v>89333</v>
      </c>
      <c r="EI7" s="337">
        <v>89698</v>
      </c>
      <c r="EJ7" s="337">
        <v>90063</v>
      </c>
      <c r="EK7" s="337">
        <v>90428</v>
      </c>
      <c r="EL7" s="337">
        <v>90794</v>
      </c>
      <c r="EM7" s="337">
        <v>91159</v>
      </c>
      <c r="EN7" s="337">
        <v>91524</v>
      </c>
      <c r="EO7" s="337">
        <v>91889</v>
      </c>
      <c r="EP7" s="337">
        <v>92255</v>
      </c>
      <c r="EQ7" s="337">
        <v>92620</v>
      </c>
      <c r="ER7" s="337">
        <v>92985</v>
      </c>
      <c r="ES7" s="337">
        <v>93350</v>
      </c>
      <c r="ET7" s="337">
        <v>93716</v>
      </c>
      <c r="EU7" s="337">
        <v>94081</v>
      </c>
      <c r="EV7" s="337">
        <v>94446</v>
      </c>
      <c r="EW7" s="337">
        <v>94811</v>
      </c>
      <c r="EX7" s="337">
        <v>95177</v>
      </c>
      <c r="EY7" s="337">
        <v>95542</v>
      </c>
      <c r="EZ7" s="337">
        <v>95907</v>
      </c>
      <c r="FA7" s="337">
        <v>96272</v>
      </c>
      <c r="FB7" s="337">
        <v>96638</v>
      </c>
      <c r="FC7" s="337">
        <v>97003</v>
      </c>
      <c r="FD7" s="337">
        <v>97368</v>
      </c>
      <c r="FE7" s="337">
        <v>97733</v>
      </c>
      <c r="FF7" s="337">
        <v>98099</v>
      </c>
      <c r="FG7" s="337">
        <v>98464</v>
      </c>
      <c r="FH7" s="337">
        <v>98829</v>
      </c>
      <c r="FI7" s="337">
        <v>99194</v>
      </c>
      <c r="FJ7" s="337">
        <v>99560</v>
      </c>
      <c r="FK7" s="337">
        <v>99925</v>
      </c>
      <c r="FL7" s="337">
        <v>100290</v>
      </c>
      <c r="FM7" s="337">
        <v>100655</v>
      </c>
      <c r="FN7" s="337">
        <v>101021</v>
      </c>
      <c r="FO7" s="337">
        <v>101386</v>
      </c>
      <c r="FP7" s="337">
        <v>101751</v>
      </c>
      <c r="FQ7" s="337">
        <v>102116</v>
      </c>
      <c r="FR7" s="337">
        <v>102482</v>
      </c>
      <c r="FS7" s="337">
        <v>102847</v>
      </c>
      <c r="FT7" s="337">
        <v>103212</v>
      </c>
      <c r="FU7" s="337">
        <v>103577</v>
      </c>
      <c r="FV7" s="337">
        <v>103943</v>
      </c>
      <c r="FW7" s="337">
        <v>104308</v>
      </c>
      <c r="FX7" s="337">
        <v>104673</v>
      </c>
      <c r="FY7" s="337">
        <v>105038</v>
      </c>
      <c r="FZ7" s="337">
        <v>105404</v>
      </c>
      <c r="GA7" s="337">
        <v>105769</v>
      </c>
      <c r="GB7" s="337">
        <v>106134</v>
      </c>
      <c r="GC7" s="337">
        <v>106499</v>
      </c>
      <c r="GD7" s="337">
        <v>106865</v>
      </c>
      <c r="GE7" s="337">
        <v>107230</v>
      </c>
      <c r="GF7" s="337">
        <v>107595</v>
      </c>
      <c r="GG7" s="337">
        <v>107960</v>
      </c>
      <c r="GH7" s="337">
        <v>108326</v>
      </c>
      <c r="GI7" s="337">
        <v>108691</v>
      </c>
      <c r="GJ7" s="337">
        <v>109056</v>
      </c>
      <c r="GK7" s="337">
        <v>109421</v>
      </c>
      <c r="GL7" s="337">
        <v>109786</v>
      </c>
      <c r="GM7" s="337">
        <v>110151</v>
      </c>
      <c r="GN7" s="337">
        <v>110516</v>
      </c>
      <c r="GO7" s="337">
        <v>110881</v>
      </c>
      <c r="GP7" s="337">
        <v>111247</v>
      </c>
      <c r="GQ7" s="337">
        <v>111612</v>
      </c>
      <c r="GR7" s="337">
        <v>111977</v>
      </c>
      <c r="GS7" s="337">
        <v>112342</v>
      </c>
      <c r="GT7" s="337">
        <v>112708</v>
      </c>
      <c r="GU7" s="337">
        <v>113073</v>
      </c>
      <c r="GV7" s="337">
        <v>113438</v>
      </c>
      <c r="GW7" s="337">
        <v>113803</v>
      </c>
      <c r="GX7" s="337">
        <v>114169</v>
      </c>
      <c r="GY7" s="337">
        <v>114534</v>
      </c>
      <c r="GZ7" s="337">
        <v>114899</v>
      </c>
      <c r="HA7" s="337">
        <v>115264</v>
      </c>
      <c r="HB7" s="337">
        <v>115630</v>
      </c>
      <c r="HC7" s="337">
        <v>115995</v>
      </c>
      <c r="HD7" s="337">
        <v>116360</v>
      </c>
      <c r="HE7" s="337">
        <v>116725</v>
      </c>
      <c r="HF7" s="337">
        <v>117091</v>
      </c>
    </row>
    <row r="8" spans="1:2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</row>
    <row r="9" spans="1:214">
      <c r="A9" s="3" t="str">
        <f>'Attachment 3 Constant DCF '!A7</f>
        <v>Atmos Energy Corporation</v>
      </c>
      <c r="B9" s="3" t="str">
        <f>'Attachment 3 Constant DCF '!B7</f>
        <v>ATO</v>
      </c>
      <c r="C9" s="276">
        <f>'Attachment 3 Constant DCF '!D7</f>
        <v>91.583666666666673</v>
      </c>
      <c r="D9" s="276">
        <f>'Attachment 3 Constant DCF '!C7</f>
        <v>2.5</v>
      </c>
      <c r="E9" s="95">
        <f>'Attachment 3 Constant DCF '!J7</f>
        <v>6.9566666666666666E-2</v>
      </c>
      <c r="F9" s="95">
        <f t="shared" ref="F9:J15" si="0">E9+($K9-$E9)/6</f>
        <v>6.7236947214973655E-2</v>
      </c>
      <c r="G9" s="95">
        <f t="shared" si="0"/>
        <v>6.4907227763280645E-2</v>
      </c>
      <c r="H9" s="95">
        <f t="shared" si="0"/>
        <v>6.2577508311587635E-2</v>
      </c>
      <c r="I9" s="95">
        <f t="shared" si="0"/>
        <v>6.0247788859894631E-2</v>
      </c>
      <c r="J9" s="95">
        <f t="shared" si="0"/>
        <v>5.7918069408201628E-2</v>
      </c>
      <c r="K9" s="95">
        <f>'Attachment 5 GDP Growth'!$D$25</f>
        <v>5.5588349956508631E-2</v>
      </c>
      <c r="L9" s="95">
        <f t="shared" ref="L9:L15" si="1">IFERROR(XIRR($N9:$HF9,$N$7:$HF$7),"")</f>
        <v>8.8337549567222617E-2</v>
      </c>
      <c r="N9" s="276">
        <f>-C9</f>
        <v>-91.583666666666673</v>
      </c>
      <c r="O9" s="276">
        <f t="shared" ref="O9:O15" si="2">D9*(1+$E9)</f>
        <v>2.6739166666666669</v>
      </c>
      <c r="P9" s="276">
        <f t="shared" ref="P9:S15" si="3">O9*(1+$E9)</f>
        <v>2.8599321361111119</v>
      </c>
      <c r="Q9" s="276">
        <f t="shared" si="3"/>
        <v>3.058888081713242</v>
      </c>
      <c r="R9" s="276">
        <f t="shared" si="3"/>
        <v>3.2716847292644267</v>
      </c>
      <c r="S9" s="276">
        <f t="shared" si="3"/>
        <v>3.4992849302635891</v>
      </c>
      <c r="T9" s="276">
        <f>S9*(1+F9)</f>
        <v>3.7345661664098748</v>
      </c>
      <c r="U9" s="276">
        <f>T9*(1+G9)</f>
        <v>3.9769665031700829</v>
      </c>
      <c r="V9" s="276">
        <f>U9*(1+H9)</f>
        <v>4.225835157577114</v>
      </c>
      <c r="W9" s="276">
        <f>V9*(1+I9)</f>
        <v>4.4804323819075398</v>
      </c>
      <c r="X9" s="276">
        <f>W9*(1+J9)</f>
        <v>4.739930375581614</v>
      </c>
      <c r="Y9" s="276">
        <f t="shared" ref="Y9:BD9" si="4">X9*(1+$K9)</f>
        <v>5.0034152840689305</v>
      </c>
      <c r="Z9" s="276">
        <f t="shared" si="4"/>
        <v>5.2815468838574979</v>
      </c>
      <c r="AA9" s="276">
        <f t="shared" si="4"/>
        <v>5.575139360349076</v>
      </c>
      <c r="AB9" s="276">
        <f t="shared" si="4"/>
        <v>5.8850521581684658</v>
      </c>
      <c r="AC9" s="276">
        <f t="shared" si="4"/>
        <v>6.212192497049041</v>
      </c>
      <c r="AD9" s="276">
        <f t="shared" si="4"/>
        <v>6.5575180275722005</v>
      </c>
      <c r="AE9" s="276">
        <f t="shared" si="4"/>
        <v>6.9220396345349986</v>
      </c>
      <c r="AF9" s="276">
        <f t="shared" si="4"/>
        <v>7.3068243961523534</v>
      </c>
      <c r="AG9" s="276">
        <f t="shared" si="4"/>
        <v>7.7129987077564248</v>
      </c>
      <c r="AH9" s="276">
        <f t="shared" si="4"/>
        <v>8.1417515791372885</v>
      </c>
      <c r="AI9" s="276">
        <f t="shared" si="4"/>
        <v>8.5943381151773295</v>
      </c>
      <c r="AJ9" s="276">
        <f t="shared" si="4"/>
        <v>9.0720831899683674</v>
      </c>
      <c r="AK9" s="276">
        <f t="shared" si="4"/>
        <v>9.5763853251668873</v>
      </c>
      <c r="AL9" s="276">
        <f t="shared" si="4"/>
        <v>10.108720783940639</v>
      </c>
      <c r="AM9" s="276">
        <f t="shared" si="4"/>
        <v>10.670647892490964</v>
      </c>
      <c r="AN9" s="276">
        <f t="shared" si="4"/>
        <v>11.263811601801432</v>
      </c>
      <c r="AO9" s="276">
        <f t="shared" si="4"/>
        <v>11.889948302966552</v>
      </c>
      <c r="AP9" s="276">
        <f t="shared" si="4"/>
        <v>12.550890910196653</v>
      </c>
      <c r="AQ9" s="276">
        <f t="shared" si="4"/>
        <v>13.248574226378627</v>
      </c>
      <c r="AR9" s="276">
        <f t="shared" si="4"/>
        <v>13.985040606899343</v>
      </c>
      <c r="AS9" s="276">
        <f t="shared" si="4"/>
        <v>14.762445938311647</v>
      </c>
      <c r="AT9" s="276">
        <f t="shared" si="4"/>
        <v>15.583065949344554</v>
      </c>
      <c r="AU9" s="276">
        <f t="shared" si="4"/>
        <v>16.449302872732073</v>
      </c>
      <c r="AV9" s="276">
        <f t="shared" si="4"/>
        <v>17.363692477362108</v>
      </c>
      <c r="AW9" s="276">
        <f t="shared" si="4"/>
        <v>18.32891149133091</v>
      </c>
      <c r="AX9" s="276">
        <f t="shared" si="4"/>
        <v>19.347785437632886</v>
      </c>
      <c r="AY9" s="276">
        <f t="shared" si="4"/>
        <v>20.423296905423467</v>
      </c>
      <c r="AZ9" s="276">
        <f t="shared" si="4"/>
        <v>21.558594281067826</v>
      </c>
      <c r="BA9" s="276">
        <f t="shared" si="4"/>
        <v>22.75700096453421</v>
      </c>
      <c r="BB9" s="276">
        <f t="shared" si="4"/>
        <v>24.022025098111342</v>
      </c>
      <c r="BC9" s="276">
        <f t="shared" si="4"/>
        <v>25.357369835929187</v>
      </c>
      <c r="BD9" s="276">
        <f t="shared" si="4"/>
        <v>26.766944184345434</v>
      </c>
      <c r="BE9" s="276">
        <f t="shared" ref="BE9:CJ9" si="5">BD9*(1+$K9)</f>
        <v>28.254874444931161</v>
      </c>
      <c r="BF9" s="276">
        <f t="shared" si="5"/>
        <v>29.825516293553207</v>
      </c>
      <c r="BG9" s="276">
        <f t="shared" si="5"/>
        <v>31.483467530912794</v>
      </c>
      <c r="BH9" s="276">
        <f t="shared" si="5"/>
        <v>33.233581541865554</v>
      </c>
      <c r="BI9" s="276">
        <f t="shared" si="5"/>
        <v>35.080981502922945</v>
      </c>
      <c r="BJ9" s="276">
        <f t="shared" si="5"/>
        <v>37.031075379525234</v>
      </c>
      <c r="BK9" s="276">
        <f t="shared" si="5"/>
        <v>39.089571756988136</v>
      </c>
      <c r="BL9" s="276">
        <f t="shared" si="5"/>
        <v>41.262496551465645</v>
      </c>
      <c r="BM9" s="276">
        <f t="shared" si="5"/>
        <v>43.556210649847749</v>
      </c>
      <c r="BN9" s="276">
        <f t="shared" si="5"/>
        <v>45.977428530230895</v>
      </c>
      <c r="BO9" s="276">
        <f t="shared" si="5"/>
        <v>48.533237917469734</v>
      </c>
      <c r="BP9" s="276">
        <f t="shared" si="5"/>
        <v>51.231120531348537</v>
      </c>
      <c r="BQ9" s="276">
        <f t="shared" si="5"/>
        <v>54.078973988109212</v>
      </c>
      <c r="BR9" s="276">
        <f t="shared" si="5"/>
        <v>57.085134919449153</v>
      </c>
      <c r="BS9" s="276">
        <f t="shared" si="5"/>
        <v>60.258403376666003</v>
      </c>
      <c r="BT9" s="276">
        <f t="shared" si="5"/>
        <v>63.608068591388573</v>
      </c>
      <c r="BU9" s="276">
        <f t="shared" si="5"/>
        <v>67.143936168304279</v>
      </c>
      <c r="BV9" s="276">
        <f t="shared" si="5"/>
        <v>70.876356789485456</v>
      </c>
      <c r="BW9" s="276">
        <f t="shared" si="5"/>
        <v>74.816256514341745</v>
      </c>
      <c r="BX9" s="276">
        <f t="shared" si="5"/>
        <v>78.975168763896889</v>
      </c>
      <c r="BY9" s="276">
        <f t="shared" si="5"/>
        <v>83.365268083018719</v>
      </c>
      <c r="BZ9" s="276">
        <f t="shared" si="5"/>
        <v>87.999405779435719</v>
      </c>
      <c r="CA9" s="276">
        <f t="shared" si="5"/>
        <v>92.891147543867802</v>
      </c>
      <c r="CB9" s="276">
        <f t="shared" si="5"/>
        <v>98.054813161398002</v>
      </c>
      <c r="CC9" s="276">
        <f t="shared" si="5"/>
        <v>103.50551843033386</v>
      </c>
      <c r="CD9" s="276">
        <f t="shared" si="5"/>
        <v>109.25921941126911</v>
      </c>
      <c r="CE9" s="276">
        <f t="shared" si="5"/>
        <v>115.33275913587771</v>
      </c>
      <c r="CF9" s="276">
        <f t="shared" si="5"/>
        <v>121.74391691217259</v>
      </c>
      <c r="CG9" s="276">
        <f t="shared" si="5"/>
        <v>128.51146037056256</v>
      </c>
      <c r="CH9" s="276">
        <f t="shared" si="5"/>
        <v>135.65520040306339</v>
      </c>
      <c r="CI9" s="276">
        <f t="shared" si="5"/>
        <v>143.19604915648918</v>
      </c>
      <c r="CJ9" s="276">
        <f t="shared" si="5"/>
        <v>151.1560812493895</v>
      </c>
      <c r="CK9" s="276">
        <f t="shared" ref="CK9:DP9" si="6">CJ9*(1+$K9)</f>
        <v>159.55859839193502</v>
      </c>
      <c r="CL9" s="276">
        <f t="shared" si="6"/>
        <v>168.42819759791593</v>
      </c>
      <c r="CM9" s="276">
        <f t="shared" si="6"/>
        <v>177.79084318853288</v>
      </c>
      <c r="CN9" s="276">
        <f t="shared" si="6"/>
        <v>187.67394279875978</v>
      </c>
      <c r="CO9" s="276">
        <f t="shared" si="6"/>
        <v>198.10642760877502</v>
      </c>
      <c r="CP9" s="276">
        <f t="shared" si="6"/>
        <v>209.11883703532536</v>
      </c>
      <c r="CQ9" s="276">
        <f t="shared" si="6"/>
        <v>220.74340813094312</v>
      </c>
      <c r="CR9" s="276">
        <f t="shared" si="6"/>
        <v>233.01416995271839</v>
      </c>
      <c r="CS9" s="276">
        <f t="shared" si="6"/>
        <v>245.96704317687548</v>
      </c>
      <c r="CT9" s="276">
        <f t="shared" si="6"/>
        <v>259.6399452507593</v>
      </c>
      <c r="CU9" s="276">
        <f t="shared" si="6"/>
        <v>274.07290139004726</v>
      </c>
      <c r="CV9" s="276">
        <f t="shared" si="6"/>
        <v>289.30816174611289</v>
      </c>
      <c r="CW9" s="276">
        <f t="shared" si="6"/>
        <v>305.39032508653003</v>
      </c>
      <c r="CX9" s="276">
        <f t="shared" si="6"/>
        <v>322.36646935077198</v>
      </c>
      <c r="CY9" s="276">
        <f t="shared" si="6"/>
        <v>340.28628946328678</v>
      </c>
      <c r="CZ9" s="276">
        <f t="shared" si="6"/>
        <v>359.20224280737375</v>
      </c>
      <c r="DA9" s="276">
        <f t="shared" si="6"/>
        <v>379.16970278571284</v>
      </c>
      <c r="DB9" s="276">
        <f t="shared" si="6"/>
        <v>400.24712091707039</v>
      </c>
      <c r="DC9" s="276">
        <f t="shared" si="6"/>
        <v>422.49619794369352</v>
      </c>
      <c r="DD9" s="276">
        <f t="shared" si="6"/>
        <v>445.98206445028188</v>
      </c>
      <c r="DE9" s="276">
        <f t="shared" si="6"/>
        <v>470.77347152327036</v>
      </c>
      <c r="DF9" s="276">
        <f t="shared" si="6"/>
        <v>496.94299200854636</v>
      </c>
      <c r="DG9" s="276">
        <f t="shared" si="6"/>
        <v>524.56723295675192</v>
      </c>
      <c r="DH9" s="276">
        <f t="shared" si="6"/>
        <v>553.72705987806921</v>
      </c>
      <c r="DI9" s="276">
        <f t="shared" si="6"/>
        <v>584.50783346295998</v>
      </c>
      <c r="DJ9" s="276">
        <f t="shared" si="6"/>
        <v>616.99965946181965</v>
      </c>
      <c r="DK9" s="276">
        <f t="shared" si="6"/>
        <v>651.29765245502995</v>
      </c>
      <c r="DL9" s="276">
        <f t="shared" si="6"/>
        <v>687.50221428555267</v>
      </c>
      <c r="DM9" s="276">
        <f t="shared" si="6"/>
        <v>725.71932796913256</v>
      </c>
      <c r="DN9" s="276">
        <f t="shared" si="6"/>
        <v>766.06086794248301</v>
      </c>
      <c r="DO9" s="276">
        <f t="shared" si="6"/>
        <v>808.6449275576565</v>
      </c>
      <c r="DP9" s="276">
        <f t="shared" si="6"/>
        <v>853.59616478128703</v>
      </c>
      <c r="DQ9" s="276">
        <f t="shared" ref="DQ9:EV9" si="7">DP9*(1+$K9)</f>
        <v>901.04616711068286</v>
      </c>
      <c r="DR9" s="276">
        <f t="shared" si="7"/>
        <v>951.13383677500224</v>
      </c>
      <c r="DS9" s="276">
        <f t="shared" si="7"/>
        <v>1004.0057973491279</v>
      </c>
      <c r="DT9" s="276">
        <f t="shared" si="7"/>
        <v>1059.8168229705348</v>
      </c>
      <c r="DU9" s="276">
        <f t="shared" si="7"/>
        <v>1118.730291415616</v>
      </c>
      <c r="DV9" s="276">
        <f t="shared" si="7"/>
        <v>1180.9186623617741</v>
      </c>
      <c r="DW9" s="276">
        <f t="shared" si="7"/>
        <v>1246.5639822353123</v>
      </c>
      <c r="DX9" s="276">
        <f t="shared" si="7"/>
        <v>1315.8584171229879</v>
      </c>
      <c r="DY9" s="276">
        <f t="shared" si="7"/>
        <v>1389.004815307238</v>
      </c>
      <c r="DZ9" s="276">
        <f t="shared" si="7"/>
        <v>1466.2173010718125</v>
      </c>
      <c r="EA9" s="276">
        <f t="shared" si="7"/>
        <v>1547.7219015160799</v>
      </c>
      <c r="EB9" s="276">
        <f t="shared" si="7"/>
        <v>1633.7572082129088</v>
      </c>
      <c r="EC9" s="276">
        <f t="shared" si="7"/>
        <v>1724.5750756470165</v>
      </c>
      <c r="ED9" s="276">
        <f t="shared" si="7"/>
        <v>1820.4413584783551</v>
      </c>
      <c r="EE9" s="276">
        <f t="shared" si="7"/>
        <v>1921.6366897887519</v>
      </c>
      <c r="EF9" s="276">
        <f t="shared" si="7"/>
        <v>2028.4573025899958</v>
      </c>
      <c r="EG9" s="276">
        <f t="shared" si="7"/>
        <v>2141.2158969982042</v>
      </c>
      <c r="EH9" s="276">
        <f t="shared" si="7"/>
        <v>2260.2425556129801</v>
      </c>
      <c r="EI9" s="276">
        <f t="shared" si="7"/>
        <v>2385.8857097809878</v>
      </c>
      <c r="EJ9" s="276">
        <f t="shared" si="7"/>
        <v>2518.5131595725261</v>
      </c>
      <c r="EK9" s="276">
        <f t="shared" si="7"/>
        <v>2658.5131504569158</v>
      </c>
      <c r="EL9" s="276">
        <f t="shared" si="7"/>
        <v>2806.2955098284951</v>
      </c>
      <c r="EM9" s="276">
        <f t="shared" si="7"/>
        <v>2962.2928467102201</v>
      </c>
      <c r="EN9" s="276">
        <f t="shared" si="7"/>
        <v>3126.9618181468099</v>
      </c>
      <c r="EO9" s="276">
        <f t="shared" si="7"/>
        <v>3300.7844659945954</v>
      </c>
      <c r="EP9" s="276">
        <f t="shared" si="7"/>
        <v>3484.2696280213104</v>
      </c>
      <c r="EQ9" s="276">
        <f t="shared" si="7"/>
        <v>3677.9544274465929</v>
      </c>
      <c r="ER9" s="276">
        <f t="shared" si="7"/>
        <v>3882.4058452835843</v>
      </c>
      <c r="ES9" s="276">
        <f t="shared" si="7"/>
        <v>4098.2223800844031</v>
      </c>
      <c r="ET9" s="276">
        <f t="shared" si="7"/>
        <v>4326.0357999481303</v>
      </c>
      <c r="EU9" s="276">
        <f t="shared" si="7"/>
        <v>4566.5129919200317</v>
      </c>
      <c r="EV9" s="276">
        <f t="shared" si="7"/>
        <v>4820.3579141958253</v>
      </c>
      <c r="EW9" s="276">
        <f t="shared" ref="EW9:GB9" si="8">EV9*(1+$K9)</f>
        <v>5088.3136568457685</v>
      </c>
      <c r="EX9" s="276">
        <f t="shared" si="8"/>
        <v>5371.1646170909935</v>
      </c>
      <c r="EY9" s="276">
        <f t="shared" si="8"/>
        <v>5669.738795499864</v>
      </c>
      <c r="EZ9" s="276">
        <f t="shared" si="8"/>
        <v>5984.9102198261044</v>
      </c>
      <c r="FA9" s="276">
        <f t="shared" si="8"/>
        <v>6317.6015035840828</v>
      </c>
      <c r="FB9" s="276">
        <f t="shared" si="8"/>
        <v>6668.7865468510799</v>
      </c>
      <c r="FC9" s="276">
        <f t="shared" si="8"/>
        <v>7039.493387202695</v>
      </c>
      <c r="FD9" s="276">
        <f t="shared" si="8"/>
        <v>7430.8072091270469</v>
      </c>
      <c r="FE9" s="276">
        <f t="shared" si="8"/>
        <v>7843.8735207273485</v>
      </c>
      <c r="FF9" s="276">
        <f t="shared" si="8"/>
        <v>8279.9015070121313</v>
      </c>
      <c r="FG9" s="276">
        <f t="shared" si="8"/>
        <v>8740.1675695893446</v>
      </c>
      <c r="FH9" s="276">
        <f t="shared" si="8"/>
        <v>9226.0190631262049</v>
      </c>
      <c r="FI9" s="276">
        <f t="shared" si="8"/>
        <v>9738.8782395126836</v>
      </c>
      <c r="FJ9" s="276">
        <f t="shared" si="8"/>
        <v>10280.246411274542</v>
      </c>
      <c r="FK9" s="276">
        <f t="shared" si="8"/>
        <v>10851.708346423613</v>
      </c>
      <c r="FL9" s="276">
        <f t="shared" si="8"/>
        <v>11454.936907610574</v>
      </c>
      <c r="FM9" s="276">
        <f t="shared" si="8"/>
        <v>12091.697949160558</v>
      </c>
      <c r="FN9" s="276">
        <f t="shared" si="8"/>
        <v>12763.855486326893</v>
      </c>
      <c r="FO9" s="276">
        <f t="shared" si="8"/>
        <v>13473.377151895134</v>
      </c>
      <c r="FP9" s="276">
        <f t="shared" si="8"/>
        <v>14222.339956110709</v>
      </c>
      <c r="FQ9" s="276">
        <f t="shared" si="8"/>
        <v>15012.936366791426</v>
      </c>
      <c r="FR9" s="276">
        <f t="shared" si="8"/>
        <v>15847.480727423423</v>
      </c>
      <c r="FS9" s="276">
        <f t="shared" si="8"/>
        <v>16728.416032028461</v>
      </c>
      <c r="FT9" s="276">
        <f t="shared" si="8"/>
        <v>17658.321076634929</v>
      </c>
      <c r="FU9" s="276">
        <f t="shared" si="8"/>
        <v>18639.918008287303</v>
      </c>
      <c r="FV9" s="276">
        <f t="shared" si="8"/>
        <v>19676.080293692605</v>
      </c>
      <c r="FW9" s="276">
        <f t="shared" si="8"/>
        <v>20769.841130830751</v>
      </c>
      <c r="FX9" s="276">
        <f t="shared" si="8"/>
        <v>21924.402328152457</v>
      </c>
      <c r="FY9" s="276">
        <f t="shared" si="8"/>
        <v>23143.143677357089</v>
      </c>
      <c r="FZ9" s="276">
        <f t="shared" si="8"/>
        <v>24429.632847187775</v>
      </c>
      <c r="GA9" s="276">
        <f t="shared" si="8"/>
        <v>25787.635827206268</v>
      </c>
      <c r="GB9" s="276">
        <f t="shared" si="8"/>
        <v>27221.127952120009</v>
      </c>
      <c r="GC9" s="276">
        <f t="shared" ref="GC9:HF9" si="9">GB9*(1+$K9)</f>
        <v>28734.305538933353</v>
      </c>
      <c r="GD9" s="276">
        <f t="shared" si="9"/>
        <v>30331.598170988826</v>
      </c>
      <c r="GE9" s="276">
        <f t="shared" si="9"/>
        <v>32017.681664857948</v>
      </c>
      <c r="GF9" s="276">
        <f t="shared" si="9"/>
        <v>33797.49175804016</v>
      </c>
      <c r="GG9" s="276">
        <f t="shared" si="9"/>
        <v>35676.238557538316</v>
      </c>
      <c r="GH9" s="276">
        <f t="shared" si="9"/>
        <v>37659.421791606641</v>
      </c>
      <c r="GI9" s="276">
        <f t="shared" si="9"/>
        <v>39752.846909318236</v>
      </c>
      <c r="GJ9" s="276">
        <f t="shared" si="9"/>
        <v>41962.642075080934</v>
      </c>
      <c r="GK9" s="276">
        <f t="shared" si="9"/>
        <v>44295.276107850244</v>
      </c>
      <c r="GL9" s="276">
        <f t="shared" si="9"/>
        <v>46757.577417553599</v>
      </c>
      <c r="GM9" s="276">
        <f t="shared" si="9"/>
        <v>49356.753994159117</v>
      </c>
      <c r="GN9" s="276">
        <f t="shared" si="9"/>
        <v>52100.414507903741</v>
      </c>
      <c r="GO9" s="276">
        <f t="shared" si="9"/>
        <v>54996.590582448254</v>
      </c>
      <c r="GP9" s="276">
        <f t="shared" si="9"/>
        <v>58053.760306160213</v>
      </c>
      <c r="GQ9" s="276">
        <f t="shared" si="9"/>
        <v>61280.873050350317</v>
      </c>
      <c r="GR9" s="276">
        <f t="shared" si="9"/>
        <v>64687.375667113571</v>
      </c>
      <c r="GS9" s="276">
        <f t="shared" si="9"/>
        <v>68283.240143465227</v>
      </c>
      <c r="GT9" s="276">
        <f t="shared" si="9"/>
        <v>72078.992792724486</v>
      </c>
      <c r="GU9" s="276">
        <f t="shared" si="9"/>
        <v>76085.745068599121</v>
      </c>
      <c r="GV9" s="276">
        <f t="shared" si="9"/>
        <v>80315.226092174111</v>
      </c>
      <c r="GW9" s="276">
        <f t="shared" si="9"/>
        <v>84779.816987022001</v>
      </c>
      <c r="GX9" s="276">
        <f t="shared" si="9"/>
        <v>89492.587122945333</v>
      </c>
      <c r="GY9" s="276">
        <f t="shared" si="9"/>
        <v>94467.332374448961</v>
      </c>
      <c r="GZ9" s="276">
        <f t="shared" si="9"/>
        <v>99718.615505937647</v>
      </c>
      <c r="HA9" s="276">
        <f t="shared" si="9"/>
        <v>105261.80880186024</v>
      </c>
      <c r="HB9" s="276">
        <f t="shared" si="9"/>
        <v>111113.13906659315</v>
      </c>
      <c r="HC9" s="276">
        <f t="shared" si="9"/>
        <v>117289.73512579314</v>
      </c>
      <c r="HD9" s="276">
        <f t="shared" si="9"/>
        <v>123809.67796827194</v>
      </c>
      <c r="HE9" s="276">
        <f t="shared" si="9"/>
        <v>130692.05367517487</v>
      </c>
      <c r="HF9" s="276">
        <f t="shared" si="9"/>
        <v>137957.00929140529</v>
      </c>
    </row>
    <row r="10" spans="1:214">
      <c r="A10" s="3" t="str">
        <f>'Attachment 3 Constant DCF '!A8</f>
        <v>NiSource Inc.</v>
      </c>
      <c r="B10" s="3" t="str">
        <f>'Attachment 3 Constant DCF '!B8</f>
        <v>NI</v>
      </c>
      <c r="C10" s="276">
        <f>'Attachment 3 Constant DCF '!D8</f>
        <v>22.202666666666662</v>
      </c>
      <c r="D10" s="276">
        <f>'Attachment 3 Constant DCF '!C8</f>
        <v>0.84</v>
      </c>
      <c r="E10" s="95">
        <f>'Attachment 3 Constant DCF '!J8</f>
        <v>6.7500000000000004E-2</v>
      </c>
      <c r="F10" s="95">
        <f t="shared" si="0"/>
        <v>6.5514724992751447E-2</v>
      </c>
      <c r="G10" s="95">
        <f t="shared" si="0"/>
        <v>6.3529449985502889E-2</v>
      </c>
      <c r="H10" s="95">
        <f t="shared" si="0"/>
        <v>6.1544174978254325E-2</v>
      </c>
      <c r="I10" s="95">
        <f t="shared" si="0"/>
        <v>5.955889997100576E-2</v>
      </c>
      <c r="J10" s="95">
        <f t="shared" si="0"/>
        <v>5.7573624963757196E-2</v>
      </c>
      <c r="K10" s="95">
        <f>'Attachment 5 GDP Growth'!$D$25</f>
        <v>5.5588349956508631E-2</v>
      </c>
      <c r="L10" s="95">
        <f t="shared" si="1"/>
        <v>0.10062150359153746</v>
      </c>
      <c r="N10" s="276">
        <f t="shared" ref="N10:N15" si="10">-C10</f>
        <v>-22.202666666666662</v>
      </c>
      <c r="O10" s="276">
        <f t="shared" si="2"/>
        <v>0.89669999999999983</v>
      </c>
      <c r="P10" s="276">
        <f t="shared" si="3"/>
        <v>0.95722724999999975</v>
      </c>
      <c r="Q10" s="276">
        <f t="shared" si="3"/>
        <v>1.0218400893749997</v>
      </c>
      <c r="R10" s="276">
        <f t="shared" si="3"/>
        <v>1.0908142954078122</v>
      </c>
      <c r="S10" s="276">
        <f t="shared" si="3"/>
        <v>1.1644442603478393</v>
      </c>
      <c r="T10" s="276">
        <f t="shared" ref="T10:T15" si="11">S10*(1+F10)</f>
        <v>1.2407325058339158</v>
      </c>
      <c r="U10" s="276">
        <f t="shared" ref="U10:X15" si="12">T10*(1+G10)</f>
        <v>1.3195555595086792</v>
      </c>
      <c r="V10" s="276">
        <f t="shared" si="12"/>
        <v>1.4007665177566098</v>
      </c>
      <c r="W10" s="276">
        <f t="shared" si="12"/>
        <v>1.4841946306704097</v>
      </c>
      <c r="X10" s="276">
        <f t="shared" si="12"/>
        <v>1.56964509570985</v>
      </c>
      <c r="Y10" s="276">
        <f t="shared" ref="Y10:BD10" si="13">X10*(1+$K10)</f>
        <v>1.6568990765976865</v>
      </c>
      <c r="Z10" s="276">
        <f t="shared" si="13"/>
        <v>1.7490033623102148</v>
      </c>
      <c r="AA10" s="276">
        <f t="shared" si="13"/>
        <v>1.8462275732894253</v>
      </c>
      <c r="AB10" s="276">
        <f t="shared" si="13"/>
        <v>1.9488563177327936</v>
      </c>
      <c r="AC10" s="276">
        <f t="shared" si="13"/>
        <v>2.0571900247378769</v>
      </c>
      <c r="AD10" s="276">
        <f t="shared" si="13"/>
        <v>2.1715458237600447</v>
      </c>
      <c r="AE10" s="276">
        <f t="shared" si="13"/>
        <v>2.2922584729578128</v>
      </c>
      <c r="AF10" s="276">
        <f t="shared" si="13"/>
        <v>2.4196813391433638</v>
      </c>
      <c r="AG10" s="276">
        <f t="shared" si="13"/>
        <v>2.5541874322068985</v>
      </c>
      <c r="AH10" s="276">
        <f t="shared" si="13"/>
        <v>2.6961704970429317</v>
      </c>
      <c r="AI10" s="276">
        <f t="shared" si="13"/>
        <v>2.8460461661749679</v>
      </c>
      <c r="AJ10" s="276">
        <f t="shared" si="13"/>
        <v>3.0042531764526816</v>
      </c>
      <c r="AK10" s="276">
        <f t="shared" si="13"/>
        <v>3.1712546533832859</v>
      </c>
      <c r="AL10" s="276">
        <f t="shared" si="13"/>
        <v>3.3475394668567624</v>
      </c>
      <c r="AM10" s="276">
        <f t="shared" si="13"/>
        <v>3.5336236622336203</v>
      </c>
      <c r="AN10" s="276">
        <f t="shared" si="13"/>
        <v>3.7300519709844626</v>
      </c>
      <c r="AO10" s="276">
        <f t="shared" si="13"/>
        <v>3.9373994053035117</v>
      </c>
      <c r="AP10" s="276">
        <f t="shared" si="13"/>
        <v>4.1562729413640724</v>
      </c>
      <c r="AQ10" s="276">
        <f t="shared" si="13"/>
        <v>4.3873132961433861</v>
      </c>
      <c r="AR10" s="276">
        <f t="shared" si="13"/>
        <v>4.6311968030182484</v>
      </c>
      <c r="AS10" s="276">
        <f t="shared" si="13"/>
        <v>4.8886373916218906</v>
      </c>
      <c r="AT10" s="276">
        <f t="shared" si="13"/>
        <v>5.160388677757842</v>
      </c>
      <c r="AU10" s="276">
        <f t="shared" si="13"/>
        <v>5.4472461694886496</v>
      </c>
      <c r="AV10" s="276">
        <f t="shared" si="13"/>
        <v>5.750049595857436</v>
      </c>
      <c r="AW10" s="276">
        <f t="shared" si="13"/>
        <v>6.0696853650592404</v>
      </c>
      <c r="AX10" s="276">
        <f t="shared" si="13"/>
        <v>6.4070891592580521</v>
      </c>
      <c r="AY10" s="276">
        <f t="shared" si="13"/>
        <v>6.7632486736454416</v>
      </c>
      <c r="AZ10" s="276">
        <f t="shared" si="13"/>
        <v>7.1392065077589368</v>
      </c>
      <c r="BA10" s="276">
        <f t="shared" si="13"/>
        <v>7.5360632175240241</v>
      </c>
      <c r="BB10" s="276">
        <f t="shared" si="13"/>
        <v>7.954980536954122</v>
      </c>
      <c r="BC10" s="276">
        <f t="shared" si="13"/>
        <v>8.3971847789395433</v>
      </c>
      <c r="BD10" s="276">
        <f t="shared" si="13"/>
        <v>8.8639704250807014</v>
      </c>
      <c r="BE10" s="276">
        <f t="shared" ref="BE10:CJ10" si="14">BD10*(1+$K10)</f>
        <v>9.3567039150742293</v>
      </c>
      <c r="BF10" s="276">
        <f t="shared" si="14"/>
        <v>9.8768276467448093</v>
      </c>
      <c r="BG10" s="276">
        <f t="shared" si="14"/>
        <v>10.42586419843218</v>
      </c>
      <c r="BH10" s="276">
        <f t="shared" si="14"/>
        <v>11.005420786093662</v>
      </c>
      <c r="BI10" s="276">
        <f t="shared" si="14"/>
        <v>11.617193968169671</v>
      </c>
      <c r="BJ10" s="276">
        <f t="shared" si="14"/>
        <v>12.262974611984928</v>
      </c>
      <c r="BK10" s="276">
        <f t="shared" si="14"/>
        <v>12.944653136223728</v>
      </c>
      <c r="BL10" s="276">
        <f t="shared" si="14"/>
        <v>13.66422504482575</v>
      </c>
      <c r="BM10" s="276">
        <f t="shared" si="14"/>
        <v>14.423796768502013</v>
      </c>
      <c r="BN10" s="276">
        <f t="shared" si="14"/>
        <v>15.225591830971062</v>
      </c>
      <c r="BO10" s="276">
        <f t="shared" si="14"/>
        <v>16.071957357966042</v>
      </c>
      <c r="BP10" s="276">
        <f t="shared" si="14"/>
        <v>16.965370948066742</v>
      </c>
      <c r="BQ10" s="276">
        <f t="shared" si="14"/>
        <v>17.908447925469861</v>
      </c>
      <c r="BR10" s="276">
        <f t="shared" si="14"/>
        <v>18.90394899592879</v>
      </c>
      <c r="BS10" s="276">
        <f t="shared" si="14"/>
        <v>19.954788328274468</v>
      </c>
      <c r="BT10" s="276">
        <f t="shared" si="14"/>
        <v>21.064042085174641</v>
      </c>
      <c r="BU10" s="276">
        <f t="shared" si="14"/>
        <v>22.234957428103954</v>
      </c>
      <c r="BV10" s="276">
        <f t="shared" si="14"/>
        <v>23.470962022885466</v>
      </c>
      <c r="BW10" s="276">
        <f t="shared" si="14"/>
        <v>24.775674073629546</v>
      </c>
      <c r="BX10" s="276">
        <f t="shared" si="14"/>
        <v>26.152912914442862</v>
      </c>
      <c r="BY10" s="276">
        <f t="shared" si="14"/>
        <v>27.606710189913006</v>
      </c>
      <c r="BZ10" s="276">
        <f t="shared" si="14"/>
        <v>29.141321657097802</v>
      </c>
      <c r="CA10" s="276">
        <f t="shared" si="14"/>
        <v>30.761239643567738</v>
      </c>
      <c r="CB10" s="276">
        <f t="shared" si="14"/>
        <v>32.47120619797041</v>
      </c>
      <c r="CC10" s="276">
        <f t="shared" si="14"/>
        <v>34.276226971613141</v>
      </c>
      <c r="CD10" s="276">
        <f t="shared" si="14"/>
        <v>36.181585871699895</v>
      </c>
      <c r="CE10" s="276">
        <f t="shared" si="14"/>
        <v>38.192860529117418</v>
      </c>
      <c r="CF10" s="276">
        <f t="shared" si="14"/>
        <v>40.315938626050119</v>
      </c>
      <c r="CG10" s="276">
        <f t="shared" si="14"/>
        <v>42.557035131220118</v>
      </c>
      <c r="CH10" s="276">
        <f t="shared" si="14"/>
        <v>44.922710493205813</v>
      </c>
      <c r="CI10" s="276">
        <f t="shared" si="14"/>
        <v>47.41988984509706</v>
      </c>
      <c r="CJ10" s="276">
        <f t="shared" si="14"/>
        <v>50.055883276705408</v>
      </c>
      <c r="CK10" s="276">
        <f t="shared" ref="CK10:DP10" si="15">CJ10*(1+$K10)</f>
        <v>52.83840723367306</v>
      </c>
      <c r="CL10" s="276">
        <f t="shared" si="15"/>
        <v>55.775607106122997</v>
      </c>
      <c r="CM10" s="276">
        <f t="shared" si="15"/>
        <v>58.876081072974891</v>
      </c>
      <c r="CN10" s="276">
        <f t="shared" si="15"/>
        <v>62.148905271727195</v>
      </c>
      <c r="CO10" s="276">
        <f t="shared" si="15"/>
        <v>65.603660367385871</v>
      </c>
      <c r="CP10" s="276">
        <f t="shared" si="15"/>
        <v>69.250459598316056</v>
      </c>
      <c r="CQ10" s="276">
        <f t="shared" si="15"/>
        <v>73.099978381116316</v>
      </c>
      <c r="CR10" s="276">
        <f t="shared" si="15"/>
        <v>77.16348556117903</v>
      </c>
      <c r="CS10" s="276">
        <f t="shared" si="15"/>
        <v>81.45287640041785</v>
      </c>
      <c r="CT10" s="276">
        <f t="shared" si="15"/>
        <v>85.980707398728526</v>
      </c>
      <c r="CU10" s="276">
        <f t="shared" si="15"/>
        <v>90.760233051117226</v>
      </c>
      <c r="CV10" s="276">
        <f t="shared" si="15"/>
        <v>95.805444648097009</v>
      </c>
      <c r="CW10" s="276">
        <f t="shared" si="15"/>
        <v>101.13111123293434</v>
      </c>
      <c r="CX10" s="276">
        <f t="shared" si="15"/>
        <v>106.7528228356413</v>
      </c>
      <c r="CY10" s="276">
        <f t="shared" si="15"/>
        <v>112.68703611027409</v>
      </c>
      <c r="CZ10" s="276">
        <f t="shared" si="15"/>
        <v>118.95112250913374</v>
      </c>
      <c r="DA10" s="276">
        <f t="shared" si="15"/>
        <v>125.56341913489099</v>
      </c>
      <c r="DB10" s="276">
        <f t="shared" si="15"/>
        <v>132.54328241949707</v>
      </c>
      <c r="DC10" s="276">
        <f t="shared" si="15"/>
        <v>139.91114478701644</v>
      </c>
      <c r="DD10" s="276">
        <f t="shared" si="15"/>
        <v>147.68857446625285</v>
      </c>
      <c r="DE10" s="276">
        <f t="shared" si="15"/>
        <v>155.8983386282608</v>
      </c>
      <c r="DF10" s="276">
        <f t="shared" si="15"/>
        <v>164.56447003356686</v>
      </c>
      <c r="DG10" s="276">
        <f t="shared" si="15"/>
        <v>173.71233738420017</v>
      </c>
      <c r="DH10" s="276">
        <f t="shared" si="15"/>
        <v>183.36871958647617</v>
      </c>
      <c r="DI10" s="276">
        <f t="shared" si="15"/>
        <v>193.5618841419261</v>
      </c>
      <c r="DJ10" s="276">
        <f t="shared" si="15"/>
        <v>204.32166989584866</v>
      </c>
      <c r="DK10" s="276">
        <f t="shared" si="15"/>
        <v>215.67957438571733</v>
      </c>
      <c r="DL10" s="276">
        <f t="shared" si="15"/>
        <v>227.66884604514141</v>
      </c>
      <c r="DM10" s="276">
        <f t="shared" si="15"/>
        <v>240.32458153329321</v>
      </c>
      <c r="DN10" s="276">
        <f t="shared" si="15"/>
        <v>253.68382847471742</v>
      </c>
      <c r="DO10" s="276">
        <f t="shared" si="15"/>
        <v>267.7856939102769</v>
      </c>
      <c r="DP10" s="276">
        <f t="shared" si="15"/>
        <v>282.67145877670788</v>
      </c>
      <c r="DQ10" s="276">
        <f t="shared" ref="DQ10:EV10" si="16">DP10*(1+$K10)</f>
        <v>298.38469874990432</v>
      </c>
      <c r="DR10" s="276">
        <f t="shared" si="16"/>
        <v>314.97141180568138</v>
      </c>
      <c r="DS10" s="276">
        <f t="shared" si="16"/>
        <v>332.48015287143119</v>
      </c>
      <c r="DT10" s="276">
        <f t="shared" si="16"/>
        <v>350.9621759628418</v>
      </c>
      <c r="DU10" s="276">
        <f t="shared" si="16"/>
        <v>370.47158422176199</v>
      </c>
      <c r="DV10" s="276">
        <f t="shared" si="16"/>
        <v>391.06548829442346</v>
      </c>
      <c r="DW10" s="276">
        <f t="shared" si="16"/>
        <v>412.80417351364679</v>
      </c>
      <c r="DX10" s="276">
        <f t="shared" si="16"/>
        <v>435.75127637443069</v>
      </c>
      <c r="DY10" s="276">
        <f t="shared" si="16"/>
        <v>459.97397081952784</v>
      </c>
      <c r="DZ10" s="276">
        <f t="shared" si="16"/>
        <v>485.54316488032862</v>
      </c>
      <c r="EA10" s="276">
        <f t="shared" si="16"/>
        <v>512.53370824868705</v>
      </c>
      <c r="EB10" s="276">
        <f t="shared" si="16"/>
        <v>541.02461138732212</v>
      </c>
      <c r="EC10" s="276">
        <f t="shared" si="16"/>
        <v>571.09927682020464</v>
      </c>
      <c r="ED10" s="276">
        <f t="shared" si="16"/>
        <v>602.84574327999519</v>
      </c>
      <c r="EE10" s="276">
        <f t="shared" si="16"/>
        <v>636.35694342723514</v>
      </c>
      <c r="EF10" s="276">
        <f t="shared" si="16"/>
        <v>671.73097589572239</v>
      </c>
      <c r="EG10" s="276">
        <f t="shared" si="16"/>
        <v>709.07139246044085</v>
      </c>
      <c r="EH10" s="276">
        <f t="shared" si="16"/>
        <v>748.48750116868075</v>
      </c>
      <c r="EI10" s="276">
        <f t="shared" si="16"/>
        <v>790.09468632171809</v>
      </c>
      <c r="EJ10" s="276">
        <f t="shared" si="16"/>
        <v>834.01474624374771</v>
      </c>
      <c r="EK10" s="276">
        <f t="shared" si="16"/>
        <v>880.37624982683394</v>
      </c>
      <c r="EL10" s="276">
        <f t="shared" si="16"/>
        <v>929.31491289560665</v>
      </c>
      <c r="EM10" s="276">
        <f t="shared" si="16"/>
        <v>980.97399549344993</v>
      </c>
      <c r="EN10" s="276">
        <f t="shared" si="16"/>
        <v>1035.5047212531742</v>
      </c>
      <c r="EO10" s="276">
        <f t="shared" si="16"/>
        <v>1093.0667200798125</v>
      </c>
      <c r="EP10" s="276">
        <f t="shared" si="16"/>
        <v>1153.8284954414221</v>
      </c>
      <c r="EQ10" s="276">
        <f t="shared" si="16"/>
        <v>1217.9679176358118</v>
      </c>
      <c r="ER10" s="276">
        <f t="shared" si="16"/>
        <v>1285.6727444771514</v>
      </c>
      <c r="ES10" s="276">
        <f t="shared" si="16"/>
        <v>1357.1411709266922</v>
      </c>
      <c r="ET10" s="276">
        <f t="shared" si="16"/>
        <v>1432.5824092765511</v>
      </c>
      <c r="EU10" s="276">
        <f t="shared" si="16"/>
        <v>1512.2173015849542</v>
      </c>
      <c r="EV10" s="276">
        <f t="shared" si="16"/>
        <v>1596.2789661557458</v>
      </c>
      <c r="EW10" s="276">
        <f t="shared" ref="EW10:GB10" si="17">EV10*(1+$K10)</f>
        <v>1685.0134799546252</v>
      </c>
      <c r="EX10" s="276">
        <f t="shared" si="17"/>
        <v>1778.6805989597774</v>
      </c>
      <c r="EY10" s="276">
        <f t="shared" si="17"/>
        <v>1877.5545185556059</v>
      </c>
      <c r="EZ10" s="276">
        <f t="shared" si="17"/>
        <v>1981.9246761954989</v>
      </c>
      <c r="FA10" s="276">
        <f t="shared" si="17"/>
        <v>2092.0965986832944</v>
      </c>
      <c r="FB10" s="276">
        <f t="shared" si="17"/>
        <v>2208.3927965537227</v>
      </c>
      <c r="FC10" s="276">
        <f t="shared" si="17"/>
        <v>2331.1537081699839</v>
      </c>
      <c r="FD10" s="276">
        <f t="shared" si="17"/>
        <v>2460.7386963021499</v>
      </c>
      <c r="FE10" s="276">
        <f t="shared" si="17"/>
        <v>2597.5271001037167</v>
      </c>
      <c r="FF10" s="276">
        <f t="shared" si="17"/>
        <v>2741.9193455657974</v>
      </c>
      <c r="FG10" s="276">
        <f t="shared" si="17"/>
        <v>2894.3381176996299</v>
      </c>
      <c r="FH10" s="276">
        <f t="shared" si="17"/>
        <v>3055.2295978787793</v>
      </c>
      <c r="FI10" s="276">
        <f t="shared" si="17"/>
        <v>3225.0647699631481</v>
      </c>
      <c r="FJ10" s="276">
        <f t="shared" si="17"/>
        <v>3404.3407990282667</v>
      </c>
      <c r="FK10" s="276">
        <f t="shared" si="17"/>
        <v>3593.5824867358701</v>
      </c>
      <c r="FL10" s="276">
        <f t="shared" si="17"/>
        <v>3793.3438076061243</v>
      </c>
      <c r="FM10" s="276">
        <f t="shared" si="17"/>
        <v>4004.2095306886886</v>
      </c>
      <c r="FN10" s="276">
        <f t="shared" si="17"/>
        <v>4226.7969313797985</v>
      </c>
      <c r="FO10" s="276">
        <f t="shared" si="17"/>
        <v>4461.7575983964352</v>
      </c>
      <c r="FP10" s="276">
        <f t="shared" si="17"/>
        <v>4709.7793411972079</v>
      </c>
      <c r="FQ10" s="276">
        <f t="shared" si="17"/>
        <v>4971.5882034336128</v>
      </c>
      <c r="FR10" s="276">
        <f t="shared" si="17"/>
        <v>5247.9505883257307</v>
      </c>
      <c r="FS10" s="276">
        <f t="shared" si="17"/>
        <v>5539.6755021840463</v>
      </c>
      <c r="FT10" s="276">
        <f t="shared" si="17"/>
        <v>5847.616922644951</v>
      </c>
      <c r="FU10" s="276">
        <f t="shared" si="17"/>
        <v>6172.6762985525411</v>
      </c>
      <c r="FV10" s="276">
        <f t="shared" si="17"/>
        <v>6515.8051888047257</v>
      </c>
      <c r="FW10" s="276">
        <f t="shared" si="17"/>
        <v>6878.0080478884374</v>
      </c>
      <c r="FX10" s="276">
        <f t="shared" si="17"/>
        <v>7260.3451662581429</v>
      </c>
      <c r="FY10" s="276">
        <f t="shared" si="17"/>
        <v>7663.9357741651465</v>
      </c>
      <c r="FZ10" s="276">
        <f t="shared" si="17"/>
        <v>8089.9613180236447</v>
      </c>
      <c r="GA10" s="276">
        <f t="shared" si="17"/>
        <v>8539.668918904561</v>
      </c>
      <c r="GB10" s="276">
        <f t="shared" si="17"/>
        <v>9014.3750232813472</v>
      </c>
      <c r="GC10" s="276">
        <f t="shared" ref="GC10:HF10" si="18">GB10*(1+$K10)</f>
        <v>9515.4692567147213</v>
      </c>
      <c r="GD10" s="276">
        <f t="shared" si="18"/>
        <v>10044.418491757378</v>
      </c>
      <c r="GE10" s="276">
        <f t="shared" si="18"/>
        <v>10602.771141986814</v>
      </c>
      <c r="GF10" s="276">
        <f t="shared" si="18"/>
        <v>11192.161694736347</v>
      </c>
      <c r="GG10" s="276">
        <f t="shared" si="18"/>
        <v>11814.315495793182</v>
      </c>
      <c r="GH10" s="276">
        <f t="shared" si="18"/>
        <v>12471.053800069936</v>
      </c>
      <c r="GI10" s="276">
        <f t="shared" si="18"/>
        <v>13164.299103034671</v>
      </c>
      <c r="GJ10" s="276">
        <f t="shared" si="18"/>
        <v>13896.080768506316</v>
      </c>
      <c r="GK10" s="276">
        <f t="shared" si="18"/>
        <v>14668.540969289954</v>
      </c>
      <c r="GL10" s="276">
        <f t="shared" si="18"/>
        <v>15483.940958042229</v>
      </c>
      <c r="GM10" s="276">
        <f t="shared" si="18"/>
        <v>16344.667686723798</v>
      </c>
      <c r="GN10" s="276">
        <f t="shared" si="18"/>
        <v>17253.240794016237</v>
      </c>
      <c r="GO10" s="276">
        <f t="shared" si="18"/>
        <v>18212.319981157922</v>
      </c>
      <c r="GP10" s="276">
        <f t="shared" si="18"/>
        <v>19224.712797790442</v>
      </c>
      <c r="GQ10" s="276">
        <f t="shared" si="18"/>
        <v>20293.382860607388</v>
      </c>
      <c r="GR10" s="276">
        <f t="shared" si="18"/>
        <v>21421.458528864245</v>
      </c>
      <c r="GS10" s="276">
        <f t="shared" si="18"/>
        <v>22612.242062145586</v>
      </c>
      <c r="GT10" s="276">
        <f t="shared" si="18"/>
        <v>23869.219287197418</v>
      </c>
      <c r="GU10" s="276">
        <f t="shared" si="18"/>
        <v>25196.069802122794</v>
      </c>
      <c r="GV10" s="276">
        <f t="shared" si="18"/>
        <v>26596.677747811817</v>
      </c>
      <c r="GW10" s="276">
        <f t="shared" si="18"/>
        <v>28075.143178137667</v>
      </c>
      <c r="GX10" s="276">
        <f t="shared" si="18"/>
        <v>29635.794062203069</v>
      </c>
      <c r="GY10" s="276">
        <f t="shared" si="18"/>
        <v>31283.198953771833</v>
      </c>
      <c r="GZ10" s="276">
        <f t="shared" si="18"/>
        <v>33022.180364973188</v>
      </c>
      <c r="HA10" s="276">
        <f t="shared" si="18"/>
        <v>34857.828883428265</v>
      </c>
      <c r="HB10" s="276">
        <f t="shared" si="18"/>
        <v>36795.518074124368</v>
      </c>
      <c r="HC10" s="276">
        <f t="shared" si="18"/>
        <v>38840.920209659831</v>
      </c>
      <c r="HD10" s="276">
        <f t="shared" si="18"/>
        <v>41000.022874907234</v>
      </c>
      <c r="HE10" s="276">
        <f t="shared" si="18"/>
        <v>43279.146494702436</v>
      </c>
      <c r="HF10" s="276">
        <f t="shared" si="18"/>
        <v>45684.962835868959</v>
      </c>
    </row>
    <row r="11" spans="1:214">
      <c r="A11" s="3" t="str">
        <f>'Attachment 3 Constant DCF '!A9</f>
        <v>Northwest Natural Gas Company</v>
      </c>
      <c r="B11" s="3" t="str">
        <f>'Attachment 3 Constant DCF '!B9</f>
        <v>NWN</v>
      </c>
      <c r="C11" s="276">
        <f>'Attachment 3 Constant DCF '!D9</f>
        <v>45.326666666666675</v>
      </c>
      <c r="D11" s="276">
        <f>'Attachment 3 Constant DCF '!C9</f>
        <v>1.92</v>
      </c>
      <c r="E11" s="95">
        <f>'Attachment 3 Constant DCF '!J9</f>
        <v>4.0559066422817758E-2</v>
      </c>
      <c r="F11" s="95">
        <f t="shared" si="0"/>
        <v>4.3063947011766239E-2</v>
      </c>
      <c r="G11" s="95">
        <f t="shared" si="0"/>
        <v>4.556882760071472E-2</v>
      </c>
      <c r="H11" s="95">
        <f t="shared" si="0"/>
        <v>4.8073708189663202E-2</v>
      </c>
      <c r="I11" s="95">
        <f t="shared" si="0"/>
        <v>5.0578588778611683E-2</v>
      </c>
      <c r="J11" s="95">
        <f t="shared" si="0"/>
        <v>5.3083469367560164E-2</v>
      </c>
      <c r="K11" s="95">
        <f>'Attachment 5 GDP Growth'!$D$25</f>
        <v>5.5588349956508631E-2</v>
      </c>
      <c r="L11" s="95">
        <f t="shared" si="1"/>
        <v>9.8184174299240118E-2</v>
      </c>
      <c r="N11" s="276">
        <f t="shared" si="10"/>
        <v>-45.326666666666675</v>
      </c>
      <c r="O11" s="276">
        <f t="shared" si="2"/>
        <v>1.9978734075318099</v>
      </c>
      <c r="P11" s="276">
        <f t="shared" si="3"/>
        <v>2.0789052877722738</v>
      </c>
      <c r="Q11" s="276">
        <f t="shared" si="3"/>
        <v>2.1632237454257766</v>
      </c>
      <c r="R11" s="276">
        <f t="shared" si="3"/>
        <v>2.2509620810039173</v>
      </c>
      <c r="S11" s="276">
        <f t="shared" si="3"/>
        <v>2.3422590015625993</v>
      </c>
      <c r="T11" s="276">
        <f t="shared" si="11"/>
        <v>2.4431259190937236</v>
      </c>
      <c r="U11" s="276">
        <f t="shared" si="12"/>
        <v>2.5544563029077429</v>
      </c>
      <c r="V11" s="276">
        <f t="shared" si="12"/>
        <v>2.6772584897969756</v>
      </c>
      <c r="W11" s="276">
        <f t="shared" si="12"/>
        <v>2.8126704460064635</v>
      </c>
      <c r="X11" s="276">
        <f t="shared" si="12"/>
        <v>2.9619767514680895</v>
      </c>
      <c r="Y11" s="276">
        <f t="shared" ref="Y11:BD11" si="19">X11*(1+$K11)</f>
        <v>3.1266281516917402</v>
      </c>
      <c r="Z11" s="276">
        <f t="shared" si="19"/>
        <v>3.3004322515718525</v>
      </c>
      <c r="AA11" s="276">
        <f t="shared" si="19"/>
        <v>3.4838978345799765</v>
      </c>
      <c r="AB11" s="276">
        <f t="shared" si="19"/>
        <v>3.6775619666213308</v>
      </c>
      <c r="AC11" s="276">
        <f t="shared" si="19"/>
        <v>3.8819915682086235</v>
      </c>
      <c r="AD11" s="276">
        <f t="shared" si="19"/>
        <v>4.09778507403042</v>
      </c>
      <c r="AE11" s="276">
        <f t="shared" si="19"/>
        <v>4.3255741847721803</v>
      </c>
      <c r="AF11" s="276">
        <f t="shared" si="19"/>
        <v>4.5660257163181361</v>
      </c>
      <c r="AG11" s="276">
        <f t="shared" si="19"/>
        <v>4.8198435517472467</v>
      </c>
      <c r="AH11" s="276">
        <f t="shared" si="19"/>
        <v>5.0877707018373943</v>
      </c>
      <c r="AI11" s="276">
        <f t="shared" si="19"/>
        <v>5.3705914801096029</v>
      </c>
      <c r="AJ11" s="276">
        <f t="shared" si="19"/>
        <v>5.6691337987793791</v>
      </c>
      <c r="AK11" s="276">
        <f t="shared" si="19"/>
        <v>5.9842715923361984</v>
      </c>
      <c r="AL11" s="276">
        <f t="shared" si="19"/>
        <v>6.3169273758457765</v>
      </c>
      <c r="AM11" s="276">
        <f t="shared" si="19"/>
        <v>6.6680749454641415</v>
      </c>
      <c r="AN11" s="276">
        <f t="shared" si="19"/>
        <v>7.0387422290688297</v>
      </c>
      <c r="AO11" s="276">
        <f t="shared" si="19"/>
        <v>7.4300142953519632</v>
      </c>
      <c r="AP11" s="276">
        <f t="shared" si="19"/>
        <v>7.8430365301838503</v>
      </c>
      <c r="AQ11" s="276">
        <f t="shared" si="19"/>
        <v>8.279017989545391</v>
      </c>
      <c r="AR11" s="276">
        <f t="shared" si="19"/>
        <v>8.7392349388444703</v>
      </c>
      <c r="AS11" s="276">
        <f t="shared" si="19"/>
        <v>9.2250345889771044</v>
      </c>
      <c r="AT11" s="276">
        <f t="shared" si="19"/>
        <v>9.7378390400700603</v>
      </c>
      <c r="AU11" s="276">
        <f t="shared" si="19"/>
        <v>10.279149444449628</v>
      </c>
      <c r="AV11" s="276">
        <f t="shared" si="19"/>
        <v>10.850550401022945</v>
      </c>
      <c r="AW11" s="276">
        <f t="shared" si="19"/>
        <v>11.453714593935743</v>
      </c>
      <c r="AX11" s="276">
        <f t="shared" si="19"/>
        <v>12.090407689085414</v>
      </c>
      <c r="AY11" s="276">
        <f t="shared" si="19"/>
        <v>12.762493502823157</v>
      </c>
      <c r="AZ11" s="276">
        <f t="shared" si="19"/>
        <v>13.471939457975758</v>
      </c>
      <c r="BA11" s="276">
        <f t="shared" si="19"/>
        <v>14.220822343158611</v>
      </c>
      <c r="BB11" s="276">
        <f t="shared" si="19"/>
        <v>15.01133439223945</v>
      </c>
      <c r="BC11" s="276">
        <f t="shared" si="19"/>
        <v>15.84578970174943</v>
      </c>
      <c r="BD11" s="276">
        <f t="shared" si="19"/>
        <v>16.726631005027517</v>
      </c>
      <c r="BE11" s="276">
        <f t="shared" ref="BE11:CJ11" si="20">BD11*(1+$K11)</f>
        <v>17.656436822928374</v>
      </c>
      <c r="BF11" s="276">
        <f t="shared" si="20"/>
        <v>18.637929012026301</v>
      </c>
      <c r="BG11" s="276">
        <f t="shared" si="20"/>
        <v>19.673980732411383</v>
      </c>
      <c r="BH11" s="276">
        <f t="shared" si="20"/>
        <v>20.767624858402275</v>
      </c>
      <c r="BI11" s="276">
        <f t="shared" si="20"/>
        <v>21.922062856796629</v>
      </c>
      <c r="BJ11" s="276">
        <f t="shared" si="20"/>
        <v>23.140674158648817</v>
      </c>
      <c r="BK11" s="276">
        <f t="shared" si="20"/>
        <v>24.427026052009325</v>
      </c>
      <c r="BL11" s="276">
        <f t="shared" si="20"/>
        <v>25.784884124585172</v>
      </c>
      <c r="BM11" s="276">
        <f t="shared" si="20"/>
        <v>27.218223286890638</v>
      </c>
      <c r="BN11" s="276">
        <f t="shared" si="20"/>
        <v>28.731239408156707</v>
      </c>
      <c r="BO11" s="276">
        <f t="shared" si="20"/>
        <v>30.328361599061555</v>
      </c>
      <c r="BP11" s="276">
        <f t="shared" si="20"/>
        <v>32.014265177237725</v>
      </c>
      <c r="BQ11" s="276">
        <f t="shared" si="20"/>
        <v>33.793885353510483</v>
      </c>
      <c r="BR11" s="276">
        <f t="shared" si="20"/>
        <v>35.672431678931552</v>
      </c>
      <c r="BS11" s="276">
        <f t="shared" si="20"/>
        <v>37.655403294899642</v>
      </c>
      <c r="BT11" s="276">
        <f t="shared" si="20"/>
        <v>39.748605031009994</v>
      </c>
      <c r="BU11" s="276">
        <f t="shared" si="20"/>
        <v>41.958164397756818</v>
      </c>
      <c r="BV11" s="276">
        <f t="shared" si="20"/>
        <v>44.290549523832048</v>
      </c>
      <c r="BW11" s="276">
        <f t="shared" si="20"/>
        <v>46.752588090528903</v>
      </c>
      <c r="BX11" s="276">
        <f t="shared" si="20"/>
        <v>49.351487318677719</v>
      </c>
      <c r="BY11" s="276">
        <f t="shared" si="20"/>
        <v>52.094855066622571</v>
      </c>
      <c r="BZ11" s="276">
        <f t="shared" si="20"/>
        <v>54.990722100999584</v>
      </c>
      <c r="CA11" s="276">
        <f t="shared" si="20"/>
        <v>58.04756560551106</v>
      </c>
      <c r="CB11" s="276">
        <f t="shared" si="20"/>
        <v>61.274333996513604</v>
      </c>
      <c r="CC11" s="276">
        <f t="shared" si="20"/>
        <v>64.680473118063802</v>
      </c>
      <c r="CD11" s="276">
        <f t="shared" si="20"/>
        <v>68.275953893103278</v>
      </c>
      <c r="CE11" s="276">
        <f t="shared" si="20"/>
        <v>72.071301511727555</v>
      </c>
      <c r="CF11" s="276">
        <f t="shared" si="20"/>
        <v>76.077626241982514</v>
      </c>
      <c r="CG11" s="276">
        <f t="shared" si="20"/>
        <v>80.306655953382304</v>
      </c>
      <c r="CH11" s="276">
        <f t="shared" si="20"/>
        <v>84.770770448355862</v>
      </c>
      <c r="CI11" s="276">
        <f t="shared" si="20"/>
        <v>89.483037702121933</v>
      </c>
      <c r="CJ11" s="276">
        <f t="shared" si="20"/>
        <v>94.457252117078937</v>
      </c>
      <c r="CK11" s="276">
        <f t="shared" ref="CK11:DP11" si="21">CJ11*(1+$K11)</f>
        <v>99.707974903693284</v>
      </c>
      <c r="CL11" s="276">
        <f t="shared" si="21"/>
        <v>105.25057670609456</v>
      </c>
      <c r="CM11" s="276">
        <f t="shared" si="21"/>
        <v>111.10128259715731</v>
      </c>
      <c r="CN11" s="276">
        <f t="shared" si="21"/>
        <v>117.27721957478505</v>
      </c>
      <c r="CO11" s="276">
        <f t="shared" si="21"/>
        <v>123.7964666984345</v>
      </c>
      <c r="CP11" s="276">
        <f t="shared" si="21"/>
        <v>130.67810801264633</v>
      </c>
      <c r="CQ11" s="276">
        <f t="shared" si="21"/>
        <v>137.94228841250776</v>
      </c>
      <c r="CR11" s="276">
        <f t="shared" si="21"/>
        <v>145.61027261458389</v>
      </c>
      <c r="CS11" s="276">
        <f t="shared" si="21"/>
        <v>153.704507405946</v>
      </c>
      <c r="CT11" s="276">
        <f t="shared" si="21"/>
        <v>162.24868735352049</v>
      </c>
      <c r="CU11" s="276">
        <f t="shared" si="21"/>
        <v>171.26782416611215</v>
      </c>
      <c r="CV11" s="276">
        <f t="shared" si="21"/>
        <v>180.78831991214778</v>
      </c>
      <c r="CW11" s="276">
        <f t="shared" si="21"/>
        <v>190.8380443074735</v>
      </c>
      <c r="CX11" s="276">
        <f t="shared" si="21"/>
        <v>201.44641629945303</v>
      </c>
      <c r="CY11" s="276">
        <f t="shared" si="21"/>
        <v>212.64449018619155</v>
      </c>
      <c r="CZ11" s="276">
        <f t="shared" si="21"/>
        <v>224.46504652298492</v>
      </c>
      <c r="DA11" s="276">
        <f t="shared" si="21"/>
        <v>236.94268808210859</v>
      </c>
      <c r="DB11" s="276">
        <f t="shared" si="21"/>
        <v>250.11394114685271</v>
      </c>
      <c r="DC11" s="276">
        <f t="shared" si="21"/>
        <v>264.01736243632558</v>
      </c>
      <c r="DD11" s="276">
        <f t="shared" si="21"/>
        <v>278.69365197403044</v>
      </c>
      <c r="DE11" s="276">
        <f t="shared" si="21"/>
        <v>294.18577223062027</v>
      </c>
      <c r="DF11" s="276">
        <f t="shared" si="21"/>
        <v>310.53907388960175</v>
      </c>
      <c r="DG11" s="276">
        <f t="shared" si="21"/>
        <v>327.80142860414702</v>
      </c>
      <c r="DH11" s="276">
        <f t="shared" si="21"/>
        <v>346.0233691336378</v>
      </c>
      <c r="DI11" s="276">
        <f t="shared" si="21"/>
        <v>365.25823727016865</v>
      </c>
      <c r="DJ11" s="276">
        <f t="shared" si="21"/>
        <v>385.56233998804026</v>
      </c>
      <c r="DK11" s="276">
        <f t="shared" si="21"/>
        <v>406.99511427334579</v>
      </c>
      <c r="DL11" s="276">
        <f t="shared" si="21"/>
        <v>429.61930111616175</v>
      </c>
      <c r="DM11" s="276">
        <f t="shared" si="21"/>
        <v>453.5011291746776</v>
      </c>
      <c r="DN11" s="276">
        <f t="shared" si="21"/>
        <v>478.7105086489114</v>
      </c>
      <c r="DO11" s="276">
        <f t="shared" si="21"/>
        <v>505.32123593154535</v>
      </c>
      <c r="DP11" s="276">
        <f t="shared" si="21"/>
        <v>533.4112096349636</v>
      </c>
      <c r="DQ11" s="276">
        <f t="shared" ref="DQ11:EV11" si="22">DP11*(1+$K11)</f>
        <v>563.06265862687655</v>
      </c>
      <c r="DR11" s="276">
        <f t="shared" si="22"/>
        <v>594.36238274206949</v>
      </c>
      <c r="DS11" s="276">
        <f t="shared" si="22"/>
        <v>627.40200687491995</v>
      </c>
      <c r="DT11" s="276">
        <f t="shared" si="22"/>
        <v>662.27824919649879</v>
      </c>
      <c r="DU11" s="276">
        <f t="shared" si="22"/>
        <v>699.09320428141757</v>
      </c>
      <c r="DV11" s="276">
        <f t="shared" si="22"/>
        <v>737.95464197322997</v>
      </c>
      <c r="DW11" s="276">
        <f t="shared" si="22"/>
        <v>778.97632286326791</v>
      </c>
      <c r="DX11" s="276">
        <f t="shared" si="22"/>
        <v>822.27833130642546</v>
      </c>
      <c r="DY11" s="276">
        <f t="shared" si="22"/>
        <v>867.98742694874102</v>
      </c>
      <c r="DZ11" s="276">
        <f t="shared" si="22"/>
        <v>916.23741579581713</v>
      </c>
      <c r="EA11" s="276">
        <f t="shared" si="22"/>
        <v>967.16954190832212</v>
      </c>
      <c r="EB11" s="276">
        <f t="shared" si="22"/>
        <v>1020.9329008711981</v>
      </c>
      <c r="EC11" s="276">
        <f t="shared" si="22"/>
        <v>1077.6848762469397</v>
      </c>
      <c r="ED11" s="276">
        <f t="shared" si="22"/>
        <v>1137.5916002905913</v>
      </c>
      <c r="EE11" s="276">
        <f t="shared" si="22"/>
        <v>1200.8284402751294</v>
      </c>
      <c r="EF11" s="276">
        <f t="shared" si="22"/>
        <v>1267.5805118508717</v>
      </c>
      <c r="EG11" s="276">
        <f t="shared" si="22"/>
        <v>1338.0432209416883</v>
      </c>
      <c r="EH11" s="276">
        <f t="shared" si="22"/>
        <v>1412.422835764329</v>
      </c>
      <c r="EI11" s="276">
        <f t="shared" si="22"/>
        <v>1490.9370906453607</v>
      </c>
      <c r="EJ11" s="276">
        <f t="shared" si="22"/>
        <v>1573.815823403294</v>
      </c>
      <c r="EK11" s="276">
        <f t="shared" si="22"/>
        <v>1661.3016481617271</v>
      </c>
      <c r="EL11" s="276">
        <f t="shared" si="22"/>
        <v>1753.6506655630658</v>
      </c>
      <c r="EM11" s="276">
        <f t="shared" si="22"/>
        <v>1851.1332124618498</v>
      </c>
      <c r="EN11" s="276">
        <f t="shared" si="22"/>
        <v>1954.0346532922952</v>
      </c>
      <c r="EO11" s="276">
        <f t="shared" si="22"/>
        <v>2062.6562154266521</v>
      </c>
      <c r="EP11" s="276">
        <f t="shared" si="22"/>
        <v>2177.3158709697564</v>
      </c>
      <c r="EQ11" s="276">
        <f t="shared" si="22"/>
        <v>2298.3492675710836</v>
      </c>
      <c r="ER11" s="276">
        <f t="shared" si="22"/>
        <v>2426.1107109791101</v>
      </c>
      <c r="ES11" s="276">
        <f t="shared" si="22"/>
        <v>2560.9742022142509</v>
      </c>
      <c r="ET11" s="276">
        <f t="shared" si="22"/>
        <v>2703.3345323965273</v>
      </c>
      <c r="EU11" s="276">
        <f t="shared" si="22"/>
        <v>2853.6084384329001</v>
      </c>
      <c r="EV11" s="276">
        <f t="shared" si="22"/>
        <v>3012.2358229473543</v>
      </c>
      <c r="EW11" s="276">
        <f t="shared" ref="EW11:GB11" si="23">EV11*(1+$K11)</f>
        <v>3179.6810420248835</v>
      </c>
      <c r="EX11" s="276">
        <f t="shared" si="23"/>
        <v>3356.4342645390388</v>
      </c>
      <c r="EY11" s="276">
        <f t="shared" si="23"/>
        <v>3543.0129070422518</v>
      </c>
      <c r="EZ11" s="276">
        <f t="shared" si="23"/>
        <v>3739.9631484193433</v>
      </c>
      <c r="FA11" s="276">
        <f t="shared" si="23"/>
        <v>3947.8615287381235</v>
      </c>
      <c r="FB11" s="276">
        <f t="shared" si="23"/>
        <v>4167.3166369774553</v>
      </c>
      <c r="FC11" s="276">
        <f t="shared" si="23"/>
        <v>4398.9708925733385</v>
      </c>
      <c r="FD11" s="276">
        <f t="shared" si="23"/>
        <v>4643.5024259982001</v>
      </c>
      <c r="FE11" s="276">
        <f t="shared" si="23"/>
        <v>4901.6270638784845</v>
      </c>
      <c r="FF11" s="276">
        <f t="shared" si="23"/>
        <v>5174.1004244616552</v>
      </c>
      <c r="FG11" s="276">
        <f t="shared" si="23"/>
        <v>5461.7201295667492</v>
      </c>
      <c r="FH11" s="276">
        <f t="shared" si="23"/>
        <v>5765.328139493613</v>
      </c>
      <c r="FI11" s="276">
        <f t="shared" si="23"/>
        <v>6085.8132177258904</v>
      </c>
      <c r="FJ11" s="276">
        <f t="shared" si="23"/>
        <v>6424.113532642783</v>
      </c>
      <c r="FK11" s="276">
        <f t="shared" si="23"/>
        <v>6781.2194038556727</v>
      </c>
      <c r="FL11" s="276">
        <f t="shared" si="23"/>
        <v>7158.1762012090685</v>
      </c>
      <c r="FM11" s="276">
        <f t="shared" si="23"/>
        <v>7556.0874049322301</v>
      </c>
      <c r="FN11" s="276">
        <f t="shared" si="23"/>
        <v>7976.1178358995703</v>
      </c>
      <c r="FO11" s="276">
        <f t="shared" si="23"/>
        <v>8419.4970654559056</v>
      </c>
      <c r="FP11" s="276">
        <f t="shared" si="23"/>
        <v>8887.5230147882667</v>
      </c>
      <c r="FQ11" s="276">
        <f t="shared" si="23"/>
        <v>9381.5657543808411</v>
      </c>
      <c r="FR11" s="276">
        <f t="shared" si="23"/>
        <v>9903.071514675361</v>
      </c>
      <c r="FS11" s="276">
        <f t="shared" si="23"/>
        <v>10453.566919677467</v>
      </c>
      <c r="FT11" s="276">
        <f t="shared" si="23"/>
        <v>11034.66345590228</v>
      </c>
      <c r="FU11" s="276">
        <f t="shared" si="23"/>
        <v>11648.062189741273</v>
      </c>
      <c r="FV11" s="276">
        <f t="shared" si="23"/>
        <v>12295.558747059787</v>
      </c>
      <c r="FW11" s="276">
        <f t="shared" si="23"/>
        <v>12979.048569602157</v>
      </c>
      <c r="FX11" s="276">
        <f t="shared" si="23"/>
        <v>13700.532463591724</v>
      </c>
      <c r="FY11" s="276">
        <f t="shared" si="23"/>
        <v>14462.122456768368</v>
      </c>
      <c r="FZ11" s="276">
        <f t="shared" si="23"/>
        <v>15266.047981009089</v>
      </c>
      <c r="GA11" s="276">
        <f t="shared" si="23"/>
        <v>16114.662398630275</v>
      </c>
      <c r="GB11" s="276">
        <f t="shared" si="23"/>
        <v>17010.449891476324</v>
      </c>
      <c r="GC11" s="276">
        <f t="shared" ref="GC11:HF11" si="24">GB11*(1+$K11)</f>
        <v>17956.032732961365</v>
      </c>
      <c r="GD11" s="276">
        <f t="shared" si="24"/>
        <v>18954.178964351744</v>
      </c>
      <c r="GE11" s="276">
        <f t="shared" si="24"/>
        <v>20007.810497760423</v>
      </c>
      <c r="GF11" s="276">
        <f t="shared" si="24"/>
        <v>21120.011669573436</v>
      </c>
      <c r="GG11" s="276">
        <f t="shared" si="24"/>
        <v>22294.038269347231</v>
      </c>
      <c r="GH11" s="276">
        <f t="shared" si="24"/>
        <v>23533.327070607502</v>
      </c>
      <c r="GI11" s="276">
        <f t="shared" si="24"/>
        <v>24841.505891449411</v>
      </c>
      <c r="GJ11" s="276">
        <f t="shared" si="24"/>
        <v>26222.404214389971</v>
      </c>
      <c r="GK11" s="276">
        <f t="shared" si="24"/>
        <v>27680.064396560509</v>
      </c>
      <c r="GL11" s="276">
        <f t="shared" si="24"/>
        <v>29218.75350305521</v>
      </c>
      <c r="GM11" s="276">
        <f t="shared" si="24"/>
        <v>30842.975798076004</v>
      </c>
      <c r="GN11" s="276">
        <f t="shared" si="24"/>
        <v>32557.48593043958</v>
      </c>
      <c r="GO11" s="276">
        <f t="shared" si="24"/>
        <v>34367.302852044959</v>
      </c>
      <c r="GP11" s="276">
        <f t="shared" si="24"/>
        <v>36277.724510045751</v>
      </c>
      <c r="GQ11" s="276">
        <f t="shared" si="24"/>
        <v>38294.343355735982</v>
      </c>
      <c r="GR11" s="276">
        <f t="shared" si="24"/>
        <v>40423.062715549335</v>
      </c>
      <c r="GS11" s="276">
        <f t="shared" si="24"/>
        <v>42670.114072095188</v>
      </c>
      <c r="GT11" s="276">
        <f t="shared" si="24"/>
        <v>45042.075305818958</v>
      </c>
      <c r="GU11" s="276">
        <f t="shared" si="24"/>
        <v>47545.889950686236</v>
      </c>
      <c r="GV11" s="276">
        <f t="shared" si="24"/>
        <v>50188.887520258628</v>
      </c>
      <c r="GW11" s="276">
        <f t="shared" si="24"/>
        <v>52978.804963662617</v>
      </c>
      <c r="GX11" s="276">
        <f t="shared" si="24"/>
        <v>55923.80931426031</v>
      </c>
      <c r="GY11" s="276">
        <f t="shared" si="24"/>
        <v>59032.521597322469</v>
      </c>
      <c r="GZ11" s="276">
        <f t="shared" si="24"/>
        <v>62314.042066689588</v>
      </c>
      <c r="HA11" s="276">
        <f t="shared" si="24"/>
        <v>65777.976844297329</v>
      </c>
      <c r="HB11" s="276">
        <f t="shared" si="24"/>
        <v>69434.466040549247</v>
      </c>
      <c r="HC11" s="276">
        <f t="shared" si="24"/>
        <v>73294.213437854618</v>
      </c>
      <c r="HD11" s="276">
        <f t="shared" si="24"/>
        <v>77368.517824225113</v>
      </c>
      <c r="HE11" s="276">
        <f t="shared" si="24"/>
        <v>81669.306068654521</v>
      </c>
      <c r="HF11" s="276">
        <f t="shared" si="24"/>
        <v>86209.1680351041</v>
      </c>
    </row>
    <row r="12" spans="1:214">
      <c r="A12" s="3" t="str">
        <f>'Attachment 3 Constant DCF '!A10</f>
        <v>ONE Gas Inc.</v>
      </c>
      <c r="B12" s="3" t="str">
        <f>'Attachment 3 Constant DCF '!B10</f>
        <v>OGS</v>
      </c>
      <c r="C12" s="276">
        <f>'Attachment 3 Constant DCF '!D10</f>
        <v>74.386666666666699</v>
      </c>
      <c r="D12" s="276">
        <f>'Attachment 3 Constant DCF '!C10</f>
        <v>2.16</v>
      </c>
      <c r="E12" s="95">
        <f>'Attachment 3 Constant DCF '!J10</f>
        <v>5.8333333333333327E-2</v>
      </c>
      <c r="F12" s="95">
        <f t="shared" si="0"/>
        <v>5.7875836103862544E-2</v>
      </c>
      <c r="G12" s="95">
        <f t="shared" si="0"/>
        <v>5.741833887439176E-2</v>
      </c>
      <c r="H12" s="95">
        <f t="shared" si="0"/>
        <v>5.6960841644920976E-2</v>
      </c>
      <c r="I12" s="95">
        <f t="shared" si="0"/>
        <v>5.6503344415450192E-2</v>
      </c>
      <c r="J12" s="95">
        <f t="shared" si="0"/>
        <v>5.6045847185979408E-2</v>
      </c>
      <c r="K12" s="95">
        <f>'Attachment 5 GDP Growth'!$D$25</f>
        <v>5.5588349956508631E-2</v>
      </c>
      <c r="L12" s="95">
        <f t="shared" si="1"/>
        <v>8.800405561923981E-2</v>
      </c>
      <c r="N12" s="276">
        <f t="shared" si="10"/>
        <v>-74.386666666666699</v>
      </c>
      <c r="O12" s="276">
        <f t="shared" si="2"/>
        <v>2.286</v>
      </c>
      <c r="P12" s="276">
        <f t="shared" si="3"/>
        <v>2.4193500000000001</v>
      </c>
      <c r="Q12" s="276">
        <f t="shared" si="3"/>
        <v>2.5604787500000001</v>
      </c>
      <c r="R12" s="276">
        <f t="shared" si="3"/>
        <v>2.7098400104166669</v>
      </c>
      <c r="S12" s="276">
        <f t="shared" si="3"/>
        <v>2.8679140110243058</v>
      </c>
      <c r="T12" s="276">
        <f t="shared" si="11"/>
        <v>3.0338969322863192</v>
      </c>
      <c r="U12" s="276">
        <f t="shared" si="12"/>
        <v>3.2080982544543128</v>
      </c>
      <c r="V12" s="276">
        <f t="shared" si="12"/>
        <v>3.3908342311076325</v>
      </c>
      <c r="W12" s="276">
        <f t="shared" si="12"/>
        <v>3.5824277055236049</v>
      </c>
      <c r="X12" s="276">
        <f t="shared" si="12"/>
        <v>3.7832079012622</v>
      </c>
      <c r="Y12" s="276">
        <f t="shared" ref="Y12:BD12" si="25">X12*(1+$K12)</f>
        <v>3.9935101860357918</v>
      </c>
      <c r="Z12" s="276">
        <f t="shared" si="25"/>
        <v>4.2155028278120312</v>
      </c>
      <c r="AA12" s="276">
        <f t="shared" si="25"/>
        <v>4.4498356742470984</v>
      </c>
      <c r="AB12" s="276">
        <f t="shared" si="25"/>
        <v>4.6971946969561023</v>
      </c>
      <c r="AC12" s="276">
        <f t="shared" si="25"/>
        <v>4.9583039995843547</v>
      </c>
      <c r="AD12" s="276">
        <f t="shared" si="25"/>
        <v>5.2339279375040064</v>
      </c>
      <c r="AE12" s="276">
        <f t="shared" si="25"/>
        <v>5.5248733553411267</v>
      </c>
      <c r="AF12" s="276">
        <f t="shared" si="25"/>
        <v>5.8319919488832195</v>
      </c>
      <c r="AG12" s="276">
        <f t="shared" si="25"/>
        <v>6.1561827582812807</v>
      </c>
      <c r="AH12" s="276">
        <f t="shared" si="25"/>
        <v>6.4983947998448448</v>
      </c>
      <c r="AI12" s="276">
        <f t="shared" si="25"/>
        <v>6.8596298441341759</v>
      </c>
      <c r="AJ12" s="276">
        <f t="shared" si="25"/>
        <v>7.2409453484820174</v>
      </c>
      <c r="AK12" s="276">
        <f t="shared" si="25"/>
        <v>7.6434575525293891</v>
      </c>
      <c r="AL12" s="276">
        <f t="shared" si="25"/>
        <v>8.0683447458371109</v>
      </c>
      <c r="AM12" s="276">
        <f t="shared" si="25"/>
        <v>8.5168507171384622</v>
      </c>
      <c r="AN12" s="276">
        <f t="shared" si="25"/>
        <v>8.9902883953300972</v>
      </c>
      <c r="AO12" s="276">
        <f t="shared" si="25"/>
        <v>9.4900436928596452</v>
      </c>
      <c r="AP12" s="276">
        <f t="shared" si="25"/>
        <v>10.017579562760885</v>
      </c>
      <c r="AQ12" s="276">
        <f t="shared" si="25"/>
        <v>10.574440281212805</v>
      </c>
      <c r="AR12" s="276">
        <f t="shared" si="25"/>
        <v>11.162255968159064</v>
      </c>
      <c r="AS12" s="276">
        <f t="shared" si="25"/>
        <v>11.782747359221217</v>
      </c>
      <c r="AT12" s="276">
        <f t="shared" si="25"/>
        <v>12.437730842874734</v>
      </c>
      <c r="AU12" s="276">
        <f t="shared" si="25"/>
        <v>13.129123777633316</v>
      </c>
      <c r="AV12" s="276">
        <f t="shared" si="25"/>
        <v>13.858950104806715</v>
      </c>
      <c r="AW12" s="276">
        <f t="shared" si="25"/>
        <v>14.629346273262502</v>
      </c>
      <c r="AX12" s="276">
        <f t="shared" si="25"/>
        <v>15.442567493535563</v>
      </c>
      <c r="AY12" s="276">
        <f t="shared" si="25"/>
        <v>16.300994339593224</v>
      </c>
      <c r="AZ12" s="276">
        <f t="shared" si="25"/>
        <v>17.207139717581597</v>
      </c>
      <c r="BA12" s="276">
        <f t="shared" si="25"/>
        <v>18.163656221953062</v>
      </c>
      <c r="BB12" s="276">
        <f t="shared" si="25"/>
        <v>19.173343900508705</v>
      </c>
      <c r="BC12" s="276">
        <f t="shared" si="25"/>
        <v>20.239158451086674</v>
      </c>
      <c r="BD12" s="276">
        <f t="shared" si="25"/>
        <v>21.36421987389091</v>
      </c>
      <c r="BE12" s="276">
        <f t="shared" ref="BE12:CJ12" si="26">BD12*(1+$K12)</f>
        <v>22.551821604788554</v>
      </c>
      <c r="BF12" s="276">
        <f t="shared" si="26"/>
        <v>23.805440156312294</v>
      </c>
      <c r="BG12" s="276">
        <f t="shared" si="26"/>
        <v>25.128745294590104</v>
      </c>
      <c r="BH12" s="276">
        <f t="shared" si="26"/>
        <v>26.525610781993748</v>
      </c>
      <c r="BI12" s="276">
        <f t="shared" si="26"/>
        <v>28.000125716953356</v>
      </c>
      <c r="BJ12" s="276">
        <f t="shared" si="26"/>
        <v>29.556606504133597</v>
      </c>
      <c r="BK12" s="276">
        <f t="shared" si="26"/>
        <v>31.199609490012197</v>
      </c>
      <c r="BL12" s="276">
        <f t="shared" si="26"/>
        <v>32.933944300849404</v>
      </c>
      <c r="BM12" s="276">
        <f t="shared" si="26"/>
        <v>34.764687922093181</v>
      </c>
      <c r="BN12" s="276">
        <f t="shared" si="26"/>
        <v>36.697199560435308</v>
      </c>
      <c r="BO12" s="276">
        <f t="shared" si="26"/>
        <v>38.737136332024619</v>
      </c>
      <c r="BP12" s="276">
        <f t="shared" si="26"/>
        <v>40.890469822762192</v>
      </c>
      <c r="BQ12" s="276">
        <f t="shared" si="26"/>
        <v>43.163503569155949</v>
      </c>
      <c r="BR12" s="276">
        <f t="shared" si="26"/>
        <v>45.5628915109072</v>
      </c>
      <c r="BS12" s="276">
        <f t="shared" si="26"/>
        <v>48.095657469245943</v>
      </c>
      <c r="BT12" s="276">
        <f t="shared" si="26"/>
        <v>50.769215708034757</v>
      </c>
      <c r="BU12" s="276">
        <f t="shared" si="26"/>
        <v>53.591392637830467</v>
      </c>
      <c r="BV12" s="276">
        <f t="shared" si="26"/>
        <v>56.570449726438845</v>
      </c>
      <c r="BW12" s="276">
        <f t="shared" si="26"/>
        <v>59.715107683029203</v>
      </c>
      <c r="BX12" s="276">
        <f t="shared" si="26"/>
        <v>63.034571986604028</v>
      </c>
      <c r="BY12" s="276">
        <f t="shared" si="26"/>
        <v>66.538559833554103</v>
      </c>
      <c r="BZ12" s="276">
        <f t="shared" si="26"/>
        <v>70.237328583183796</v>
      </c>
      <c r="CA12" s="276">
        <f t="shared" si="26"/>
        <v>74.141705784476102</v>
      </c>
      <c r="CB12" s="276">
        <f t="shared" si="26"/>
        <v>78.263120871996065</v>
      </c>
      <c r="CC12" s="276">
        <f t="shared" si="26"/>
        <v>82.613638623717122</v>
      </c>
      <c r="CD12" s="276">
        <f t="shared" si="26"/>
        <v>87.205994478712853</v>
      </c>
      <c r="CE12" s="276">
        <f t="shared" si="26"/>
        <v>92.053631818100897</v>
      </c>
      <c r="CF12" s="276">
        <f t="shared" si="26"/>
        <v>97.170741318373089</v>
      </c>
      <c r="CG12" s="276">
        <f t="shared" si="26"/>
        <v>102.57230249231219</v>
      </c>
      <c r="CH12" s="276">
        <f t="shared" si="26"/>
        <v>108.27412753909971</v>
      </c>
      <c r="CI12" s="276">
        <f t="shared" si="26"/>
        <v>114.29290763197884</v>
      </c>
      <c r="CJ12" s="276">
        <f t="shared" si="26"/>
        <v>120.64626177897219</v>
      </c>
      <c r="CK12" s="276">
        <f t="shared" ref="CK12:DP12" si="27">CJ12*(1+$K12)</f>
        <v>127.35278839968625</v>
      </c>
      <c r="CL12" s="276">
        <f t="shared" si="27"/>
        <v>134.43211976918519</v>
      </c>
      <c r="CM12" s="276">
        <f t="shared" si="27"/>
        <v>141.90497948830995</v>
      </c>
      <c r="CN12" s="276">
        <f t="shared" si="27"/>
        <v>149.79324314867731</v>
      </c>
      <c r="CO12" s="276">
        <f t="shared" si="27"/>
        <v>158.12000236994638</v>
      </c>
      <c r="CP12" s="276">
        <f t="shared" si="27"/>
        <v>166.90963239681093</v>
      </c>
      <c r="CQ12" s="276">
        <f t="shared" si="27"/>
        <v>176.18786345359706</v>
      </c>
      <c r="CR12" s="276">
        <f t="shared" si="27"/>
        <v>185.98185606534517</v>
      </c>
      <c r="CS12" s="276">
        <f t="shared" si="27"/>
        <v>196.3202805658666</v>
      </c>
      <c r="CT12" s="276">
        <f t="shared" si="27"/>
        <v>207.23340102552194</v>
      </c>
      <c r="CU12" s="276">
        <f t="shared" si="27"/>
        <v>218.75316384440615</v>
      </c>
      <c r="CV12" s="276">
        <f t="shared" si="27"/>
        <v>230.91329127028246</v>
      </c>
      <c r="CW12" s="276">
        <f t="shared" si="27"/>
        <v>243.74938011502414</v>
      </c>
      <c r="CX12" s="276">
        <f t="shared" si="27"/>
        <v>257.29900595854014</v>
      </c>
      <c r="CY12" s="276">
        <f t="shared" si="27"/>
        <v>271.60183314522527</v>
      </c>
      <c r="CZ12" s="276">
        <f t="shared" si="27"/>
        <v>286.69973089493129</v>
      </c>
      <c r="DA12" s="276">
        <f t="shared" si="27"/>
        <v>302.63689586835557</v>
      </c>
      <c r="DB12" s="276">
        <f t="shared" si="27"/>
        <v>319.45998154563716</v>
      </c>
      <c r="DC12" s="276">
        <f t="shared" si="27"/>
        <v>337.21823479689584</v>
      </c>
      <c r="DD12" s="276">
        <f t="shared" si="27"/>
        <v>355.9636400445018</v>
      </c>
      <c r="DE12" s="276">
        <f t="shared" si="27"/>
        <v>375.75107143908826</v>
      </c>
      <c r="DF12" s="276">
        <f t="shared" si="27"/>
        <v>396.63845349477737</v>
      </c>
      <c r="DG12" s="276">
        <f t="shared" si="27"/>
        <v>418.68693065385344</v>
      </c>
      <c r="DH12" s="276">
        <f t="shared" si="27"/>
        <v>441.96104627725629</v>
      </c>
      <c r="DI12" s="276">
        <f t="shared" si="27"/>
        <v>466.52893158486114</v>
      </c>
      <c r="DJ12" s="276">
        <f t="shared" si="27"/>
        <v>492.46250509863648</v>
      </c>
      <c r="DK12" s="276">
        <f t="shared" si="27"/>
        <v>519.83768317251838</v>
      </c>
      <c r="DL12" s="276">
        <f t="shared" si="27"/>
        <v>548.73460222529297</v>
      </c>
      <c r="DM12" s="276">
        <f t="shared" si="27"/>
        <v>579.23785332703812</v>
      </c>
      <c r="DN12" s="276">
        <f t="shared" si="27"/>
        <v>611.43672982583837</v>
      </c>
      <c r="DO12" s="276">
        <f t="shared" si="27"/>
        <v>645.4254887396603</v>
      </c>
      <c r="DP12" s="276">
        <f t="shared" si="27"/>
        <v>681.30362667857116</v>
      </c>
      <c r="DQ12" s="276">
        <f t="shared" ref="DQ12:EV12" si="28">DP12*(1+$K12)</f>
        <v>719.17617110501806</v>
      </c>
      <c r="DR12" s="276">
        <f t="shared" si="28"/>
        <v>759.15398778478573</v>
      </c>
      <c r="DS12" s="276">
        <f t="shared" si="28"/>
        <v>801.35410532864546</v>
      </c>
      <c r="DT12" s="276">
        <f t="shared" si="28"/>
        <v>845.90005777473903</v>
      </c>
      <c r="DU12" s="276">
        <f t="shared" si="28"/>
        <v>892.92224621455205</v>
      </c>
      <c r="DV12" s="276">
        <f t="shared" si="28"/>
        <v>942.55832052107837</v>
      </c>
      <c r="DW12" s="276">
        <f t="shared" si="28"/>
        <v>994.95358229662315</v>
      </c>
      <c r="DX12" s="276">
        <f t="shared" si="28"/>
        <v>1050.2614102198097</v>
      </c>
      <c r="DY12" s="276">
        <f t="shared" si="28"/>
        <v>1108.6437090369247</v>
      </c>
      <c r="DZ12" s="276">
        <f t="shared" si="28"/>
        <v>1170.2713835119509</v>
      </c>
      <c r="EA12" s="276">
        <f t="shared" si="28"/>
        <v>1235.3248387227009</v>
      </c>
      <c r="EB12" s="276">
        <f t="shared" si="28"/>
        <v>1303.994508167586</v>
      </c>
      <c r="EC12" s="276">
        <f t="shared" si="28"/>
        <v>1376.4814112289712</v>
      </c>
      <c r="ED12" s="276">
        <f t="shared" si="28"/>
        <v>1452.997741624996</v>
      </c>
      <c r="EE12" s="276">
        <f t="shared" si="28"/>
        <v>1533.767488572463</v>
      </c>
      <c r="EF12" s="276">
        <f t="shared" si="28"/>
        <v>1619.0270924791444</v>
      </c>
      <c r="EG12" s="276">
        <f t="shared" si="28"/>
        <v>1709.0261370849437</v>
      </c>
      <c r="EH12" s="276">
        <f t="shared" si="28"/>
        <v>1804.0280800780417</v>
      </c>
      <c r="EI12" s="276">
        <f t="shared" si="28"/>
        <v>1904.3110243247884</v>
      </c>
      <c r="EJ12" s="276">
        <f t="shared" si="28"/>
        <v>2010.168531970992</v>
      </c>
      <c r="EK12" s="276">
        <f t="shared" si="28"/>
        <v>2121.9104837977566</v>
      </c>
      <c r="EL12" s="276">
        <f t="shared" si="28"/>
        <v>2239.8639863474909</v>
      </c>
      <c r="EM12" s="276">
        <f t="shared" si="28"/>
        <v>2364.3743294755559</v>
      </c>
      <c r="EN12" s="276">
        <f t="shared" si="28"/>
        <v>2495.8059971306284</v>
      </c>
      <c r="EO12" s="276">
        <f t="shared" si="28"/>
        <v>2634.5437343226786</v>
      </c>
      <c r="EP12" s="276">
        <f t="shared" si="28"/>
        <v>2780.9936734019348</v>
      </c>
      <c r="EQ12" s="276">
        <f t="shared" si="28"/>
        <v>2935.5845229458378</v>
      </c>
      <c r="ER12" s="276">
        <f t="shared" si="28"/>
        <v>3098.7688227342614</v>
      </c>
      <c r="ES12" s="276">
        <f t="shared" si="28"/>
        <v>3271.0242684867317</v>
      </c>
      <c r="ET12" s="276">
        <f t="shared" si="28"/>
        <v>3452.855110239605</v>
      </c>
      <c r="EU12" s="276">
        <f t="shared" si="28"/>
        <v>3644.7936284567231</v>
      </c>
      <c r="EV12" s="276">
        <f t="shared" si="28"/>
        <v>3847.4016921946281</v>
      </c>
      <c r="EW12" s="276">
        <f t="shared" ref="EW12:GB12" si="29">EV12*(1+$K12)</f>
        <v>4061.2724038836068</v>
      </c>
      <c r="EX12" s="276">
        <f t="shared" si="29"/>
        <v>4287.0318355394002</v>
      </c>
      <c r="EY12" s="276">
        <f t="shared" si="29"/>
        <v>4525.3408614880582</v>
      </c>
      <c r="EZ12" s="276">
        <f t="shared" si="29"/>
        <v>4776.8970929689449</v>
      </c>
      <c r="FA12" s="276">
        <f t="shared" si="29"/>
        <v>5042.4369202791313</v>
      </c>
      <c r="FB12" s="276">
        <f t="shared" si="29"/>
        <v>5322.7376684372275</v>
      </c>
      <c r="FC12" s="276">
        <f t="shared" si="29"/>
        <v>5618.6198726770072</v>
      </c>
      <c r="FD12" s="276">
        <f t="shared" si="29"/>
        <v>5930.9496804319706</v>
      </c>
      <c r="FE12" s="276">
        <f t="shared" si="29"/>
        <v>6260.641386842266</v>
      </c>
      <c r="FF12" s="276">
        <f t="shared" si="29"/>
        <v>6608.6601112062554</v>
      </c>
      <c r="FG12" s="276">
        <f t="shared" si="29"/>
        <v>6976.0246222116075</v>
      </c>
      <c r="FH12" s="276">
        <f t="shared" si="29"/>
        <v>7363.8103202163275</v>
      </c>
      <c r="FI12" s="276">
        <f t="shared" si="29"/>
        <v>7773.1523853098624</v>
      </c>
      <c r="FJ12" s="276">
        <f t="shared" si="29"/>
        <v>8205.2491003697378</v>
      </c>
      <c r="FK12" s="276">
        <f t="shared" si="29"/>
        <v>8661.3653588414181</v>
      </c>
      <c r="FL12" s="276">
        <f t="shared" si="29"/>
        <v>9142.8363675098753</v>
      </c>
      <c r="FM12" s="276">
        <f t="shared" si="29"/>
        <v>9651.0715551021076</v>
      </c>
      <c r="FN12" s="276">
        <f t="shared" si="29"/>
        <v>10187.558698162429</v>
      </c>
      <c r="FO12" s="276">
        <f t="shared" si="29"/>
        <v>10753.868276278356</v>
      </c>
      <c r="FP12" s="276">
        <f t="shared" si="29"/>
        <v>11351.658069406312</v>
      </c>
      <c r="FQ12" s="276">
        <f t="shared" si="29"/>
        <v>11982.678010755095</v>
      </c>
      <c r="FR12" s="276">
        <f t="shared" si="29"/>
        <v>12648.775309433109</v>
      </c>
      <c r="FS12" s="276">
        <f t="shared" si="29"/>
        <v>13351.899857855122</v>
      </c>
      <c r="FT12" s="276">
        <f t="shared" si="29"/>
        <v>14094.109939737829</v>
      </c>
      <c r="FU12" s="276">
        <f t="shared" si="29"/>
        <v>14877.578255393482</v>
      </c>
      <c r="FV12" s="276">
        <f t="shared" si="29"/>
        <v>15704.598281959637</v>
      </c>
      <c r="FW12" s="276">
        <f t="shared" si="29"/>
        <v>16577.590987183594</v>
      </c>
      <c r="FX12" s="276">
        <f t="shared" si="29"/>
        <v>17499.111916415019</v>
      </c>
      <c r="FY12" s="276">
        <f t="shared" si="29"/>
        <v>18471.858673552808</v>
      </c>
      <c r="FZ12" s="276">
        <f t="shared" si="29"/>
        <v>19498.67881784543</v>
      </c>
      <c r="GA12" s="276">
        <f t="shared" si="29"/>
        <v>20582.578199661384</v>
      </c>
      <c r="GB12" s="276">
        <f t="shared" si="29"/>
        <v>21726.729759631366</v>
      </c>
      <c r="GC12" s="276">
        <f t="shared" ref="GC12:HF12" si="30">GB12*(1+$K12)</f>
        <v>22934.482816920245</v>
      </c>
      <c r="GD12" s="276">
        <f t="shared" si="30"/>
        <v>24209.372873818742</v>
      </c>
      <c r="GE12" s="276">
        <f t="shared" si="30"/>
        <v>25555.131965356184</v>
      </c>
      <c r="GF12" s="276">
        <f t="shared" si="30"/>
        <v>26975.699584231163</v>
      </c>
      <c r="GG12" s="276">
        <f t="shared" si="30"/>
        <v>28475.234213041047</v>
      </c>
      <c r="GH12" s="276">
        <f t="shared" si="30"/>
        <v>30058.125497569119</v>
      </c>
      <c r="GI12" s="276">
        <f t="shared" si="30"/>
        <v>31729.007096764646</v>
      </c>
      <c r="GJ12" s="276">
        <f t="shared" si="30"/>
        <v>33492.770247032146</v>
      </c>
      <c r="GK12" s="276">
        <f t="shared" si="30"/>
        <v>35354.578080537111</v>
      </c>
      <c r="GL12" s="276">
        <f t="shared" si="30"/>
        <v>37319.880739442713</v>
      </c>
      <c r="GM12" s="276">
        <f t="shared" si="30"/>
        <v>39394.431330322019</v>
      </c>
      <c r="GN12" s="276">
        <f t="shared" si="30"/>
        <v>41584.302765449604</v>
      </c>
      <c r="GO12" s="276">
        <f t="shared" si="30"/>
        <v>43895.905540272826</v>
      </c>
      <c r="GP12" s="276">
        <f t="shared" si="30"/>
        <v>46336.006499103358</v>
      </c>
      <c r="GQ12" s="276">
        <f t="shared" si="30"/>
        <v>48911.748643962572</v>
      </c>
      <c r="GR12" s="276">
        <f t="shared" si="30"/>
        <v>51630.672044567953</v>
      </c>
      <c r="GS12" s="276">
        <f t="shared" si="30"/>
        <v>54500.735910671123</v>
      </c>
      <c r="GT12" s="276">
        <f t="shared" si="30"/>
        <v>57530.341891360767</v>
      </c>
      <c r="GU12" s="276">
        <f t="shared" si="30"/>
        <v>60728.358669535315</v>
      </c>
      <c r="GV12" s="276">
        <f t="shared" si="30"/>
        <v>64104.147923541816</v>
      </c>
      <c r="GW12" s="276">
        <f t="shared" si="30"/>
        <v>67667.591731979453</v>
      </c>
      <c r="GX12" s="276">
        <f t="shared" si="30"/>
        <v>71429.121501890884</v>
      </c>
      <c r="GY12" s="276">
        <f t="shared" si="30"/>
        <v>75399.748505023963</v>
      </c>
      <c r="GZ12" s="276">
        <f t="shared" si="30"/>
        <v>79591.096111553969</v>
      </c>
      <c r="HA12" s="276">
        <f t="shared" si="30"/>
        <v>84015.433815625147</v>
      </c>
      <c r="HB12" s="276">
        <f t="shared" si="30"/>
        <v>88685.713152316006</v>
      </c>
      <c r="HC12" s="276">
        <f t="shared" si="30"/>
        <v>93615.605611169492</v>
      </c>
      <c r="HD12" s="276">
        <f t="shared" si="30"/>
        <v>98819.542657273676</v>
      </c>
      <c r="HE12" s="276">
        <f t="shared" si="30"/>
        <v>104312.75797704834</v>
      </c>
      <c r="HF12" s="276">
        <f t="shared" si="30"/>
        <v>110111.33207240509</v>
      </c>
    </row>
    <row r="13" spans="1:214">
      <c r="A13" s="3" t="str">
        <f>'Attachment 3 Constant DCF '!A11</f>
        <v>South Jersey Industries, Inc.</v>
      </c>
      <c r="B13" s="3" t="str">
        <f>'Attachment 3 Constant DCF '!B11</f>
        <v>SJI</v>
      </c>
      <c r="C13" s="276">
        <f>'Attachment 3 Constant DCF '!D11</f>
        <v>21.932666666666663</v>
      </c>
      <c r="D13" s="276">
        <f>'Attachment 3 Constant DCF '!C11</f>
        <v>1.21</v>
      </c>
      <c r="E13" s="95">
        <f>'Attachment 3 Constant DCF '!J11</f>
        <v>0.20499999999999999</v>
      </c>
      <c r="F13" s="95">
        <f t="shared" si="0"/>
        <v>0.18009805832608478</v>
      </c>
      <c r="G13" s="95">
        <f t="shared" si="0"/>
        <v>0.15519611665216954</v>
      </c>
      <c r="H13" s="95">
        <f t="shared" si="0"/>
        <v>0.1302941749782543</v>
      </c>
      <c r="I13" s="95">
        <f t="shared" si="0"/>
        <v>0.10539223330433907</v>
      </c>
      <c r="J13" s="95">
        <f t="shared" si="0"/>
        <v>8.0490291630423844E-2</v>
      </c>
      <c r="K13" s="95">
        <f>'Attachment 5 GDP Growth'!$D$25</f>
        <v>5.5588349956508631E-2</v>
      </c>
      <c r="L13" s="95">
        <f t="shared" si="1"/>
        <v>0.18856841921806333</v>
      </c>
      <c r="N13" s="276">
        <f t="shared" si="10"/>
        <v>-21.932666666666663</v>
      </c>
      <c r="O13" s="276">
        <f t="shared" si="2"/>
        <v>1.4580500000000001</v>
      </c>
      <c r="P13" s="276">
        <f t="shared" si="3"/>
        <v>1.7569502500000003</v>
      </c>
      <c r="Q13" s="276">
        <f t="shared" si="3"/>
        <v>2.1171250512500004</v>
      </c>
      <c r="R13" s="276">
        <f t="shared" si="3"/>
        <v>2.5511356867562505</v>
      </c>
      <c r="S13" s="276">
        <f t="shared" si="3"/>
        <v>3.0741185025412818</v>
      </c>
      <c r="T13" s="276">
        <f t="shared" si="11"/>
        <v>3.627761275913258</v>
      </c>
      <c r="U13" s="276">
        <f t="shared" si="12"/>
        <v>4.1907757380761153</v>
      </c>
      <c r="V13" s="276">
        <f t="shared" si="12"/>
        <v>4.7368094053876275</v>
      </c>
      <c r="W13" s="276">
        <f t="shared" si="12"/>
        <v>5.2360323273584282</v>
      </c>
      <c r="X13" s="276">
        <f t="shared" si="12"/>
        <v>5.6574820963738341</v>
      </c>
      <c r="Y13" s="276">
        <f t="shared" ref="Y13:BD13" si="31">X13*(1+$K13)</f>
        <v>5.971972191019745</v>
      </c>
      <c r="Z13" s="276">
        <f t="shared" si="31"/>
        <v>6.3039442711046885</v>
      </c>
      <c r="AA13" s="276">
        <f t="shared" si="31"/>
        <v>6.6543701313531836</v>
      </c>
      <c r="AB13" s="276">
        <f t="shared" si="31"/>
        <v>7.0242755869549827</v>
      </c>
      <c r="AC13" s="276">
        <f t="shared" si="31"/>
        <v>7.4147434764735962</v>
      </c>
      <c r="AD13" s="276">
        <f t="shared" si="31"/>
        <v>7.8269168316815501</v>
      </c>
      <c r="AE13" s="276">
        <f t="shared" si="31"/>
        <v>8.2620022236015522</v>
      </c>
      <c r="AF13" s="276">
        <f t="shared" si="31"/>
        <v>8.7212732945485669</v>
      </c>
      <c r="AG13" s="276">
        <f t="shared" si="31"/>
        <v>9.2060744865122857</v>
      </c>
      <c r="AH13" s="276">
        <f t="shared" si="31"/>
        <v>9.7178249767942155</v>
      </c>
      <c r="AI13" s="276">
        <f t="shared" si="31"/>
        <v>10.258022832420354</v>
      </c>
      <c r="AJ13" s="276">
        <f t="shared" si="31"/>
        <v>10.828249395490792</v>
      </c>
      <c r="AK13" s="276">
        <f t="shared" si="31"/>
        <v>11.430173912303687</v>
      </c>
      <c r="AL13" s="276">
        <f t="shared" si="31"/>
        <v>12.06555841980458</v>
      </c>
      <c r="AM13" s="276">
        <f t="shared" si="31"/>
        <v>12.736262903665375</v>
      </c>
      <c r="AN13" s="276">
        <f t="shared" si="31"/>
        <v>13.444250743092425</v>
      </c>
      <c r="AO13" s="276">
        <f t="shared" si="31"/>
        <v>14.191594458302498</v>
      </c>
      <c r="AP13" s="276">
        <f t="shared" si="31"/>
        <v>14.980481777491466</v>
      </c>
      <c r="AQ13" s="276">
        <f t="shared" si="31"/>
        <v>15.813222041055763</v>
      </c>
      <c r="AR13" s="276">
        <f t="shared" si="31"/>
        <v>16.692252961813946</v>
      </c>
      <c r="AS13" s="276">
        <f t="shared" si="31"/>
        <v>17.620147761017826</v>
      </c>
      <c r="AT13" s="276">
        <f t="shared" si="31"/>
        <v>18.599622701042676</v>
      </c>
      <c r="AU13" s="276">
        <f t="shared" si="31"/>
        <v>19.633545036807259</v>
      </c>
      <c r="AV13" s="276">
        <f t="shared" si="31"/>
        <v>20.724941409200174</v>
      </c>
      <c r="AW13" s="276">
        <f t="shared" si="31"/>
        <v>21.87700670508293</v>
      </c>
      <c r="AX13" s="276">
        <f t="shared" si="31"/>
        <v>23.093113409805966</v>
      </c>
      <c r="AY13" s="276">
        <f t="shared" si="31"/>
        <v>24.376821479615604</v>
      </c>
      <c r="AZ13" s="276">
        <f t="shared" si="31"/>
        <v>25.731888762851813</v>
      </c>
      <c r="BA13" s="276">
        <f t="shared" si="31"/>
        <v>27.16228200044317</v>
      </c>
      <c r="BB13" s="276">
        <f t="shared" si="31"/>
        <v>28.67218843790118</v>
      </c>
      <c r="BC13" s="276">
        <f t="shared" si="31"/>
        <v>30.266028082806191</v>
      </c>
      <c r="BD13" s="276">
        <f t="shared" si="31"/>
        <v>31.948466643666737</v>
      </c>
      <c r="BE13" s="276">
        <f t="shared" ref="BE13:CJ13" si="32">BD13*(1+$K13)</f>
        <v>33.724429188028729</v>
      </c>
      <c r="BF13" s="276">
        <f t="shared" si="32"/>
        <v>35.599114559816364</v>
      </c>
      <c r="BG13" s="276">
        <f t="shared" si="32"/>
        <v>37.57801059810928</v>
      </c>
      <c r="BH13" s="276">
        <f t="shared" si="32"/>
        <v>39.666910201906369</v>
      </c>
      <c r="BI13" s="276">
        <f t="shared" si="32"/>
        <v>41.871928287903344</v>
      </c>
      <c r="BJ13" s="276">
        <f t="shared" si="32"/>
        <v>44.19951969092515</v>
      </c>
      <c r="BK13" s="276">
        <f t="shared" si="32"/>
        <v>46.656498059413892</v>
      </c>
      <c r="BL13" s="276">
        <f t="shared" si="32"/>
        <v>49.250055801285754</v>
      </c>
      <c r="BM13" s="276">
        <f t="shared" si="32"/>
        <v>51.987785138545206</v>
      </c>
      <c r="BN13" s="276">
        <f t="shared" si="32"/>
        <v>54.877700332290438</v>
      </c>
      <c r="BO13" s="276">
        <f t="shared" si="32"/>
        <v>57.928261143170211</v>
      </c>
      <c r="BP13" s="276">
        <f t="shared" si="32"/>
        <v>61.148397595968774</v>
      </c>
      <c r="BQ13" s="276">
        <f t="shared" si="32"/>
        <v>64.54753612081322</v>
      </c>
      <c r="BR13" s="276">
        <f t="shared" si="32"/>
        <v>68.135627147527373</v>
      </c>
      <c r="BS13" s="276">
        <f t="shared" si="32"/>
        <v>71.923174233910316</v>
      </c>
      <c r="BT13" s="276">
        <f t="shared" si="32"/>
        <v>75.92126481320787</v>
      </c>
      <c r="BU13" s="276">
        <f t="shared" si="32"/>
        <v>80.141602650785231</v>
      </c>
      <c r="BV13" s="276">
        <f t="shared" si="32"/>
        <v>84.596542105012546</v>
      </c>
      <c r="BW13" s="276">
        <f t="shared" si="32"/>
        <v>89.299124292656501</v>
      </c>
      <c r="BX13" s="276">
        <f t="shared" si="32"/>
        <v>94.263115264646459</v>
      </c>
      <c r="BY13" s="276">
        <f t="shared" si="32"/>
        <v>99.503046303968333</v>
      </c>
      <c r="BZ13" s="276">
        <f t="shared" si="32"/>
        <v>105.03425646365201</v>
      </c>
      <c r="CA13" s="276">
        <f t="shared" si="32"/>
        <v>110.87293746937517</v>
      </c>
      <c r="CB13" s="276">
        <f t="shared" si="32"/>
        <v>117.03618111812889</v>
      </c>
      <c r="CC13" s="276">
        <f t="shared" si="32"/>
        <v>123.54202931169677</v>
      </c>
      <c r="CD13" s="276">
        <f t="shared" si="32"/>
        <v>130.40952687141262</v>
      </c>
      <c r="CE13" s="276">
        <f t="shared" si="32"/>
        <v>137.65877728880344</v>
      </c>
      <c r="CF13" s="276">
        <f t="shared" si="32"/>
        <v>145.31100157531853</v>
      </c>
      <c r="CG13" s="276">
        <f t="shared" si="32"/>
        <v>153.38860038341812</v>
      </c>
      <c r="CH13" s="276">
        <f t="shared" si="32"/>
        <v>161.91521958087063</v>
      </c>
      <c r="CI13" s="276">
        <f t="shared" si="32"/>
        <v>170.915819470217</v>
      </c>
      <c r="CJ13" s="276">
        <f t="shared" si="32"/>
        <v>180.41674785603087</v>
      </c>
      <c r="CK13" s="276">
        <f t="shared" ref="CK13:DP13" si="33">CJ13*(1+$K13)</f>
        <v>190.44581717386708</v>
      </c>
      <c r="CL13" s="276">
        <f t="shared" si="33"/>
        <v>201.03238590668127</v>
      </c>
      <c r="CM13" s="276">
        <f t="shared" si="33"/>
        <v>212.20744452705375</v>
      </c>
      <c r="CN13" s="276">
        <f t="shared" si="33"/>
        <v>224.0037062168</v>
      </c>
      <c r="CO13" s="276">
        <f t="shared" si="33"/>
        <v>236.45570262953441</v>
      </c>
      <c r="CP13" s="276">
        <f t="shared" si="33"/>
        <v>249.5998849765171</v>
      </c>
      <c r="CQ13" s="276">
        <f t="shared" si="33"/>
        <v>263.47473073169601</v>
      </c>
      <c r="CR13" s="276">
        <f t="shared" si="33"/>
        <v>278.1208562683064</v>
      </c>
      <c r="CS13" s="276">
        <f t="shared" si="33"/>
        <v>293.58113575675287</v>
      </c>
      <c r="CT13" s="276">
        <f t="shared" si="33"/>
        <v>309.9008266718285</v>
      </c>
      <c r="CU13" s="276">
        <f t="shared" si="33"/>
        <v>327.1277022766734</v>
      </c>
      <c r="CV13" s="276">
        <f t="shared" si="33"/>
        <v>345.31219147129769</v>
      </c>
      <c r="CW13" s="276">
        <f t="shared" si="33"/>
        <v>364.50752641505312</v>
      </c>
      <c r="CX13" s="276">
        <f t="shared" si="33"/>
        <v>384.76989835519441</v>
      </c>
      <c r="CY13" s="276">
        <f t="shared" si="33"/>
        <v>406.1586221176932</v>
      </c>
      <c r="CZ13" s="276">
        <f t="shared" si="33"/>
        <v>428.73630974182487</v>
      </c>
      <c r="DA13" s="276">
        <f t="shared" si="33"/>
        <v>452.5690537668155</v>
      </c>
      <c r="DB13" s="276">
        <f t="shared" si="33"/>
        <v>477.72662070709123</v>
      </c>
      <c r="DC13" s="276">
        <f t="shared" si="33"/>
        <v>504.28265528249727</v>
      </c>
      <c r="DD13" s="276">
        <f t="shared" si="33"/>
        <v>532.31489600133818</v>
      </c>
      <c r="DE13" s="276">
        <f t="shared" si="33"/>
        <v>561.90540272732312</v>
      </c>
      <c r="DF13" s="276">
        <f t="shared" si="33"/>
        <v>593.14079689658251</v>
      </c>
      <c r="DG13" s="276">
        <f t="shared" si="33"/>
        <v>626.11251508795215</v>
      </c>
      <c r="DH13" s="276">
        <f t="shared" si="33"/>
        <v>660.91707668881099</v>
      </c>
      <c r="DI13" s="276">
        <f t="shared" si="33"/>
        <v>697.65636644002132</v>
      </c>
      <c r="DJ13" s="276">
        <f t="shared" si="33"/>
        <v>736.43793268707543</v>
      </c>
      <c r="DK13" s="276">
        <f t="shared" si="33"/>
        <v>777.37530221053237</v>
      </c>
      <c r="DL13" s="276">
        <f t="shared" si="33"/>
        <v>820.58831255735811</v>
      </c>
      <c r="DM13" s="276">
        <f t="shared" si="33"/>
        <v>866.20346284601737</v>
      </c>
      <c r="DN13" s="276">
        <f t="shared" si="33"/>
        <v>914.3542840722414</v>
      </c>
      <c r="DO13" s="276">
        <f t="shared" si="33"/>
        <v>965.18172999948206</v>
      </c>
      <c r="DP13" s="276">
        <f t="shared" si="33"/>
        <v>1018.8345897783217</v>
      </c>
      <c r="DQ13" s="276">
        <f t="shared" ref="DQ13:EV13" si="34">DP13*(1+$K13)</f>
        <v>1075.4699235027149</v>
      </c>
      <c r="DR13" s="276">
        <f t="shared" si="34"/>
        <v>1135.2535219780834</v>
      </c>
      <c r="DS13" s="276">
        <f t="shared" si="34"/>
        <v>1198.3603920471601</v>
      </c>
      <c r="DT13" s="276">
        <f t="shared" si="34"/>
        <v>1264.9752688942965</v>
      </c>
      <c r="DU13" s="276">
        <f t="shared" si="34"/>
        <v>1335.2931568279212</v>
      </c>
      <c r="DV13" s="276">
        <f t="shared" si="34"/>
        <v>1409.5199001242029</v>
      </c>
      <c r="DW13" s="276">
        <f t="shared" si="34"/>
        <v>1487.8727856029702</v>
      </c>
      <c r="DX13" s="276">
        <f t="shared" si="34"/>
        <v>1570.5811786998336</v>
      </c>
      <c r="DY13" s="276">
        <f t="shared" si="34"/>
        <v>1657.8871948965057</v>
      </c>
      <c r="DZ13" s="276">
        <f t="shared" si="34"/>
        <v>1750.0464084748271</v>
      </c>
      <c r="EA13" s="276">
        <f t="shared" si="34"/>
        <v>1847.328600669257</v>
      </c>
      <c r="EB13" s="276">
        <f t="shared" si="34"/>
        <v>1950.0185494079269</v>
      </c>
      <c r="EC13" s="276">
        <f t="shared" si="34"/>
        <v>2058.4168629540982</v>
      </c>
      <c r="ED13" s="276">
        <f t="shared" si="34"/>
        <v>2172.8408598883693</v>
      </c>
      <c r="EE13" s="276">
        <f t="shared" si="34"/>
        <v>2293.6254980076451</v>
      </c>
      <c r="EF13" s="276">
        <f t="shared" si="34"/>
        <v>2421.1243548600655</v>
      </c>
      <c r="EG13" s="276">
        <f t="shared" si="34"/>
        <v>2555.7106627862531</v>
      </c>
      <c r="EH13" s="276">
        <f t="shared" si="34"/>
        <v>2697.7784014967961</v>
      </c>
      <c r="EI13" s="276">
        <f t="shared" si="34"/>
        <v>2847.7434513843104</v>
      </c>
      <c r="EJ13" s="276">
        <f t="shared" si="34"/>
        <v>3006.0448109462172</v>
      </c>
      <c r="EK13" s="276">
        <f t="shared" si="34"/>
        <v>3173.1458818820424</v>
      </c>
      <c r="EL13" s="276">
        <f t="shared" si="34"/>
        <v>3349.5358256271556</v>
      </c>
      <c r="EM13" s="276">
        <f t="shared" si="34"/>
        <v>3535.7309952939809</v>
      </c>
      <c r="EN13" s="276">
        <f t="shared" si="34"/>
        <v>3732.2764472124572</v>
      </c>
      <c r="EO13" s="276">
        <f t="shared" si="34"/>
        <v>3939.7475364945381</v>
      </c>
      <c r="EP13" s="276">
        <f t="shared" si="34"/>
        <v>4158.7516012934893</v>
      </c>
      <c r="EQ13" s="276">
        <f t="shared" si="34"/>
        <v>4389.9297406883825</v>
      </c>
      <c r="ER13" s="276">
        <f t="shared" si="34"/>
        <v>4633.9586913982539</v>
      </c>
      <c r="ES13" s="276">
        <f t="shared" si="34"/>
        <v>4891.5528088197052</v>
      </c>
      <c r="ET13" s="276">
        <f t="shared" si="34"/>
        <v>5163.4661581871178</v>
      </c>
      <c r="EU13" s="276">
        <f t="shared" si="34"/>
        <v>5450.4947219770129</v>
      </c>
      <c r="EV13" s="276">
        <f t="shared" si="34"/>
        <v>5753.4787300183743</v>
      </c>
      <c r="EW13" s="276">
        <f t="shared" ref="EW13:GB13" si="35">EV13*(1+$K13)</f>
        <v>6073.3051191299646</v>
      </c>
      <c r="EX13" s="276">
        <f t="shared" si="35"/>
        <v>6410.910129484816</v>
      </c>
      <c r="EY13" s="276">
        <f t="shared" si="35"/>
        <v>6767.2820453023442</v>
      </c>
      <c r="EZ13" s="276">
        <f t="shared" si="35"/>
        <v>7143.4640878910086</v>
      </c>
      <c r="FA13" s="276">
        <f t="shared" si="35"/>
        <v>7540.557469510446</v>
      </c>
      <c r="FB13" s="276">
        <f t="shared" si="35"/>
        <v>7959.7246169927575</v>
      </c>
      <c r="FC13" s="276">
        <f t="shared" si="35"/>
        <v>8402.1925745595872</v>
      </c>
      <c r="FD13" s="276">
        <f t="shared" si="35"/>
        <v>8869.2565957961833</v>
      </c>
      <c r="FE13" s="276">
        <f t="shared" si="35"/>
        <v>9362.2839352973733</v>
      </c>
      <c r="FF13" s="276">
        <f t="shared" si="35"/>
        <v>9882.7178510848826</v>
      </c>
      <c r="FG13" s="276">
        <f t="shared" si="35"/>
        <v>10432.081829512425</v>
      </c>
      <c r="FH13" s="276">
        <f t="shared" si="35"/>
        <v>11011.984045026296</v>
      </c>
      <c r="FI13" s="276">
        <f t="shared" si="35"/>
        <v>11624.122067836708</v>
      </c>
      <c r="FJ13" s="276">
        <f t="shared" si="35"/>
        <v>12270.28783328079</v>
      </c>
      <c r="FK13" s="276">
        <f t="shared" si="35"/>
        <v>12952.372887424293</v>
      </c>
      <c r="FL13" s="276">
        <f t="shared" si="35"/>
        <v>13672.373924257628</v>
      </c>
      <c r="FM13" s="276">
        <f t="shared" si="35"/>
        <v>14432.398630695505</v>
      </c>
      <c r="FN13" s="276">
        <f t="shared" si="35"/>
        <v>15234.671856490442</v>
      </c>
      <c r="FO13" s="276">
        <f t="shared" si="35"/>
        <v>16081.542127121606</v>
      </c>
      <c r="FP13" s="276">
        <f t="shared" si="35"/>
        <v>16975.488518724378</v>
      </c>
      <c r="FQ13" s="276">
        <f t="shared" si="35"/>
        <v>17919.127915185923</v>
      </c>
      <c r="FR13" s="276">
        <f t="shared" si="35"/>
        <v>18915.22266865072</v>
      </c>
      <c r="FS13" s="276">
        <f t="shared" si="35"/>
        <v>19966.688685860961</v>
      </c>
      <c r="FT13" s="276">
        <f t="shared" si="35"/>
        <v>21076.603964003261</v>
      </c>
      <c r="FU13" s="276">
        <f t="shared" si="35"/>
        <v>22248.217601049011</v>
      </c>
      <c r="FV13" s="276">
        <f t="shared" si="35"/>
        <v>23484.95930696468</v>
      </c>
      <c r="FW13" s="276">
        <f t="shared" si="35"/>
        <v>24790.449443634596</v>
      </c>
      <c r="FX13" s="276">
        <f t="shared" si="35"/>
        <v>26168.50962288649</v>
      </c>
      <c r="FY13" s="276">
        <f t="shared" si="35"/>
        <v>27623.173893643769</v>
      </c>
      <c r="FZ13" s="276">
        <f t="shared" si="35"/>
        <v>29158.70055095313</v>
      </c>
      <c r="GA13" s="276">
        <f t="shared" si="35"/>
        <v>30779.584601456554</v>
      </c>
      <c r="GB13" s="276">
        <f t="shared" si="35"/>
        <v>32490.570921798284</v>
      </c>
      <c r="GC13" s="276">
        <f t="shared" ref="GC13:HF13" si="36">GB13*(1+$K13)</f>
        <v>34296.668148485973</v>
      </c>
      <c r="GD13" s="276">
        <f t="shared" si="36"/>
        <v>36203.163339866252</v>
      </c>
      <c r="GE13" s="276">
        <f t="shared" si="36"/>
        <v>38215.637453135379</v>
      </c>
      <c r="GF13" s="276">
        <f t="shared" si="36"/>
        <v>40339.98168169133</v>
      </c>
      <c r="GG13" s="276">
        <f t="shared" si="36"/>
        <v>42582.414700652334</v>
      </c>
      <c r="GH13" s="276">
        <f t="shared" si="36"/>
        <v>44949.500871025375</v>
      </c>
      <c r="GI13" s="276">
        <f t="shared" si="36"/>
        <v>47448.169455814321</v>
      </c>
      <c r="GJ13" s="276">
        <f t="shared" si="36"/>
        <v>50085.734904319848</v>
      </c>
      <c r="GK13" s="276">
        <f t="shared" si="36"/>
        <v>52869.918264010099</v>
      </c>
      <c r="GL13" s="276">
        <f t="shared" si="36"/>
        <v>55808.869782641901</v>
      </c>
      <c r="GM13" s="276">
        <f t="shared" si="36"/>
        <v>58911.192766796616</v>
      </c>
      <c r="GN13" s="276">
        <f t="shared" si="36"/>
        <v>62185.968766672646</v>
      </c>
      <c r="GO13" s="276">
        <f t="shared" si="36"/>
        <v>65642.784160858966</v>
      </c>
      <c r="GP13" s="276">
        <f t="shared" si="36"/>
        <v>69291.75821891235</v>
      </c>
      <c r="GQ13" s="276">
        <f t="shared" si="36"/>
        <v>73143.572723887031</v>
      </c>
      <c r="GR13" s="276">
        <f t="shared" si="36"/>
        <v>77209.503241531798</v>
      </c>
      <c r="GS13" s="276">
        <f t="shared" si="36"/>
        <v>81501.452127690252</v>
      </c>
      <c r="GT13" s="276">
        <f t="shared" si="36"/>
        <v>86031.983370527931</v>
      </c>
      <c r="GU13" s="276">
        <f t="shared" si="36"/>
        <v>90814.359369581362</v>
      </c>
      <c r="GV13" s="276">
        <f t="shared" si="36"/>
        <v>95862.579759293789</v>
      </c>
      <c r="GW13" s="276">
        <f t="shared" si="36"/>
        <v>101191.42239068713</v>
      </c>
      <c r="GX13" s="276">
        <f t="shared" si="36"/>
        <v>106816.48659113754</v>
      </c>
      <c r="GY13" s="276">
        <f t="shared" si="36"/>
        <v>112754.2388288904</v>
      </c>
      <c r="GZ13" s="276">
        <f t="shared" si="36"/>
        <v>119022.06091599051</v>
      </c>
      <c r="HA13" s="276">
        <f t="shared" si="36"/>
        <v>125638.30089073349</v>
      </c>
      <c r="HB13" s="276">
        <f t="shared" si="36"/>
        <v>132622.3267285887</v>
      </c>
      <c r="HC13" s="276">
        <f t="shared" si="36"/>
        <v>139994.58303882391</v>
      </c>
      <c r="HD13" s="276">
        <f t="shared" si="36"/>
        <v>147776.65091280156</v>
      </c>
      <c r="HE13" s="276">
        <f t="shared" si="36"/>
        <v>155991.31109914317</v>
      </c>
      <c r="HF13" s="276">
        <f t="shared" si="36"/>
        <v>164662.61069069695</v>
      </c>
    </row>
    <row r="14" spans="1:214">
      <c r="A14" s="3" t="str">
        <f>'Attachment 3 Constant DCF '!A12</f>
        <v>Southwest Gas Corporation</v>
      </c>
      <c r="B14" s="3" t="str">
        <f>'Attachment 3 Constant DCF '!B12</f>
        <v>SWX</v>
      </c>
      <c r="C14" s="276">
        <f>'Attachment 3 Constant DCF '!D12</f>
        <v>59.910333333333348</v>
      </c>
      <c r="D14" s="276">
        <f>'Attachment 3 Constant DCF '!C12</f>
        <v>2.2799999999999998</v>
      </c>
      <c r="E14" s="95">
        <f>'Attachment 3 Constant DCF '!J12</f>
        <v>0.06</v>
      </c>
      <c r="F14" s="95">
        <f t="shared" si="0"/>
        <v>5.9264724992751434E-2</v>
      </c>
      <c r="G14" s="95">
        <f t="shared" si="0"/>
        <v>5.8529449985502871E-2</v>
      </c>
      <c r="H14" s="95">
        <f t="shared" si="0"/>
        <v>5.7794174978254308E-2</v>
      </c>
      <c r="I14" s="95">
        <f t="shared" si="0"/>
        <v>5.7058899971005744E-2</v>
      </c>
      <c r="J14" s="95">
        <f t="shared" si="0"/>
        <v>5.6323624963757181E-2</v>
      </c>
      <c r="K14" s="95">
        <f>'Attachment 5 GDP Growth'!$D$25</f>
        <v>5.5588349956508631E-2</v>
      </c>
      <c r="L14" s="95">
        <f t="shared" si="1"/>
        <v>9.8805028200149553E-2</v>
      </c>
      <c r="N14" s="276">
        <f t="shared" si="10"/>
        <v>-59.910333333333348</v>
      </c>
      <c r="O14" s="276">
        <f t="shared" si="2"/>
        <v>2.4167999999999998</v>
      </c>
      <c r="P14" s="276">
        <f t="shared" si="3"/>
        <v>2.5618080000000001</v>
      </c>
      <c r="Q14" s="276">
        <f t="shared" si="3"/>
        <v>2.7155164800000002</v>
      </c>
      <c r="R14" s="276">
        <f t="shared" si="3"/>
        <v>2.8784474688000006</v>
      </c>
      <c r="S14" s="276">
        <f t="shared" si="3"/>
        <v>3.0511543169280007</v>
      </c>
      <c r="T14" s="276">
        <f t="shared" si="11"/>
        <v>3.2319801384311848</v>
      </c>
      <c r="U14" s="276">
        <f t="shared" si="12"/>
        <v>3.4211461582976317</v>
      </c>
      <c r="V14" s="276">
        <f t="shared" si="12"/>
        <v>3.6188684779964673</v>
      </c>
      <c r="W14" s="276">
        <f t="shared" si="12"/>
        <v>3.8253571324906934</v>
      </c>
      <c r="X14" s="276">
        <f t="shared" si="12"/>
        <v>4.0408151129735321</v>
      </c>
      <c r="Y14" s="276">
        <f t="shared" ref="Y14:BD14" si="37">X14*(1+$K14)</f>
        <v>4.2654373575830542</v>
      </c>
      <c r="Z14" s="276">
        <f t="shared" si="37"/>
        <v>4.5025459821339462</v>
      </c>
      <c r="AA14" s="276">
        <f t="shared" si="37"/>
        <v>4.7528350838840803</v>
      </c>
      <c r="AB14" s="276">
        <f t="shared" si="37"/>
        <v>5.0170373438126008</v>
      </c>
      <c r="AC14" s="276">
        <f t="shared" si="37"/>
        <v>5.2959261714253278</v>
      </c>
      <c r="AD14" s="276">
        <f t="shared" si="37"/>
        <v>5.5903179687863522</v>
      </c>
      <c r="AE14" s="276">
        <f t="shared" si="37"/>
        <v>5.9010745204034061</v>
      </c>
      <c r="AF14" s="276">
        <f t="shared" si="37"/>
        <v>6.2291055159630266</v>
      </c>
      <c r="AG14" s="276">
        <f t="shared" si="37"/>
        <v>6.5753712133003974</v>
      </c>
      <c r="AH14" s="276">
        <f t="shared" si="37"/>
        <v>6.940885249399293</v>
      </c>
      <c r="AI14" s="276">
        <f t="shared" si="37"/>
        <v>7.3267176076508695</v>
      </c>
      <c r="AJ14" s="276">
        <f t="shared" si="37"/>
        <v>7.7339977500574797</v>
      </c>
      <c r="AK14" s="276">
        <f t="shared" si="37"/>
        <v>8.1639179235505246</v>
      </c>
      <c r="AL14" s="276">
        <f t="shared" si="37"/>
        <v>8.6177366501010653</v>
      </c>
      <c r="AM14" s="276">
        <f t="shared" si="37"/>
        <v>9.0967824108399142</v>
      </c>
      <c r="AN14" s="276">
        <f t="shared" si="37"/>
        <v>9.6024575349718955</v>
      </c>
      <c r="AO14" s="276">
        <f t="shared" si="37"/>
        <v>10.136242304868427</v>
      </c>
      <c r="AP14" s="276">
        <f t="shared" si="37"/>
        <v>10.69969928935542</v>
      </c>
      <c r="AQ14" s="276">
        <f t="shared" si="37"/>
        <v>11.294477917881515</v>
      </c>
      <c r="AR14" s="276">
        <f t="shared" si="37"/>
        <v>11.922319308956771</v>
      </c>
      <c r="AS14" s="276">
        <f t="shared" si="37"/>
        <v>12.5850613669963</v>
      </c>
      <c r="AT14" s="276">
        <f t="shared" si="37"/>
        <v>13.284644162489027</v>
      </c>
      <c r="AU14" s="276">
        <f t="shared" si="37"/>
        <v>14.023115611241156</v>
      </c>
      <c r="AV14" s="276">
        <f t="shared" si="37"/>
        <v>14.802637469319409</v>
      </c>
      <c r="AW14" s="276">
        <f t="shared" si="37"/>
        <v>15.625491661243263</v>
      </c>
      <c r="AX14" s="276">
        <f t="shared" si="37"/>
        <v>16.494086959950963</v>
      </c>
      <c r="AY14" s="276">
        <f t="shared" si="37"/>
        <v>17.410966038093804</v>
      </c>
      <c r="AZ14" s="276">
        <f t="shared" si="37"/>
        <v>18.378812911300248</v>
      </c>
      <c r="BA14" s="276">
        <f t="shared" si="37"/>
        <v>19.400460795198804</v>
      </c>
      <c r="BB14" s="276">
        <f t="shared" si="37"/>
        <v>20.478900399199841</v>
      </c>
      <c r="BC14" s="276">
        <f t="shared" si="37"/>
        <v>21.617288681315046</v>
      </c>
      <c r="BD14" s="276">
        <f t="shared" si="37"/>
        <v>22.818958089642859</v>
      </c>
      <c r="BE14" s="276">
        <f t="shared" ref="BE14:CJ14" si="38">BD14*(1+$K14)</f>
        <v>24.087426317572831</v>
      </c>
      <c r="BF14" s="276">
        <f t="shared" si="38"/>
        <v>25.426406601265686</v>
      </c>
      <c r="BG14" s="276">
        <f t="shared" si="38"/>
        <v>26.839818589553325</v>
      </c>
      <c r="BH14" s="276">
        <f t="shared" si="38"/>
        <v>28.331799818078622</v>
      </c>
      <c r="BI14" s="276">
        <f t="shared" si="38"/>
        <v>29.906717821263722</v>
      </c>
      <c r="BJ14" s="276">
        <f t="shared" si="38"/>
        <v>31.569182917562685</v>
      </c>
      <c r="BK14" s="276">
        <f t="shared" si="38"/>
        <v>33.324061705425194</v>
      </c>
      <c r="BL14" s="276">
        <f t="shared" si="38"/>
        <v>35.176491309478656</v>
      </c>
      <c r="BM14" s="276">
        <f t="shared" si="38"/>
        <v>37.131894418632044</v>
      </c>
      <c r="BN14" s="276">
        <f t="shared" si="38"/>
        <v>39.19599516012309</v>
      </c>
      <c r="BO14" s="276">
        <f t="shared" si="38"/>
        <v>41.374835855977629</v>
      </c>
      <c r="BP14" s="276">
        <f t="shared" si="38"/>
        <v>43.674794710932815</v>
      </c>
      <c r="BQ14" s="276">
        <f t="shared" si="38"/>
        <v>46.102604483602818</v>
      </c>
      <c r="BR14" s="276">
        <f t="shared" si="38"/>
        <v>48.665372195543839</v>
      </c>
      <c r="BS14" s="276">
        <f t="shared" si="38"/>
        <v>51.370599935913475</v>
      </c>
      <c r="BT14" s="276">
        <f t="shared" si="38"/>
        <v>54.226206822626835</v>
      </c>
      <c r="BU14" s="276">
        <f t="shared" si="38"/>
        <v>57.24055218429703</v>
      </c>
      <c r="BV14" s="276">
        <f t="shared" si="38"/>
        <v>60.422460030821526</v>
      </c>
      <c r="BW14" s="276">
        <f t="shared" si="38"/>
        <v>63.78124488424799</v>
      </c>
      <c r="BX14" s="276">
        <f t="shared" si="38"/>
        <v>67.326739045535348</v>
      </c>
      <c r="BY14" s="276">
        <f t="shared" si="38"/>
        <v>71.069321377029098</v>
      </c>
      <c r="BZ14" s="276">
        <f t="shared" si="38"/>
        <v>75.019947684906967</v>
      </c>
      <c r="CA14" s="276">
        <f t="shared" si="38"/>
        <v>79.19018279053455</v>
      </c>
      <c r="CB14" s="276">
        <f t="shared" si="38"/>
        <v>83.59223438461467</v>
      </c>
      <c r="CC14" s="276">
        <f t="shared" si="38"/>
        <v>88.238988763233124</v>
      </c>
      <c r="CD14" s="276">
        <f t="shared" si="38"/>
        <v>93.144048550412165</v>
      </c>
      <c r="CE14" s="276">
        <f t="shared" si="38"/>
        <v>98.321772517598504</v>
      </c>
      <c r="CF14" s="276">
        <f t="shared" si="38"/>
        <v>103.78731761665101</v>
      </c>
      <c r="CG14" s="276">
        <f t="shared" si="38"/>
        <v>109.55668334937272</v>
      </c>
      <c r="CH14" s="276">
        <f t="shared" si="38"/>
        <v>115.64675860347205</v>
      </c>
      <c r="CI14" s="276">
        <f t="shared" si="38"/>
        <v>122.07537109205774</v>
      </c>
      <c r="CJ14" s="276">
        <f t="shared" si="38"/>
        <v>128.8613395413937</v>
      </c>
      <c r="CK14" s="276">
        <f t="shared" ref="CK14:DP14" si="39">CJ14*(1+$K14)</f>
        <v>136.02452877968517</v>
      </c>
      <c r="CL14" s="276">
        <f t="shared" si="39"/>
        <v>143.58590788815948</v>
      </c>
      <c r="CM14" s="276">
        <f t="shared" si="39"/>
        <v>151.56761158466949</v>
      </c>
      <c r="CN14" s="276">
        <f t="shared" si="39"/>
        <v>159.99300501951026</v>
      </c>
      <c r="CO14" s="276">
        <f t="shared" si="39"/>
        <v>168.88675217312823</v>
      </c>
      <c r="CP14" s="276">
        <f t="shared" si="39"/>
        <v>178.27488805594623</v>
      </c>
      <c r="CQ14" s="276">
        <f t="shared" si="39"/>
        <v>188.18489492165759</v>
      </c>
      <c r="CR14" s="276">
        <f t="shared" si="39"/>
        <v>198.64578271709149</v>
      </c>
      <c r="CS14" s="276">
        <f t="shared" si="39"/>
        <v>209.68817400415375</v>
      </c>
      <c r="CT14" s="276">
        <f t="shared" si="39"/>
        <v>221.34439360243792</v>
      </c>
      <c r="CU14" s="276">
        <f t="shared" si="39"/>
        <v>233.64856321492144</v>
      </c>
      <c r="CV14" s="276">
        <f t="shared" si="39"/>
        <v>246.63670131374792</v>
      </c>
      <c r="CW14" s="276">
        <f t="shared" si="39"/>
        <v>260.34682857849543</v>
      </c>
      <c r="CX14" s="276">
        <f t="shared" si="39"/>
        <v>274.81907919558398</v>
      </c>
      <c r="CY14" s="276">
        <f t="shared" si="39"/>
        <v>290.09581834463359</v>
      </c>
      <c r="CZ14" s="276">
        <f t="shared" si="39"/>
        <v>306.22176621569486</v>
      </c>
      <c r="DA14" s="276">
        <f t="shared" si="39"/>
        <v>323.24412892039305</v>
      </c>
      <c r="DB14" s="276">
        <f t="shared" si="39"/>
        <v>341.21273668020666</v>
      </c>
      <c r="DC14" s="276">
        <f t="shared" si="39"/>
        <v>360.180189696404</v>
      </c>
      <c r="DD14" s="276">
        <f t="shared" si="39"/>
        <v>380.20201212864936</v>
      </c>
      <c r="DE14" s="276">
        <f t="shared" si="39"/>
        <v>401.33681463302548</v>
      </c>
      <c r="DF14" s="276">
        <f t="shared" si="39"/>
        <v>423.64646593527652</v>
      </c>
      <c r="DG14" s="276">
        <f t="shared" si="39"/>
        <v>447.19627394152479</v>
      </c>
      <c r="DH14" s="276">
        <f t="shared" si="39"/>
        <v>472.055176916633</v>
      </c>
      <c r="DI14" s="276">
        <f t="shared" si="39"/>
        <v>498.29594528985638</v>
      </c>
      <c r="DJ14" s="276">
        <f t="shared" si="39"/>
        <v>525.99539467853822</v>
      </c>
      <c r="DK14" s="276">
        <f t="shared" si="39"/>
        <v>555.23461075344073</v>
      </c>
      <c r="DL14" s="276">
        <f t="shared" si="39"/>
        <v>586.09918660396886</v>
      </c>
      <c r="DM14" s="276">
        <f t="shared" si="39"/>
        <v>618.67947329813535</v>
      </c>
      <c r="DN14" s="276">
        <f t="shared" si="39"/>
        <v>653.07084437074059</v>
      </c>
      <c r="DO14" s="276">
        <f t="shared" si="39"/>
        <v>689.37397501401392</v>
      </c>
      <c r="DP14" s="276">
        <f t="shared" si="39"/>
        <v>727.6951367880024</v>
      </c>
      <c r="DQ14" s="276">
        <f t="shared" ref="DQ14:EV14" si="40">DP14*(1+$K14)</f>
        <v>768.14650871342326</v>
      </c>
      <c r="DR14" s="276">
        <f t="shared" si="40"/>
        <v>810.84650565765537</v>
      </c>
      <c r="DS14" s="276">
        <f t="shared" si="40"/>
        <v>855.92012497516532</v>
      </c>
      <c r="DT14" s="276">
        <f t="shared" si="40"/>
        <v>903.4993124171034</v>
      </c>
      <c r="DU14" s="276">
        <f t="shared" si="40"/>
        <v>953.72334838121026</v>
      </c>
      <c r="DV14" s="276">
        <f t="shared" si="40"/>
        <v>1006.7392556327181</v>
      </c>
      <c r="DW14" s="276">
        <f t="shared" si="40"/>
        <v>1062.7022296897846</v>
      </c>
      <c r="DX14" s="276">
        <f t="shared" si="40"/>
        <v>1121.7760931333423</v>
      </c>
      <c r="DY14" s="276">
        <f t="shared" si="40"/>
        <v>1184.1337751712836</v>
      </c>
      <c r="DZ14" s="276">
        <f t="shared" si="40"/>
        <v>1249.9578178608265</v>
      </c>
      <c r="EA14" s="276">
        <f t="shared" si="40"/>
        <v>1319.440910470948</v>
      </c>
      <c r="EB14" s="276">
        <f t="shared" si="40"/>
        <v>1392.7864535491415</v>
      </c>
      <c r="EC14" s="276">
        <f t="shared" si="40"/>
        <v>1470.2091543437157</v>
      </c>
      <c r="ED14" s="276">
        <f t="shared" si="40"/>
        <v>1551.9356553246369</v>
      </c>
      <c r="EE14" s="276">
        <f t="shared" si="40"/>
        <v>1638.2051976428063</v>
      </c>
      <c r="EF14" s="276">
        <f t="shared" si="40"/>
        <v>1729.2703214699461</v>
      </c>
      <c r="EG14" s="276">
        <f t="shared" si="40"/>
        <v>1825.3976052692217</v>
      </c>
      <c r="EH14" s="276">
        <f t="shared" si="40"/>
        <v>1926.8684461606999</v>
      </c>
      <c r="EI14" s="276">
        <f t="shared" si="40"/>
        <v>2033.979883666035</v>
      </c>
      <c r="EJ14" s="276">
        <f t="shared" si="40"/>
        <v>2147.0454692437611</v>
      </c>
      <c r="EK14" s="276">
        <f t="shared" si="40"/>
        <v>2266.3961841606197</v>
      </c>
      <c r="EL14" s="276">
        <f t="shared" si="40"/>
        <v>2392.381408385836</v>
      </c>
      <c r="EM14" s="276">
        <f t="shared" si="40"/>
        <v>2525.3699433446327</v>
      </c>
      <c r="EN14" s="276">
        <f t="shared" si="40"/>
        <v>2665.7510915249227</v>
      </c>
      <c r="EO14" s="276">
        <f t="shared" si="40"/>
        <v>2813.9357960975549</v>
      </c>
      <c r="EP14" s="276">
        <f t="shared" si="40"/>
        <v>2970.3578438861723</v>
      </c>
      <c r="EQ14" s="276">
        <f t="shared" si="40"/>
        <v>3135.4751352081771</v>
      </c>
      <c r="ER14" s="276">
        <f t="shared" si="40"/>
        <v>3309.7710243040606</v>
      </c>
      <c r="ES14" s="276">
        <f t="shared" si="40"/>
        <v>3493.7557342789869</v>
      </c>
      <c r="ET14" s="276">
        <f t="shared" si="40"/>
        <v>3687.9678506986461</v>
      </c>
      <c r="EU14" s="276">
        <f t="shared" si="40"/>
        <v>3892.9758982116355</v>
      </c>
      <c r="EV14" s="276">
        <f t="shared" si="40"/>
        <v>4109.3800048136773</v>
      </c>
      <c r="EW14" s="276">
        <f t="shared" ref="EW14:GB14" si="41">EV14*(1+$K14)</f>
        <v>4337.8136586255387</v>
      </c>
      <c r="EX14" s="276">
        <f t="shared" si="41"/>
        <v>4578.9455623273379</v>
      </c>
      <c r="EY14" s="276">
        <f t="shared" si="41"/>
        <v>4833.4815906777922</v>
      </c>
      <c r="EZ14" s="276">
        <f t="shared" si="41"/>
        <v>5102.1668568487312</v>
      </c>
      <c r="FA14" s="276">
        <f t="shared" si="41"/>
        <v>5385.7878936237385</v>
      </c>
      <c r="FB14" s="276">
        <f t="shared" si="41"/>
        <v>5685.1749558460224</v>
      </c>
      <c r="FC14" s="276">
        <f t="shared" si="41"/>
        <v>6001.20445085557</v>
      </c>
      <c r="FD14" s="276">
        <f t="shared" si="41"/>
        <v>6334.8015040302871</v>
      </c>
      <c r="FE14" s="276">
        <f t="shared" si="41"/>
        <v>6686.9426669413397</v>
      </c>
      <c r="FF14" s="276">
        <f t="shared" si="41"/>
        <v>7058.6587760503844</v>
      </c>
      <c r="FG14" s="276">
        <f t="shared" si="41"/>
        <v>7451.0379703170538</v>
      </c>
      <c r="FH14" s="276">
        <f t="shared" si="41"/>
        <v>7865.2288765502717</v>
      </c>
      <c r="FI14" s="276">
        <f t="shared" si="41"/>
        <v>8302.4439718279846</v>
      </c>
      <c r="FJ14" s="276">
        <f t="shared" si="41"/>
        <v>8763.9631328282649</v>
      </c>
      <c r="FK14" s="276">
        <f t="shared" si="41"/>
        <v>9251.1373824618622</v>
      </c>
      <c r="FL14" s="276">
        <f t="shared" si="41"/>
        <v>9765.3928447738908</v>
      </c>
      <c r="FM14" s="276">
        <f t="shared" si="41"/>
        <v>10308.234919691968</v>
      </c>
      <c r="FN14" s="276">
        <f t="shared" si="41"/>
        <v>10881.252689841707</v>
      </c>
      <c r="FO14" s="276">
        <f t="shared" si="41"/>
        <v>11486.123572329829</v>
      </c>
      <c r="FP14" s="276">
        <f t="shared" si="41"/>
        <v>12124.618229112202</v>
      </c>
      <c r="FQ14" s="276">
        <f t="shared" si="41"/>
        <v>12798.605750321156</v>
      </c>
      <c r="FR14" s="276">
        <f t="shared" si="41"/>
        <v>13510.059125725393</v>
      </c>
      <c r="FS14" s="276">
        <f t="shared" si="41"/>
        <v>14261.061020339339</v>
      </c>
      <c r="FT14" s="276">
        <f t="shared" si="41"/>
        <v>15053.809871089086</v>
      </c>
      <c r="FU14" s="276">
        <f t="shared" si="41"/>
        <v>15890.62632238193</v>
      </c>
      <c r="FV14" s="276">
        <f t="shared" si="41"/>
        <v>16773.960019418602</v>
      </c>
      <c r="FW14" s="276">
        <f t="shared" si="41"/>
        <v>17706.396779134528</v>
      </c>
      <c r="FX14" s="276">
        <f t="shared" si="41"/>
        <v>18690.666159761855</v>
      </c>
      <c r="FY14" s="276">
        <f t="shared" si="41"/>
        <v>19729.649451170972</v>
      </c>
      <c r="FZ14" s="276">
        <f t="shared" si="41"/>
        <v>20826.388109381904</v>
      </c>
      <c r="GA14" s="276">
        <f t="shared" si="41"/>
        <v>21984.092659936294</v>
      </c>
      <c r="GB14" s="276">
        <f t="shared" si="41"/>
        <v>23206.152096193146</v>
      </c>
      <c r="GC14" s="276">
        <f t="shared" ref="GC14:HF14" si="42">GB14*(1+$K14)</f>
        <v>24496.143800060298</v>
      </c>
      <c r="GD14" s="276">
        <f t="shared" si="42"/>
        <v>25857.844014203009</v>
      </c>
      <c r="GE14" s="276">
        <f t="shared" si="42"/>
        <v>27295.238896385337</v>
      </c>
      <c r="GF14" s="276">
        <f t="shared" si="42"/>
        <v>28812.536188304111</v>
      </c>
      <c r="GG14" s="276">
        <f t="shared" si="42"/>
        <v>30414.177533074129</v>
      </c>
      <c r="GH14" s="276">
        <f t="shared" si="42"/>
        <v>32104.851477422035</v>
      </c>
      <c r="GI14" s="276">
        <f t="shared" si="42"/>
        <v>33889.507196650702</v>
      </c>
      <c r="GJ14" s="276">
        <f t="shared" si="42"/>
        <v>35773.368982551736</v>
      </c>
      <c r="GK14" s="276">
        <f t="shared" si="42"/>
        <v>37761.95153667713</v>
      </c>
      <c r="GL14" s="276">
        <f t="shared" si="42"/>
        <v>39861.076113738658</v>
      </c>
      <c r="GM14" s="276">
        <f t="shared" si="42"/>
        <v>42076.887562392192</v>
      </c>
      <c r="GN14" s="276">
        <f t="shared" si="42"/>
        <v>44415.872313291118</v>
      </c>
      <c r="GO14" s="276">
        <f t="shared" si="42"/>
        <v>46884.87736706595</v>
      </c>
      <c r="GP14" s="276">
        <f t="shared" si="42"/>
        <v>49491.1303378144</v>
      </c>
      <c r="GQ14" s="276">
        <f t="shared" si="42"/>
        <v>52242.260610776008</v>
      </c>
      <c r="GR14" s="276">
        <f t="shared" si="42"/>
        <v>55146.32167612695</v>
      </c>
      <c r="GS14" s="276">
        <f t="shared" si="42"/>
        <v>58211.814704273696</v>
      </c>
      <c r="GT14" s="276">
        <f t="shared" si="42"/>
        <v>61447.713431658296</v>
      </c>
      <c r="GU14" s="276">
        <f t="shared" si="42"/>
        <v>64863.490429924575</v>
      </c>
      <c r="GV14" s="276">
        <f t="shared" si="42"/>
        <v>68469.144835343875</v>
      </c>
      <c r="GW14" s="276">
        <f t="shared" si="42"/>
        <v>72275.231619673839</v>
      </c>
      <c r="GX14" s="276">
        <f t="shared" si="42"/>
        <v>76292.892488135985</v>
      </c>
      <c r="GY14" s="276">
        <f t="shared" si="42"/>
        <v>80533.888494960775</v>
      </c>
      <c r="GZ14" s="276">
        <f t="shared" si="42"/>
        <v>85010.6344719771</v>
      </c>
      <c r="HA14" s="276">
        <f t="shared" si="42"/>
        <v>89736.235371030198</v>
      </c>
      <c r="HB14" s="276">
        <f t="shared" si="42"/>
        <v>94724.524626614657</v>
      </c>
      <c r="HC14" s="276">
        <f t="shared" si="42"/>
        <v>99990.104651022833</v>
      </c>
      <c r="HD14" s="276">
        <f t="shared" si="42"/>
        <v>105548.38958055181</v>
      </c>
      <c r="HE14" s="276">
        <f t="shared" si="42"/>
        <v>111415.65039790144</v>
      </c>
      <c r="HF14" s="276">
        <f t="shared" si="42"/>
        <v>117609.06256285201</v>
      </c>
    </row>
    <row r="15" spans="1:214">
      <c r="A15" s="15" t="str">
        <f>'Attachment 3 Constant DCF '!A13</f>
        <v>Spire, Inc.</v>
      </c>
      <c r="B15" s="3" t="str">
        <f>'Attachment 3 Constant DCF '!B13</f>
        <v>SR</v>
      </c>
      <c r="C15" s="276">
        <f>'Attachment 3 Constant DCF '!D13</f>
        <v>62.37233333333333</v>
      </c>
      <c r="D15" s="276">
        <f>'Attachment 3 Constant DCF '!C13</f>
        <v>2.6</v>
      </c>
      <c r="E15" s="95">
        <f>'Attachment 3 Constant DCF '!J13</f>
        <v>9.1233333333333333E-2</v>
      </c>
      <c r="F15" s="95">
        <f t="shared" si="0"/>
        <v>8.5292502770529216E-2</v>
      </c>
      <c r="G15" s="95">
        <f t="shared" si="0"/>
        <v>7.9351672207725099E-2</v>
      </c>
      <c r="H15" s="95">
        <f t="shared" si="0"/>
        <v>7.3410841644920982E-2</v>
      </c>
      <c r="I15" s="95">
        <f t="shared" si="0"/>
        <v>6.7470011082116865E-2</v>
      </c>
      <c r="J15" s="95">
        <f t="shared" si="0"/>
        <v>6.1529180519312748E-2</v>
      </c>
      <c r="K15" s="95">
        <f>'Attachment 5 GDP Growth'!$D$25</f>
        <v>5.5588349956508631E-2</v>
      </c>
      <c r="L15" s="99">
        <f t="shared" si="1"/>
        <v>0.11291120648384095</v>
      </c>
      <c r="N15" s="276">
        <f t="shared" si="10"/>
        <v>-62.37233333333333</v>
      </c>
      <c r="O15" s="276">
        <f t="shared" si="2"/>
        <v>2.8372066666666664</v>
      </c>
      <c r="P15" s="276">
        <f t="shared" si="3"/>
        <v>3.0960544882222218</v>
      </c>
      <c r="Q15" s="276">
        <f t="shared" si="3"/>
        <v>3.3785178593643623</v>
      </c>
      <c r="R15" s="276">
        <f t="shared" si="3"/>
        <v>3.6867513054003709</v>
      </c>
      <c r="S15" s="276">
        <f t="shared" si="3"/>
        <v>4.0231059161630647</v>
      </c>
      <c r="T15" s="276">
        <f t="shared" si="11"/>
        <v>4.3662466886635354</v>
      </c>
      <c r="U15" s="276">
        <f t="shared" si="12"/>
        <v>4.7127156646804291</v>
      </c>
      <c r="V15" s="276">
        <f t="shared" si="12"/>
        <v>5.0586800880578231</v>
      </c>
      <c r="W15" s="276">
        <f t="shared" si="12"/>
        <v>5.3999892896599686</v>
      </c>
      <c r="X15" s="276">
        <f t="shared" si="12"/>
        <v>5.7322462054658123</v>
      </c>
      <c r="Y15" s="276">
        <f t="shared" ref="Y15:BD15" si="43">X15*(1+$K15)</f>
        <v>6.0508923135721142</v>
      </c>
      <c r="Z15" s="276">
        <f t="shared" si="43"/>
        <v>6.3872514330481094</v>
      </c>
      <c r="AA15" s="276">
        <f t="shared" si="43"/>
        <v>6.7423082009685986</v>
      </c>
      <c r="AB15" s="276">
        <f t="shared" si="43"/>
        <v>7.1171019887586793</v>
      </c>
      <c r="AC15" s="276">
        <f t="shared" si="43"/>
        <v>7.5127299447859599</v>
      </c>
      <c r="AD15" s="276">
        <f t="shared" si="43"/>
        <v>7.930350206085464</v>
      </c>
      <c r="AE15" s="276">
        <f t="shared" si="43"/>
        <v>8.3711852886190137</v>
      </c>
      <c r="AF15" s="276">
        <f t="shared" si="43"/>
        <v>8.8365256659935447</v>
      </c>
      <c r="AG15" s="276">
        <f t="shared" si="43"/>
        <v>9.3277335471144642</v>
      </c>
      <c r="AH15" s="276">
        <f t="shared" si="43"/>
        <v>9.846246863832528</v>
      </c>
      <c r="AI15" s="276">
        <f t="shared" si="43"/>
        <v>10.393583480257426</v>
      </c>
      <c r="AJ15" s="276">
        <f t="shared" si="43"/>
        <v>10.971345636060162</v>
      </c>
      <c r="AK15" s="276">
        <f t="shared" si="43"/>
        <v>11.581224636771289</v>
      </c>
      <c r="AL15" s="276">
        <f t="shared" si="43"/>
        <v>12.22500580480507</v>
      </c>
      <c r="AM15" s="276">
        <f t="shared" si="43"/>
        <v>12.904573705702923</v>
      </c>
      <c r="AN15" s="276">
        <f t="shared" si="43"/>
        <v>13.621917664895097</v>
      </c>
      <c r="AO15" s="276">
        <f t="shared" si="43"/>
        <v>14.379137591130032</v>
      </c>
      <c r="AP15" s="276">
        <f t="shared" si="43"/>
        <v>15.178450123618557</v>
      </c>
      <c r="AQ15" s="276">
        <f t="shared" si="43"/>
        <v>16.022195120887677</v>
      </c>
      <c r="AR15" s="276">
        <f t="shared" si="43"/>
        <v>16.912842510339047</v>
      </c>
      <c r="AS15" s="276">
        <f t="shared" si="43"/>
        <v>17.852999518563088</v>
      </c>
      <c r="AT15" s="276">
        <f t="shared" si="43"/>
        <v>18.845418303574352</v>
      </c>
      <c r="AU15" s="276">
        <f t="shared" si="43"/>
        <v>19.893004011310236</v>
      </c>
      <c r="AV15" s="276">
        <f t="shared" si="43"/>
        <v>20.998823279977181</v>
      </c>
      <c r="AW15" s="276">
        <f t="shared" si="43"/>
        <v>22.166113217139433</v>
      </c>
      <c r="AX15" s="276">
        <f t="shared" si="43"/>
        <v>23.398290875829371</v>
      </c>
      <c r="AY15" s="276">
        <f t="shared" si="43"/>
        <v>24.698963257419155</v>
      </c>
      <c r="AZ15" s="276">
        <f t="shared" si="43"/>
        <v>26.071937870535521</v>
      </c>
      <c r="BA15" s="276">
        <f t="shared" si="43"/>
        <v>27.521233876927202</v>
      </c>
      <c r="BB15" s="276">
        <f t="shared" si="43"/>
        <v>29.05109385691275</v>
      </c>
      <c r="BC15" s="276">
        <f t="shared" si="43"/>
        <v>30.665996228850194</v>
      </c>
      <c r="BD15" s="276">
        <f t="shared" si="43"/>
        <v>32.370668358984496</v>
      </c>
      <c r="BE15" s="276">
        <f t="shared" ref="BE15:CJ15" si="44">BD15*(1+$K15)</f>
        <v>34.170100400049805</v>
      </c>
      <c r="BF15" s="276">
        <f t="shared" si="44"/>
        <v>36.069559899136806</v>
      </c>
      <c r="BG15" s="276">
        <f t="shared" si="44"/>
        <v>38.074607217587271</v>
      </c>
      <c r="BH15" s="276">
        <f t="shared" si="44"/>
        <v>40.191111808055119</v>
      </c>
      <c r="BI15" s="276">
        <f t="shared" si="44"/>
        <v>42.425269396382454</v>
      </c>
      <c r="BJ15" s="276">
        <f t="shared" si="44"/>
        <v>44.78362011858772</v>
      </c>
      <c r="BK15" s="276">
        <f t="shared" si="44"/>
        <v>47.273067666059113</v>
      </c>
      <c r="BL15" s="276">
        <f t="shared" si="44"/>
        <v>49.900899494997716</v>
      </c>
      <c r="BM15" s="276">
        <f t="shared" si="44"/>
        <v>52.674808159270214</v>
      </c>
      <c r="BN15" s="276">
        <f t="shared" si="44"/>
        <v>55.602913829119686</v>
      </c>
      <c r="BO15" s="276">
        <f t="shared" si="44"/>
        <v>58.693788061654381</v>
      </c>
      <c r="BP15" s="276">
        <f t="shared" si="44"/>
        <v>61.956478892698776</v>
      </c>
      <c r="BQ15" s="276">
        <f t="shared" si="44"/>
        <v>65.400537323459162</v>
      </c>
      <c r="BR15" s="276">
        <f t="shared" si="44"/>
        <v>69.036045279539309</v>
      </c>
      <c r="BS15" s="276">
        <f t="shared" si="44"/>
        <v>72.873645124151722</v>
      </c>
      <c r="BT15" s="276">
        <f t="shared" si="44"/>
        <v>76.92457081191948</v>
      </c>
      <c r="BU15" s="276">
        <f t="shared" si="44"/>
        <v>81.20068077446669</v>
      </c>
      <c r="BV15" s="276">
        <f t="shared" si="44"/>
        <v>85.714492634064484</v>
      </c>
      <c r="BW15" s="276">
        <f t="shared" si="44"/>
        <v>90.479219846951437</v>
      </c>
      <c r="BX15" s="276">
        <f t="shared" si="44"/>
        <v>95.508810383595659</v>
      </c>
      <c r="BY15" s="276">
        <f t="shared" si="44"/>
        <v>100.8179875591288</v>
      </c>
      <c r="BZ15" s="276">
        <f t="shared" si="44"/>
        <v>106.42229313347659</v>
      </c>
      <c r="CA15" s="276">
        <f t="shared" si="44"/>
        <v>112.33813280735443</v>
      </c>
      <c r="CB15" s="276">
        <f t="shared" si="44"/>
        <v>118.58282424731038</v>
      </c>
      <c r="CC15" s="276">
        <f t="shared" si="44"/>
        <v>125.17464778040103</v>
      </c>
      <c r="CD15" s="276">
        <f t="shared" si="44"/>
        <v>132.13289990690066</v>
      </c>
      <c r="CE15" s="276">
        <f t="shared" si="44"/>
        <v>139.47794978769377</v>
      </c>
      <c r="CF15" s="276">
        <f t="shared" si="44"/>
        <v>147.23129887170845</v>
      </c>
      <c r="CG15" s="276">
        <f t="shared" si="44"/>
        <v>155.41564383794028</v>
      </c>
      <c r="CH15" s="276">
        <f t="shared" si="44"/>
        <v>164.0549430363198</v>
      </c>
      <c r="CI15" s="276">
        <f t="shared" si="44"/>
        <v>173.17448662191782</v>
      </c>
      <c r="CJ15" s="276">
        <f t="shared" si="44"/>
        <v>182.80097058779572</v>
      </c>
      <c r="CK15" s="276">
        <f t="shared" ref="CK15:DP15" si="45">CJ15*(1+$K15)</f>
        <v>192.96257491321956</v>
      </c>
      <c r="CL15" s="276">
        <f t="shared" si="45"/>
        <v>203.68904605600463</v>
      </c>
      <c r="CM15" s="276">
        <f t="shared" si="45"/>
        <v>215.01178403047322</v>
      </c>
      <c r="CN15" s="276">
        <f t="shared" si="45"/>
        <v>226.96393432593243</v>
      </c>
      <c r="CO15" s="276">
        <f t="shared" si="45"/>
        <v>239.5804849347484</v>
      </c>
      <c r="CP15" s="276">
        <f t="shared" si="45"/>
        <v>252.89836877405125</v>
      </c>
      <c r="CQ15" s="276">
        <f t="shared" si="45"/>
        <v>266.95657180089336</v>
      </c>
      <c r="CR15" s="276">
        <f t="shared" si="45"/>
        <v>281.79624713735126</v>
      </c>
      <c r="CS15" s="276">
        <f t="shared" si="45"/>
        <v>297.46083553965315</v>
      </c>
      <c r="CT15" s="276">
        <f t="shared" si="45"/>
        <v>313.99619256398682</v>
      </c>
      <c r="CU15" s="276">
        <f t="shared" si="45"/>
        <v>331.45072280124498</v>
      </c>
      <c r="CV15" s="276">
        <f t="shared" si="45"/>
        <v>349.87552157365832</v>
      </c>
      <c r="CW15" s="276">
        <f t="shared" si="45"/>
        <v>369.32452450811081</v>
      </c>
      <c r="CX15" s="276">
        <f t="shared" si="45"/>
        <v>389.85466542398882</v>
      </c>
      <c r="CY15" s="276">
        <f t="shared" si="45"/>
        <v>411.5260429977551</v>
      </c>
      <c r="CZ15" s="276">
        <f t="shared" si="45"/>
        <v>434.40209669213152</v>
      </c>
      <c r="DA15" s="276">
        <f t="shared" si="45"/>
        <v>458.54979246489484</v>
      </c>
      <c r="DB15" s="276">
        <f t="shared" si="45"/>
        <v>484.03981880091783</v>
      </c>
      <c r="DC15" s="276">
        <f t="shared" si="45"/>
        <v>510.94679364130826</v>
      </c>
      <c r="DD15" s="276">
        <f t="shared" si="45"/>
        <v>539.34948281539732</v>
      </c>
      <c r="DE15" s="276">
        <f t="shared" si="45"/>
        <v>569.33103061500162</v>
      </c>
      <c r="DF15" s="276">
        <f t="shared" si="45"/>
        <v>600.9792031859281</v>
      </c>
      <c r="DG15" s="276">
        <f t="shared" si="45"/>
        <v>634.38664544921119</v>
      </c>
      <c r="DH15" s="276">
        <f t="shared" si="45"/>
        <v>669.65115230417746</v>
      </c>
      <c r="DI15" s="276">
        <f t="shared" si="45"/>
        <v>706.87595490724129</v>
      </c>
      <c r="DJ15" s="276">
        <f t="shared" si="45"/>
        <v>746.1700228644662</v>
      </c>
      <c r="DK15" s="276">
        <f t="shared" si="45"/>
        <v>787.64838322251217</v>
      </c>
      <c r="DL15" s="276">
        <f t="shared" si="45"/>
        <v>831.43245719176343</v>
      </c>
      <c r="DM15" s="276">
        <f t="shared" si="45"/>
        <v>877.65041558733901</v>
      </c>
      <c r="DN15" s="276">
        <f t="shared" si="45"/>
        <v>926.43755402848331</v>
      </c>
      <c r="DO15" s="276">
        <f t="shared" si="45"/>
        <v>977.93668899467048</v>
      </c>
      <c r="DP15" s="276">
        <f t="shared" si="45"/>
        <v>1032.2985758978155</v>
      </c>
      <c r="DQ15" s="276">
        <f t="shared" ref="DQ15:EV15" si="46">DP15*(1+$K15)</f>
        <v>1089.6823503944288</v>
      </c>
      <c r="DR15" s="276">
        <f t="shared" si="46"/>
        <v>1150.2559942295852</v>
      </c>
      <c r="DS15" s="276">
        <f t="shared" si="46"/>
        <v>1214.1968269763911</v>
      </c>
      <c r="DT15" s="276">
        <f t="shared" si="46"/>
        <v>1281.692025110437</v>
      </c>
      <c r="DU15" s="276">
        <f t="shared" si="46"/>
        <v>1352.9391699387422</v>
      </c>
      <c r="DV15" s="276">
        <f t="shared" si="46"/>
        <v>1428.1468259871654</v>
      </c>
      <c r="DW15" s="276">
        <f t="shared" si="46"/>
        <v>1507.535151539417</v>
      </c>
      <c r="DX15" s="276">
        <f t="shared" si="46"/>
        <v>1591.3365431149284</v>
      </c>
      <c r="DY15" s="276">
        <f t="shared" si="46"/>
        <v>1679.7963157721817</v>
      </c>
      <c r="DZ15" s="276">
        <f t="shared" si="46"/>
        <v>1773.1734212289796</v>
      </c>
      <c r="EA15" s="276">
        <f t="shared" si="46"/>
        <v>1871.7412059018359</v>
      </c>
      <c r="EB15" s="276">
        <f t="shared" si="46"/>
        <v>1975.7882110835246</v>
      </c>
      <c r="EC15" s="276">
        <f t="shared" si="46"/>
        <v>2085.6190176011796</v>
      </c>
      <c r="ED15" s="276">
        <f t="shared" si="46"/>
        <v>2201.5551374275437</v>
      </c>
      <c r="EE15" s="276">
        <f t="shared" si="46"/>
        <v>2323.9359548554153</v>
      </c>
      <c r="EF15" s="276">
        <f t="shared" si="46"/>
        <v>2453.1197199904313</v>
      </c>
      <c r="EG15" s="276">
        <f t="shared" si="46"/>
        <v>2589.4845974704717</v>
      </c>
      <c r="EH15" s="276">
        <f t="shared" si="46"/>
        <v>2733.4297734816491</v>
      </c>
      <c r="EI15" s="276">
        <f t="shared" si="46"/>
        <v>2885.3766243114874</v>
      </c>
      <c r="EJ15" s="276">
        <f t="shared" si="46"/>
        <v>3045.7699498600437</v>
      </c>
      <c r="EK15" s="276">
        <f t="shared" si="46"/>
        <v>3215.0792757198815</v>
      </c>
      <c r="EL15" s="276">
        <f t="shared" si="46"/>
        <v>3393.8002276365164</v>
      </c>
      <c r="EM15" s="276">
        <f t="shared" si="46"/>
        <v>3582.4559823728537</v>
      </c>
      <c r="EN15" s="276">
        <f t="shared" si="46"/>
        <v>3781.5987992247838</v>
      </c>
      <c r="EO15" s="276">
        <f t="shared" si="46"/>
        <v>3991.8116366712038</v>
      </c>
      <c r="EP15" s="276">
        <f t="shared" si="46"/>
        <v>4213.7098588909457</v>
      </c>
      <c r="EQ15" s="276">
        <f t="shared" si="46"/>
        <v>4447.9430371421658</v>
      </c>
      <c r="ER15" s="276">
        <f t="shared" si="46"/>
        <v>4695.1968512774401</v>
      </c>
      <c r="ES15" s="276">
        <f t="shared" si="46"/>
        <v>4956.1950969609479</v>
      </c>
      <c r="ET15" s="276">
        <f t="shared" si="46"/>
        <v>5231.7018044635452</v>
      </c>
      <c r="EU15" s="276">
        <f t="shared" si="46"/>
        <v>5522.5234752381621</v>
      </c>
      <c r="EV15" s="276">
        <f t="shared" si="46"/>
        <v>5829.5114428227353</v>
      </c>
      <c r="EW15" s="276">
        <f t="shared" ref="EW15:GB15" si="47">EV15*(1+$K15)</f>
        <v>6153.5643649818367</v>
      </c>
      <c r="EX15" s="276">
        <f t="shared" si="47"/>
        <v>6495.6308543823479</v>
      </c>
      <c r="EY15" s="276">
        <f t="shared" si="47"/>
        <v>6856.7122555040487</v>
      </c>
      <c r="EZ15" s="276">
        <f t="shared" si="47"/>
        <v>7237.8655759140893</v>
      </c>
      <c r="FA15" s="276">
        <f t="shared" si="47"/>
        <v>7640.2065804861686</v>
      </c>
      <c r="FB15" s="276">
        <f t="shared" si="47"/>
        <v>8064.9130576222542</v>
      </c>
      <c r="FC15" s="276">
        <f t="shared" si="47"/>
        <v>8513.2282670381755</v>
      </c>
      <c r="FD15" s="276">
        <f t="shared" si="47"/>
        <v>8986.4645792059346</v>
      </c>
      <c r="FE15" s="276">
        <f t="shared" si="47"/>
        <v>9486.0073171066033</v>
      </c>
      <c r="FF15" s="276">
        <f t="shared" si="47"/>
        <v>10013.318811539926</v>
      </c>
      <c r="FG15" s="276">
        <f t="shared" si="47"/>
        <v>10569.942681861899</v>
      </c>
      <c r="FH15" s="276">
        <f t="shared" si="47"/>
        <v>11157.508354681477</v>
      </c>
      <c r="FI15" s="276">
        <f t="shared" si="47"/>
        <v>11777.73583374418</v>
      </c>
      <c r="FJ15" s="276">
        <f t="shared" si="47"/>
        <v>12432.440734965663</v>
      </c>
      <c r="FK15" s="276">
        <f t="shared" si="47"/>
        <v>13123.539601354487</v>
      </c>
      <c r="FL15" s="276">
        <f t="shared" si="47"/>
        <v>13853.05551338268</v>
      </c>
      <c r="FM15" s="276">
        <f t="shared" si="47"/>
        <v>14623.124011227537</v>
      </c>
      <c r="FN15" s="276">
        <f t="shared" si="47"/>
        <v>15435.999346221079</v>
      </c>
      <c r="FO15" s="276">
        <f t="shared" si="47"/>
        <v>16294.061079807254</v>
      </c>
      <c r="FP15" s="276">
        <f t="shared" si="47"/>
        <v>17199.821049324306</v>
      </c>
      <c r="FQ15" s="276">
        <f t="shared" si="47"/>
        <v>18155.930721003468</v>
      </c>
      <c r="FR15" s="276">
        <f t="shared" si="47"/>
        <v>19165.188951708733</v>
      </c>
      <c r="FS15" s="276">
        <f t="shared" si="47"/>
        <v>20230.55018213893</v>
      </c>
      <c r="FT15" s="276">
        <f t="shared" si="47"/>
        <v>21355.133085476376</v>
      </c>
      <c r="FU15" s="276">
        <f t="shared" si="47"/>
        <v>22542.229696799652</v>
      </c>
      <c r="FV15" s="276">
        <f t="shared" si="47"/>
        <v>23795.315049985351</v>
      </c>
      <c r="FW15" s="276">
        <f t="shared" si="47"/>
        <v>25118.057350309315</v>
      </c>
      <c r="FX15" s="276">
        <f t="shared" si="47"/>
        <v>26514.328712525963</v>
      </c>
      <c r="FY15" s="276">
        <f t="shared" si="47"/>
        <v>27988.21649585976</v>
      </c>
      <c r="FZ15" s="276">
        <f t="shared" si="47"/>
        <v>29544.035269090142</v>
      </c>
      <c r="GA15" s="276">
        <f t="shared" si="47"/>
        <v>31186.339440755757</v>
      </c>
      <c r="GB15" s="276">
        <f t="shared" si="47"/>
        <v>32919.936591450954</v>
      </c>
      <c r="GC15" s="276">
        <f t="shared" ref="GC15:HF15" si="48">GB15*(1+$K15)</f>
        <v>34749.901547242604</v>
      </c>
      <c r="GD15" s="276">
        <f t="shared" si="48"/>
        <v>36681.591235404943</v>
      </c>
      <c r="GE15" s="276">
        <f t="shared" si="48"/>
        <v>38720.660365960233</v>
      </c>
      <c r="GF15" s="276">
        <f t="shared" si="48"/>
        <v>40873.077984930344</v>
      </c>
      <c r="GG15" s="276">
        <f t="shared" si="48"/>
        <v>43145.144947756322</v>
      </c>
      <c r="GH15" s="276">
        <f t="shared" si="48"/>
        <v>45543.512364036491</v>
      </c>
      <c r="GI15" s="276">
        <f t="shared" si="48"/>
        <v>48075.201067577131</v>
      </c>
      <c r="GJ15" s="276">
        <f t="shared" si="48"/>
        <v>50747.622168751128</v>
      </c>
      <c r="GK15" s="276">
        <f t="shared" si="48"/>
        <v>53568.598749328339</v>
      </c>
      <c r="GL15" s="276">
        <f t="shared" si="48"/>
        <v>56546.388763285795</v>
      </c>
      <c r="GM15" s="276">
        <f t="shared" si="48"/>
        <v>59689.709210636116</v>
      </c>
      <c r="GN15" s="276">
        <f t="shared" si="48"/>
        <v>63007.76165503919</v>
      </c>
      <c r="GO15" s="276">
        <f t="shared" si="48"/>
        <v>66510.259159895795</v>
      </c>
      <c r="GP15" s="276">
        <f t="shared" si="48"/>
        <v>70207.454721774164</v>
      </c>
      <c r="GQ15" s="276">
        <f t="shared" si="48"/>
        <v>74110.171284403885</v>
      </c>
      <c r="GR15" s="276">
        <f t="shared" si="48"/>
        <v>78229.833421098127</v>
      </c>
      <c r="GS15" s="276">
        <f t="shared" si="48"/>
        <v>82578.500778349509</v>
      </c>
      <c r="GT15" s="276">
        <f t="shared" si="48"/>
        <v>87168.903378500225</v>
      </c>
      <c r="GU15" s="276">
        <f t="shared" si="48"/>
        <v>92014.478884829383</v>
      </c>
      <c r="GV15" s="276">
        <f t="shared" si="48"/>
        <v>97129.411938145058</v>
      </c>
      <c r="GW15" s="276">
        <f t="shared" si="48"/>
        <v>102528.67568003255</v>
      </c>
      <c r="GX15" s="276">
        <f t="shared" si="48"/>
        <v>108228.07558431158</v>
      </c>
      <c r="GY15" s="276">
        <f t="shared" si="48"/>
        <v>114244.29572501176</v>
      </c>
      <c r="GZ15" s="276">
        <f t="shared" si="48"/>
        <v>120594.94761630858</v>
      </c>
      <c r="HA15" s="276">
        <f t="shared" si="48"/>
        <v>127298.62176739077</v>
      </c>
      <c r="HB15" s="276">
        <f t="shared" si="48"/>
        <v>134374.94210317772</v>
      </c>
      <c r="HC15" s="276">
        <f t="shared" si="48"/>
        <v>141844.62341019473</v>
      </c>
      <c r="HD15" s="276">
        <f t="shared" si="48"/>
        <v>149729.53197576982</v>
      </c>
      <c r="HE15" s="276">
        <f t="shared" si="48"/>
        <v>158052.74959806315</v>
      </c>
      <c r="HF15" s="276">
        <f t="shared" si="48"/>
        <v>166838.64115430872</v>
      </c>
    </row>
    <row r="16" spans="1:214" ht="13.15" thickBot="1">
      <c r="A16" s="362" t="s">
        <v>5</v>
      </c>
      <c r="B16" s="363"/>
      <c r="C16" s="363"/>
      <c r="D16" s="363"/>
      <c r="E16" s="363"/>
      <c r="F16" s="363"/>
      <c r="G16" s="363"/>
      <c r="H16" s="363"/>
      <c r="I16" s="363"/>
      <c r="J16" s="363"/>
      <c r="K16" s="363"/>
      <c r="L16" s="364">
        <f>MEDIAN(L9:L15)</f>
        <v>9.8805028200149553E-2</v>
      </c>
    </row>
    <row r="18" spans="1:214">
      <c r="A18" s="16" t="s">
        <v>23</v>
      </c>
    </row>
    <row r="19" spans="1:214">
      <c r="A19" s="3" t="s">
        <v>637</v>
      </c>
    </row>
    <row r="20" spans="1:214">
      <c r="A20" s="3" t="s">
        <v>45</v>
      </c>
    </row>
    <row r="21" spans="1:214">
      <c r="A21" s="3" t="s">
        <v>1725</v>
      </c>
    </row>
    <row r="22" spans="1:214">
      <c r="A22" s="3" t="s">
        <v>631</v>
      </c>
    </row>
    <row r="23" spans="1:214">
      <c r="A23" s="3" t="s">
        <v>632</v>
      </c>
    </row>
    <row r="24" spans="1:214">
      <c r="A24" s="3" t="s">
        <v>633</v>
      </c>
    </row>
    <row r="25" spans="1:214">
      <c r="A25" s="3" t="s">
        <v>634</v>
      </c>
    </row>
    <row r="26" spans="1:214">
      <c r="A26" s="3" t="s">
        <v>635</v>
      </c>
    </row>
    <row r="27" spans="1:214">
      <c r="A27" s="3" t="s">
        <v>1726</v>
      </c>
    </row>
    <row r="28" spans="1:214">
      <c r="A28" s="3" t="s">
        <v>636</v>
      </c>
    </row>
    <row r="29" spans="1:214">
      <c r="A29" s="3"/>
    </row>
    <row r="30" spans="1:214">
      <c r="A30" s="3"/>
    </row>
    <row r="31" spans="1:214">
      <c r="A31" s="270" t="s">
        <v>620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</row>
    <row r="32" spans="1:21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</row>
    <row r="33" spans="1:214" ht="13.15" thickBot="1">
      <c r="A33" s="3"/>
      <c r="B33" s="3"/>
      <c r="C33" s="329">
        <v>1</v>
      </c>
      <c r="D33" s="329">
        <v>2</v>
      </c>
      <c r="E33" s="329">
        <v>3</v>
      </c>
      <c r="F33" s="329">
        <v>4</v>
      </c>
      <c r="G33" s="329">
        <v>5</v>
      </c>
      <c r="H33" s="329">
        <v>6</v>
      </c>
      <c r="I33" s="329">
        <v>7</v>
      </c>
      <c r="J33" s="329">
        <v>8</v>
      </c>
      <c r="K33" s="329">
        <v>9</v>
      </c>
      <c r="L33" s="329">
        <v>10</v>
      </c>
      <c r="N33" s="3"/>
      <c r="O33" s="330" t="s">
        <v>400</v>
      </c>
      <c r="P33" s="331"/>
      <c r="Q33" s="331"/>
      <c r="R33" s="331"/>
      <c r="S33" s="332"/>
      <c r="T33" s="330" t="s">
        <v>401</v>
      </c>
      <c r="U33" s="331"/>
      <c r="V33" s="331"/>
      <c r="W33" s="331"/>
      <c r="X33" s="332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</row>
    <row r="34" spans="1:214" ht="13.15">
      <c r="A34" s="333"/>
      <c r="B34" s="273"/>
      <c r="C34" s="334"/>
      <c r="D34" s="334"/>
      <c r="E34" s="273"/>
      <c r="F34" s="335" t="s">
        <v>402</v>
      </c>
      <c r="G34" s="335"/>
      <c r="H34" s="335"/>
      <c r="I34" s="335"/>
      <c r="J34" s="335"/>
      <c r="K34" s="273"/>
      <c r="L34" s="273"/>
      <c r="N34" s="328" t="s">
        <v>403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</row>
    <row r="35" spans="1:214">
      <c r="A35" s="3"/>
      <c r="B35" s="3"/>
      <c r="C35" s="328" t="s">
        <v>403</v>
      </c>
      <c r="D35" s="328" t="s">
        <v>404</v>
      </c>
      <c r="E35" s="328" t="s">
        <v>400</v>
      </c>
      <c r="F35" s="3"/>
      <c r="G35" s="3"/>
      <c r="H35" s="3"/>
      <c r="I35" s="3"/>
      <c r="J35" s="3"/>
      <c r="K35" s="328" t="s">
        <v>405</v>
      </c>
      <c r="L35" s="3"/>
      <c r="N35" s="328" t="s">
        <v>406</v>
      </c>
      <c r="O35" s="328" t="s">
        <v>407</v>
      </c>
      <c r="P35" s="328" t="s">
        <v>408</v>
      </c>
      <c r="Q35" s="328" t="s">
        <v>409</v>
      </c>
      <c r="R35" s="328" t="s">
        <v>410</v>
      </c>
      <c r="S35" s="328" t="s">
        <v>411</v>
      </c>
      <c r="T35" s="328" t="s">
        <v>412</v>
      </c>
      <c r="U35" s="328" t="s">
        <v>413</v>
      </c>
      <c r="V35" s="328" t="s">
        <v>414</v>
      </c>
      <c r="W35" s="328" t="s">
        <v>415</v>
      </c>
      <c r="X35" s="328" t="s">
        <v>416</v>
      </c>
      <c r="Y35" s="328" t="s">
        <v>417</v>
      </c>
      <c r="Z35" s="328" t="s">
        <v>418</v>
      </c>
      <c r="AA35" s="328" t="s">
        <v>419</v>
      </c>
      <c r="AB35" s="328" t="s">
        <v>420</v>
      </c>
      <c r="AC35" s="328" t="s">
        <v>421</v>
      </c>
      <c r="AD35" s="328" t="s">
        <v>422</v>
      </c>
      <c r="AE35" s="328" t="s">
        <v>423</v>
      </c>
      <c r="AF35" s="328" t="s">
        <v>424</v>
      </c>
      <c r="AG35" s="328" t="s">
        <v>425</v>
      </c>
      <c r="AH35" s="328" t="s">
        <v>426</v>
      </c>
      <c r="AI35" s="328" t="s">
        <v>427</v>
      </c>
      <c r="AJ35" s="328" t="s">
        <v>428</v>
      </c>
      <c r="AK35" s="328" t="s">
        <v>429</v>
      </c>
      <c r="AL35" s="328" t="s">
        <v>430</v>
      </c>
      <c r="AM35" s="328" t="s">
        <v>431</v>
      </c>
      <c r="AN35" s="328" t="s">
        <v>432</v>
      </c>
      <c r="AO35" s="328" t="s">
        <v>433</v>
      </c>
      <c r="AP35" s="328" t="s">
        <v>434</v>
      </c>
      <c r="AQ35" s="328" t="s">
        <v>435</v>
      </c>
      <c r="AR35" s="328" t="s">
        <v>436</v>
      </c>
      <c r="AS35" s="328" t="s">
        <v>437</v>
      </c>
      <c r="AT35" s="328" t="s">
        <v>438</v>
      </c>
      <c r="AU35" s="328" t="s">
        <v>439</v>
      </c>
      <c r="AV35" s="328" t="s">
        <v>440</v>
      </c>
      <c r="AW35" s="328" t="s">
        <v>441</v>
      </c>
      <c r="AX35" s="328" t="s">
        <v>442</v>
      </c>
      <c r="AY35" s="328" t="s">
        <v>443</v>
      </c>
      <c r="AZ35" s="328" t="s">
        <v>444</v>
      </c>
      <c r="BA35" s="328" t="s">
        <v>445</v>
      </c>
      <c r="BB35" s="328" t="s">
        <v>446</v>
      </c>
      <c r="BC35" s="328" t="s">
        <v>447</v>
      </c>
      <c r="BD35" s="328" t="s">
        <v>448</v>
      </c>
      <c r="BE35" s="328" t="s">
        <v>449</v>
      </c>
      <c r="BF35" s="328" t="s">
        <v>450</v>
      </c>
      <c r="BG35" s="328" t="s">
        <v>451</v>
      </c>
      <c r="BH35" s="328" t="s">
        <v>452</v>
      </c>
      <c r="BI35" s="328" t="s">
        <v>453</v>
      </c>
      <c r="BJ35" s="328" t="s">
        <v>454</v>
      </c>
      <c r="BK35" s="328" t="s">
        <v>455</v>
      </c>
      <c r="BL35" s="328" t="s">
        <v>456</v>
      </c>
      <c r="BM35" s="328" t="s">
        <v>457</v>
      </c>
      <c r="BN35" s="328" t="s">
        <v>458</v>
      </c>
      <c r="BO35" s="328" t="s">
        <v>459</v>
      </c>
      <c r="BP35" s="328" t="s">
        <v>460</v>
      </c>
      <c r="BQ35" s="328" t="s">
        <v>461</v>
      </c>
      <c r="BR35" s="328" t="s">
        <v>462</v>
      </c>
      <c r="BS35" s="328" t="s">
        <v>463</v>
      </c>
      <c r="BT35" s="328" t="s">
        <v>464</v>
      </c>
      <c r="BU35" s="328" t="s">
        <v>465</v>
      </c>
      <c r="BV35" s="328" t="s">
        <v>466</v>
      </c>
      <c r="BW35" s="328" t="s">
        <v>467</v>
      </c>
      <c r="BX35" s="328" t="s">
        <v>468</v>
      </c>
      <c r="BY35" s="328" t="s">
        <v>469</v>
      </c>
      <c r="BZ35" s="328" t="s">
        <v>470</v>
      </c>
      <c r="CA35" s="328" t="s">
        <v>471</v>
      </c>
      <c r="CB35" s="328" t="s">
        <v>472</v>
      </c>
      <c r="CC35" s="328" t="s">
        <v>473</v>
      </c>
      <c r="CD35" s="328" t="s">
        <v>474</v>
      </c>
      <c r="CE35" s="328" t="s">
        <v>475</v>
      </c>
      <c r="CF35" s="328" t="s">
        <v>476</v>
      </c>
      <c r="CG35" s="328" t="s">
        <v>477</v>
      </c>
      <c r="CH35" s="328" t="s">
        <v>478</v>
      </c>
      <c r="CI35" s="328" t="s">
        <v>479</v>
      </c>
      <c r="CJ35" s="328" t="s">
        <v>480</v>
      </c>
      <c r="CK35" s="328" t="s">
        <v>481</v>
      </c>
      <c r="CL35" s="328" t="s">
        <v>482</v>
      </c>
      <c r="CM35" s="328" t="s">
        <v>483</v>
      </c>
      <c r="CN35" s="328" t="s">
        <v>484</v>
      </c>
      <c r="CO35" s="328" t="s">
        <v>485</v>
      </c>
      <c r="CP35" s="328" t="s">
        <v>486</v>
      </c>
      <c r="CQ35" s="328" t="s">
        <v>487</v>
      </c>
      <c r="CR35" s="328" t="s">
        <v>488</v>
      </c>
      <c r="CS35" s="328" t="s">
        <v>489</v>
      </c>
      <c r="CT35" s="328" t="s">
        <v>490</v>
      </c>
      <c r="CU35" s="328" t="s">
        <v>491</v>
      </c>
      <c r="CV35" s="328" t="s">
        <v>492</v>
      </c>
      <c r="CW35" s="328" t="s">
        <v>493</v>
      </c>
      <c r="CX35" s="328" t="s">
        <v>494</v>
      </c>
      <c r="CY35" s="328" t="s">
        <v>495</v>
      </c>
      <c r="CZ35" s="328" t="s">
        <v>496</v>
      </c>
      <c r="DA35" s="328" t="s">
        <v>497</v>
      </c>
      <c r="DB35" s="328" t="s">
        <v>498</v>
      </c>
      <c r="DC35" s="328" t="s">
        <v>499</v>
      </c>
      <c r="DD35" s="328" t="s">
        <v>500</v>
      </c>
      <c r="DE35" s="328" t="s">
        <v>501</v>
      </c>
      <c r="DF35" s="328" t="s">
        <v>502</v>
      </c>
      <c r="DG35" s="328" t="s">
        <v>503</v>
      </c>
      <c r="DH35" s="328" t="s">
        <v>504</v>
      </c>
      <c r="DI35" s="328" t="s">
        <v>505</v>
      </c>
      <c r="DJ35" s="328" t="s">
        <v>506</v>
      </c>
      <c r="DK35" s="328" t="s">
        <v>507</v>
      </c>
      <c r="DL35" s="328" t="s">
        <v>508</v>
      </c>
      <c r="DM35" s="328" t="s">
        <v>509</v>
      </c>
      <c r="DN35" s="328" t="s">
        <v>510</v>
      </c>
      <c r="DO35" s="328" t="s">
        <v>511</v>
      </c>
      <c r="DP35" s="328" t="s">
        <v>512</v>
      </c>
      <c r="DQ35" s="328" t="s">
        <v>513</v>
      </c>
      <c r="DR35" s="328" t="s">
        <v>514</v>
      </c>
      <c r="DS35" s="328" t="s">
        <v>515</v>
      </c>
      <c r="DT35" s="328" t="s">
        <v>516</v>
      </c>
      <c r="DU35" s="328" t="s">
        <v>517</v>
      </c>
      <c r="DV35" s="328" t="s">
        <v>518</v>
      </c>
      <c r="DW35" s="328" t="s">
        <v>519</v>
      </c>
      <c r="DX35" s="328" t="s">
        <v>520</v>
      </c>
      <c r="DY35" s="328" t="s">
        <v>521</v>
      </c>
      <c r="DZ35" s="328" t="s">
        <v>522</v>
      </c>
      <c r="EA35" s="328" t="s">
        <v>523</v>
      </c>
      <c r="EB35" s="328" t="s">
        <v>524</v>
      </c>
      <c r="EC35" s="328" t="s">
        <v>525</v>
      </c>
      <c r="ED35" s="328" t="s">
        <v>526</v>
      </c>
      <c r="EE35" s="328" t="s">
        <v>527</v>
      </c>
      <c r="EF35" s="328" t="s">
        <v>528</v>
      </c>
      <c r="EG35" s="328" t="s">
        <v>529</v>
      </c>
      <c r="EH35" s="328" t="s">
        <v>530</v>
      </c>
      <c r="EI35" s="328" t="s">
        <v>531</v>
      </c>
      <c r="EJ35" s="328" t="s">
        <v>532</v>
      </c>
      <c r="EK35" s="328" t="s">
        <v>533</v>
      </c>
      <c r="EL35" s="328" t="s">
        <v>534</v>
      </c>
      <c r="EM35" s="328" t="s">
        <v>535</v>
      </c>
      <c r="EN35" s="328" t="s">
        <v>536</v>
      </c>
      <c r="EO35" s="328" t="s">
        <v>537</v>
      </c>
      <c r="EP35" s="328" t="s">
        <v>538</v>
      </c>
      <c r="EQ35" s="328" t="s">
        <v>539</v>
      </c>
      <c r="ER35" s="328" t="s">
        <v>540</v>
      </c>
      <c r="ES35" s="328" t="s">
        <v>541</v>
      </c>
      <c r="ET35" s="328" t="s">
        <v>542</v>
      </c>
      <c r="EU35" s="328" t="s">
        <v>543</v>
      </c>
      <c r="EV35" s="328" t="s">
        <v>544</v>
      </c>
      <c r="EW35" s="328" t="s">
        <v>545</v>
      </c>
      <c r="EX35" s="328" t="s">
        <v>546</v>
      </c>
      <c r="EY35" s="328" t="s">
        <v>547</v>
      </c>
      <c r="EZ35" s="328" t="s">
        <v>548</v>
      </c>
      <c r="FA35" s="328" t="s">
        <v>549</v>
      </c>
      <c r="FB35" s="328" t="s">
        <v>550</v>
      </c>
      <c r="FC35" s="328" t="s">
        <v>551</v>
      </c>
      <c r="FD35" s="328" t="s">
        <v>552</v>
      </c>
      <c r="FE35" s="328" t="s">
        <v>553</v>
      </c>
      <c r="FF35" s="328" t="s">
        <v>554</v>
      </c>
      <c r="FG35" s="328" t="s">
        <v>555</v>
      </c>
      <c r="FH35" s="328" t="s">
        <v>556</v>
      </c>
      <c r="FI35" s="328" t="s">
        <v>557</v>
      </c>
      <c r="FJ35" s="328" t="s">
        <v>558</v>
      </c>
      <c r="FK35" s="328" t="s">
        <v>559</v>
      </c>
      <c r="FL35" s="328" t="s">
        <v>560</v>
      </c>
      <c r="FM35" s="328" t="s">
        <v>561</v>
      </c>
      <c r="FN35" s="328" t="s">
        <v>562</v>
      </c>
      <c r="FO35" s="328" t="s">
        <v>563</v>
      </c>
      <c r="FP35" s="328" t="s">
        <v>564</v>
      </c>
      <c r="FQ35" s="328" t="s">
        <v>565</v>
      </c>
      <c r="FR35" s="328" t="s">
        <v>566</v>
      </c>
      <c r="FS35" s="328" t="s">
        <v>567</v>
      </c>
      <c r="FT35" s="328" t="s">
        <v>568</v>
      </c>
      <c r="FU35" s="328" t="s">
        <v>569</v>
      </c>
      <c r="FV35" s="328" t="s">
        <v>570</v>
      </c>
      <c r="FW35" s="328" t="s">
        <v>571</v>
      </c>
      <c r="FX35" s="328" t="s">
        <v>572</v>
      </c>
      <c r="FY35" s="328" t="s">
        <v>573</v>
      </c>
      <c r="FZ35" s="328" t="s">
        <v>574</v>
      </c>
      <c r="GA35" s="328" t="s">
        <v>575</v>
      </c>
      <c r="GB35" s="328" t="s">
        <v>576</v>
      </c>
      <c r="GC35" s="328" t="s">
        <v>577</v>
      </c>
      <c r="GD35" s="328" t="s">
        <v>578</v>
      </c>
      <c r="GE35" s="328" t="s">
        <v>579</v>
      </c>
      <c r="GF35" s="328" t="s">
        <v>580</v>
      </c>
      <c r="GG35" s="328" t="s">
        <v>581</v>
      </c>
      <c r="GH35" s="328" t="s">
        <v>582</v>
      </c>
      <c r="GI35" s="328" t="s">
        <v>583</v>
      </c>
      <c r="GJ35" s="328" t="s">
        <v>584</v>
      </c>
      <c r="GK35" s="328" t="s">
        <v>585</v>
      </c>
      <c r="GL35" s="328" t="s">
        <v>586</v>
      </c>
      <c r="GM35" s="328" t="s">
        <v>587</v>
      </c>
      <c r="GN35" s="328" t="s">
        <v>588</v>
      </c>
      <c r="GO35" s="328" t="s">
        <v>589</v>
      </c>
      <c r="GP35" s="328" t="s">
        <v>590</v>
      </c>
      <c r="GQ35" s="328" t="s">
        <v>591</v>
      </c>
      <c r="GR35" s="328" t="s">
        <v>592</v>
      </c>
      <c r="GS35" s="328" t="s">
        <v>593</v>
      </c>
      <c r="GT35" s="328" t="s">
        <v>594</v>
      </c>
      <c r="GU35" s="328" t="s">
        <v>595</v>
      </c>
      <c r="GV35" s="328" t="s">
        <v>596</v>
      </c>
      <c r="GW35" s="328" t="s">
        <v>597</v>
      </c>
      <c r="GX35" s="328" t="s">
        <v>598</v>
      </c>
      <c r="GY35" s="328" t="s">
        <v>599</v>
      </c>
      <c r="GZ35" s="328" t="s">
        <v>600</v>
      </c>
      <c r="HA35" s="328" t="s">
        <v>601</v>
      </c>
      <c r="HB35" s="328" t="s">
        <v>602</v>
      </c>
      <c r="HC35" s="328" t="s">
        <v>603</v>
      </c>
      <c r="HD35" s="328" t="s">
        <v>604</v>
      </c>
      <c r="HE35" s="328" t="s">
        <v>605</v>
      </c>
      <c r="HF35" s="328" t="s">
        <v>606</v>
      </c>
    </row>
    <row r="36" spans="1:214">
      <c r="A36" s="275" t="s">
        <v>30</v>
      </c>
      <c r="B36" s="275" t="s">
        <v>31</v>
      </c>
      <c r="C36" s="275" t="s">
        <v>406</v>
      </c>
      <c r="D36" s="275" t="s">
        <v>607</v>
      </c>
      <c r="E36" s="275" t="s">
        <v>608</v>
      </c>
      <c r="F36" s="275" t="s">
        <v>412</v>
      </c>
      <c r="G36" s="275" t="s">
        <v>413</v>
      </c>
      <c r="H36" s="275" t="s">
        <v>414</v>
      </c>
      <c r="I36" s="275" t="s">
        <v>415</v>
      </c>
      <c r="J36" s="275" t="s">
        <v>416</v>
      </c>
      <c r="K36" s="275" t="s">
        <v>608</v>
      </c>
      <c r="L36" s="275" t="s">
        <v>160</v>
      </c>
      <c r="N36" s="336">
        <v>44227</v>
      </c>
      <c r="O36" s="336">
        <v>44408</v>
      </c>
      <c r="P36" s="337">
        <v>44773</v>
      </c>
      <c r="Q36" s="337">
        <v>45138</v>
      </c>
      <c r="R36" s="337">
        <v>45504</v>
      </c>
      <c r="S36" s="337">
        <v>45869</v>
      </c>
      <c r="T36" s="337">
        <v>46234</v>
      </c>
      <c r="U36" s="337">
        <v>46599</v>
      </c>
      <c r="V36" s="337">
        <v>46965</v>
      </c>
      <c r="W36" s="337">
        <v>47330</v>
      </c>
      <c r="X36" s="337">
        <v>47695</v>
      </c>
      <c r="Y36" s="337">
        <v>48060</v>
      </c>
      <c r="Z36" s="337">
        <v>48426</v>
      </c>
      <c r="AA36" s="337">
        <v>48791</v>
      </c>
      <c r="AB36" s="337">
        <v>49156</v>
      </c>
      <c r="AC36" s="337">
        <v>49521</v>
      </c>
      <c r="AD36" s="337">
        <v>49887</v>
      </c>
      <c r="AE36" s="337">
        <v>50252</v>
      </c>
      <c r="AF36" s="337">
        <v>50617</v>
      </c>
      <c r="AG36" s="337">
        <v>50982</v>
      </c>
      <c r="AH36" s="337">
        <v>51348</v>
      </c>
      <c r="AI36" s="337">
        <v>51713</v>
      </c>
      <c r="AJ36" s="337">
        <v>52078</v>
      </c>
      <c r="AK36" s="337">
        <v>52443</v>
      </c>
      <c r="AL36" s="337">
        <v>52809</v>
      </c>
      <c r="AM36" s="337">
        <v>53174</v>
      </c>
      <c r="AN36" s="337">
        <v>53539</v>
      </c>
      <c r="AO36" s="337">
        <v>53904</v>
      </c>
      <c r="AP36" s="337">
        <v>54270</v>
      </c>
      <c r="AQ36" s="337">
        <v>54635</v>
      </c>
      <c r="AR36" s="337">
        <v>55000</v>
      </c>
      <c r="AS36" s="337">
        <v>55365</v>
      </c>
      <c r="AT36" s="337">
        <v>55731</v>
      </c>
      <c r="AU36" s="337">
        <v>56096</v>
      </c>
      <c r="AV36" s="337">
        <v>56461</v>
      </c>
      <c r="AW36" s="337">
        <v>56826</v>
      </c>
      <c r="AX36" s="337">
        <v>57192</v>
      </c>
      <c r="AY36" s="337">
        <v>57557</v>
      </c>
      <c r="AZ36" s="337">
        <v>57922</v>
      </c>
      <c r="BA36" s="337">
        <v>58287</v>
      </c>
      <c r="BB36" s="337">
        <v>58653</v>
      </c>
      <c r="BC36" s="337">
        <v>59018</v>
      </c>
      <c r="BD36" s="337">
        <v>59383</v>
      </c>
      <c r="BE36" s="337">
        <v>59748</v>
      </c>
      <c r="BF36" s="337">
        <v>60114</v>
      </c>
      <c r="BG36" s="337">
        <v>60479</v>
      </c>
      <c r="BH36" s="337">
        <v>60844</v>
      </c>
      <c r="BI36" s="337">
        <v>61209</v>
      </c>
      <c r="BJ36" s="337">
        <v>61575</v>
      </c>
      <c r="BK36" s="337">
        <v>61940</v>
      </c>
      <c r="BL36" s="337">
        <v>62305</v>
      </c>
      <c r="BM36" s="337">
        <v>62670</v>
      </c>
      <c r="BN36" s="337">
        <v>63036</v>
      </c>
      <c r="BO36" s="337">
        <v>63401</v>
      </c>
      <c r="BP36" s="337">
        <v>63766</v>
      </c>
      <c r="BQ36" s="337">
        <v>64131</v>
      </c>
      <c r="BR36" s="337">
        <v>64497</v>
      </c>
      <c r="BS36" s="337">
        <v>64862</v>
      </c>
      <c r="BT36" s="337">
        <v>65227</v>
      </c>
      <c r="BU36" s="337">
        <v>65592</v>
      </c>
      <c r="BV36" s="337">
        <v>65958</v>
      </c>
      <c r="BW36" s="337">
        <v>66323</v>
      </c>
      <c r="BX36" s="337">
        <v>66688</v>
      </c>
      <c r="BY36" s="337">
        <v>67053</v>
      </c>
      <c r="BZ36" s="337">
        <v>67419</v>
      </c>
      <c r="CA36" s="337">
        <v>67784</v>
      </c>
      <c r="CB36" s="337">
        <v>68149</v>
      </c>
      <c r="CC36" s="337">
        <v>68514</v>
      </c>
      <c r="CD36" s="337">
        <v>68880</v>
      </c>
      <c r="CE36" s="337">
        <v>69245</v>
      </c>
      <c r="CF36" s="337">
        <v>69610</v>
      </c>
      <c r="CG36" s="337">
        <v>69975</v>
      </c>
      <c r="CH36" s="337">
        <v>70341</v>
      </c>
      <c r="CI36" s="337">
        <v>70706</v>
      </c>
      <c r="CJ36" s="337">
        <v>71071</v>
      </c>
      <c r="CK36" s="337">
        <v>71436</v>
      </c>
      <c r="CL36" s="337">
        <v>71802</v>
      </c>
      <c r="CM36" s="337">
        <v>72167</v>
      </c>
      <c r="CN36" s="337">
        <v>72532</v>
      </c>
      <c r="CO36" s="337">
        <v>72897</v>
      </c>
      <c r="CP36" s="337">
        <v>73262</v>
      </c>
      <c r="CQ36" s="337">
        <v>73627</v>
      </c>
      <c r="CR36" s="337">
        <v>73992</v>
      </c>
      <c r="CS36" s="337">
        <v>74357</v>
      </c>
      <c r="CT36" s="337">
        <v>74723</v>
      </c>
      <c r="CU36" s="337">
        <v>75088</v>
      </c>
      <c r="CV36" s="337">
        <v>75453</v>
      </c>
      <c r="CW36" s="337">
        <v>75818</v>
      </c>
      <c r="CX36" s="337">
        <v>76184</v>
      </c>
      <c r="CY36" s="337">
        <v>76549</v>
      </c>
      <c r="CZ36" s="337">
        <v>76914</v>
      </c>
      <c r="DA36" s="337">
        <v>77279</v>
      </c>
      <c r="DB36" s="337">
        <v>77645</v>
      </c>
      <c r="DC36" s="337">
        <v>78010</v>
      </c>
      <c r="DD36" s="337">
        <v>78375</v>
      </c>
      <c r="DE36" s="337">
        <v>78740</v>
      </c>
      <c r="DF36" s="337">
        <v>79106</v>
      </c>
      <c r="DG36" s="337">
        <v>79471</v>
      </c>
      <c r="DH36" s="337">
        <v>79836</v>
      </c>
      <c r="DI36" s="337">
        <v>80201</v>
      </c>
      <c r="DJ36" s="337">
        <v>80567</v>
      </c>
      <c r="DK36" s="337">
        <v>80932</v>
      </c>
      <c r="DL36" s="337">
        <v>81297</v>
      </c>
      <c r="DM36" s="337">
        <v>81662</v>
      </c>
      <c r="DN36" s="337">
        <v>82028</v>
      </c>
      <c r="DO36" s="337">
        <v>82393</v>
      </c>
      <c r="DP36" s="337">
        <v>82758</v>
      </c>
      <c r="DQ36" s="337">
        <v>83123</v>
      </c>
      <c r="DR36" s="337">
        <v>83489</v>
      </c>
      <c r="DS36" s="337">
        <v>83854</v>
      </c>
      <c r="DT36" s="337">
        <v>84219</v>
      </c>
      <c r="DU36" s="337">
        <v>84584</v>
      </c>
      <c r="DV36" s="337">
        <v>84950</v>
      </c>
      <c r="DW36" s="337">
        <v>85315</v>
      </c>
      <c r="DX36" s="337">
        <v>85680</v>
      </c>
      <c r="DY36" s="337">
        <v>86045</v>
      </c>
      <c r="DZ36" s="337">
        <v>86411</v>
      </c>
      <c r="EA36" s="337">
        <v>86776</v>
      </c>
      <c r="EB36" s="337">
        <v>87141</v>
      </c>
      <c r="EC36" s="337">
        <v>87506</v>
      </c>
      <c r="ED36" s="337">
        <v>87872</v>
      </c>
      <c r="EE36" s="337">
        <v>88237</v>
      </c>
      <c r="EF36" s="337">
        <v>88602</v>
      </c>
      <c r="EG36" s="337">
        <v>88967</v>
      </c>
      <c r="EH36" s="337">
        <v>89333</v>
      </c>
      <c r="EI36" s="337">
        <v>89698</v>
      </c>
      <c r="EJ36" s="337">
        <v>90063</v>
      </c>
      <c r="EK36" s="337">
        <v>90428</v>
      </c>
      <c r="EL36" s="337">
        <v>90794</v>
      </c>
      <c r="EM36" s="337">
        <v>91159</v>
      </c>
      <c r="EN36" s="337">
        <v>91524</v>
      </c>
      <c r="EO36" s="337">
        <v>91889</v>
      </c>
      <c r="EP36" s="337">
        <v>92255</v>
      </c>
      <c r="EQ36" s="337">
        <v>92620</v>
      </c>
      <c r="ER36" s="337">
        <v>92985</v>
      </c>
      <c r="ES36" s="337">
        <v>93350</v>
      </c>
      <c r="ET36" s="337">
        <v>93716</v>
      </c>
      <c r="EU36" s="337">
        <v>94081</v>
      </c>
      <c r="EV36" s="337">
        <v>94446</v>
      </c>
      <c r="EW36" s="337">
        <v>94811</v>
      </c>
      <c r="EX36" s="337">
        <v>95177</v>
      </c>
      <c r="EY36" s="337">
        <v>95542</v>
      </c>
      <c r="EZ36" s="337">
        <v>95907</v>
      </c>
      <c r="FA36" s="337">
        <v>96272</v>
      </c>
      <c r="FB36" s="337">
        <v>96638</v>
      </c>
      <c r="FC36" s="337">
        <v>97003</v>
      </c>
      <c r="FD36" s="337">
        <v>97368</v>
      </c>
      <c r="FE36" s="337">
        <v>97733</v>
      </c>
      <c r="FF36" s="337">
        <v>98099</v>
      </c>
      <c r="FG36" s="337">
        <v>98464</v>
      </c>
      <c r="FH36" s="337">
        <v>98829</v>
      </c>
      <c r="FI36" s="337">
        <v>99194</v>
      </c>
      <c r="FJ36" s="337">
        <v>99560</v>
      </c>
      <c r="FK36" s="337">
        <v>99925</v>
      </c>
      <c r="FL36" s="337">
        <v>100290</v>
      </c>
      <c r="FM36" s="337">
        <v>100655</v>
      </c>
      <c r="FN36" s="337">
        <v>101021</v>
      </c>
      <c r="FO36" s="337">
        <v>101386</v>
      </c>
      <c r="FP36" s="337">
        <v>101751</v>
      </c>
      <c r="FQ36" s="337">
        <v>102116</v>
      </c>
      <c r="FR36" s="337">
        <v>102482</v>
      </c>
      <c r="FS36" s="337">
        <v>102847</v>
      </c>
      <c r="FT36" s="337">
        <v>103212</v>
      </c>
      <c r="FU36" s="337">
        <v>103577</v>
      </c>
      <c r="FV36" s="337">
        <v>103943</v>
      </c>
      <c r="FW36" s="337">
        <v>104308</v>
      </c>
      <c r="FX36" s="337">
        <v>104673</v>
      </c>
      <c r="FY36" s="337">
        <v>105038</v>
      </c>
      <c r="FZ36" s="337">
        <v>105404</v>
      </c>
      <c r="GA36" s="337">
        <v>105769</v>
      </c>
      <c r="GB36" s="337">
        <v>106134</v>
      </c>
      <c r="GC36" s="337">
        <v>106499</v>
      </c>
      <c r="GD36" s="337">
        <v>106865</v>
      </c>
      <c r="GE36" s="337">
        <v>107230</v>
      </c>
      <c r="GF36" s="337">
        <v>107595</v>
      </c>
      <c r="GG36" s="337">
        <v>107960</v>
      </c>
      <c r="GH36" s="337">
        <v>108326</v>
      </c>
      <c r="GI36" s="337">
        <v>108691</v>
      </c>
      <c r="GJ36" s="337">
        <v>109056</v>
      </c>
      <c r="GK36" s="337">
        <v>109421</v>
      </c>
      <c r="GL36" s="337">
        <v>109786</v>
      </c>
      <c r="GM36" s="337">
        <v>110151</v>
      </c>
      <c r="GN36" s="337">
        <v>110516</v>
      </c>
      <c r="GO36" s="337">
        <v>110881</v>
      </c>
      <c r="GP36" s="337">
        <v>111247</v>
      </c>
      <c r="GQ36" s="337">
        <v>111612</v>
      </c>
      <c r="GR36" s="337">
        <v>111977</v>
      </c>
      <c r="GS36" s="337">
        <v>112342</v>
      </c>
      <c r="GT36" s="337">
        <v>112708</v>
      </c>
      <c r="GU36" s="337">
        <v>113073</v>
      </c>
      <c r="GV36" s="337">
        <v>113438</v>
      </c>
      <c r="GW36" s="337">
        <v>113803</v>
      </c>
      <c r="GX36" s="337">
        <v>114169</v>
      </c>
      <c r="GY36" s="337">
        <v>114534</v>
      </c>
      <c r="GZ36" s="337">
        <v>114899</v>
      </c>
      <c r="HA36" s="337">
        <v>115264</v>
      </c>
      <c r="HB36" s="337">
        <v>115630</v>
      </c>
      <c r="HC36" s="337">
        <v>115995</v>
      </c>
      <c r="HD36" s="337">
        <v>116360</v>
      </c>
      <c r="HE36" s="337">
        <v>116725</v>
      </c>
      <c r="HF36" s="337">
        <v>117091</v>
      </c>
    </row>
    <row r="37" spans="1:21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</row>
    <row r="38" spans="1:214">
      <c r="A38" s="3" t="str">
        <f t="shared" ref="A38:B44" si="49">A9</f>
        <v>Atmos Energy Corporation</v>
      </c>
      <c r="B38" s="3" t="str">
        <f t="shared" si="49"/>
        <v>ATO</v>
      </c>
      <c r="C38" s="276">
        <f>'Attachment 3 Constant DCF '!D37</f>
        <v>94.909888888888887</v>
      </c>
      <c r="D38" s="276">
        <f t="shared" ref="D38:E44" si="50">D9</f>
        <v>2.5</v>
      </c>
      <c r="E38" s="95">
        <f t="shared" si="50"/>
        <v>6.9566666666666666E-2</v>
      </c>
      <c r="F38" s="95">
        <f t="shared" ref="F38:J44" si="51">E38+($K38-$E38)/6</f>
        <v>6.7236947214973655E-2</v>
      </c>
      <c r="G38" s="95">
        <f t="shared" si="51"/>
        <v>6.4907227763280645E-2</v>
      </c>
      <c r="H38" s="95">
        <f t="shared" si="51"/>
        <v>6.2577508311587635E-2</v>
      </c>
      <c r="I38" s="95">
        <f t="shared" si="51"/>
        <v>6.0247788859894631E-2</v>
      </c>
      <c r="J38" s="95">
        <f t="shared" si="51"/>
        <v>5.7918069408201628E-2</v>
      </c>
      <c r="K38" s="95">
        <f>'Attachment 5 GDP Growth'!$D$25</f>
        <v>5.5588349956508631E-2</v>
      </c>
      <c r="L38" s="95">
        <f>IFERROR(XIRR($N38:$HF38,$N$36:$HF$36),"")</f>
        <v>8.7164130806922938E-2</v>
      </c>
      <c r="N38" s="276">
        <f>-C38</f>
        <v>-94.909888888888887</v>
      </c>
      <c r="O38" s="276">
        <f t="shared" ref="O38:O44" si="52">D38*(1+$E38)</f>
        <v>2.6739166666666669</v>
      </c>
      <c r="P38" s="276">
        <f t="shared" ref="P38:S44" si="53">O38*(1+$E38)</f>
        <v>2.8599321361111119</v>
      </c>
      <c r="Q38" s="276">
        <f t="shared" si="53"/>
        <v>3.058888081713242</v>
      </c>
      <c r="R38" s="276">
        <f t="shared" si="53"/>
        <v>3.2716847292644267</v>
      </c>
      <c r="S38" s="276">
        <f t="shared" si="53"/>
        <v>3.4992849302635891</v>
      </c>
      <c r="T38" s="276">
        <f>S38*(1+F38)</f>
        <v>3.7345661664098748</v>
      </c>
      <c r="U38" s="276">
        <f>T38*(1+G38)</f>
        <v>3.9769665031700829</v>
      </c>
      <c r="V38" s="276">
        <f>U38*(1+H38)</f>
        <v>4.225835157577114</v>
      </c>
      <c r="W38" s="276">
        <f>V38*(1+I38)</f>
        <v>4.4804323819075398</v>
      </c>
      <c r="X38" s="276">
        <f>W38*(1+J38)</f>
        <v>4.739930375581614</v>
      </c>
      <c r="Y38" s="276">
        <f t="shared" ref="Y38:BD38" si="54">X38*(1+$K38)</f>
        <v>5.0034152840689305</v>
      </c>
      <c r="Z38" s="276">
        <f t="shared" si="54"/>
        <v>5.2815468838574979</v>
      </c>
      <c r="AA38" s="276">
        <f t="shared" si="54"/>
        <v>5.575139360349076</v>
      </c>
      <c r="AB38" s="276">
        <f t="shared" si="54"/>
        <v>5.8850521581684658</v>
      </c>
      <c r="AC38" s="276">
        <f t="shared" si="54"/>
        <v>6.212192497049041</v>
      </c>
      <c r="AD38" s="276">
        <f t="shared" si="54"/>
        <v>6.5575180275722005</v>
      </c>
      <c r="AE38" s="276">
        <f t="shared" si="54"/>
        <v>6.9220396345349986</v>
      </c>
      <c r="AF38" s="276">
        <f t="shared" si="54"/>
        <v>7.3068243961523534</v>
      </c>
      <c r="AG38" s="276">
        <f t="shared" si="54"/>
        <v>7.7129987077564248</v>
      </c>
      <c r="AH38" s="276">
        <f t="shared" si="54"/>
        <v>8.1417515791372885</v>
      </c>
      <c r="AI38" s="276">
        <f t="shared" si="54"/>
        <v>8.5943381151773295</v>
      </c>
      <c r="AJ38" s="276">
        <f t="shared" si="54"/>
        <v>9.0720831899683674</v>
      </c>
      <c r="AK38" s="276">
        <f t="shared" si="54"/>
        <v>9.5763853251668873</v>
      </c>
      <c r="AL38" s="276">
        <f t="shared" si="54"/>
        <v>10.108720783940639</v>
      </c>
      <c r="AM38" s="276">
        <f t="shared" si="54"/>
        <v>10.670647892490964</v>
      </c>
      <c r="AN38" s="276">
        <f t="shared" si="54"/>
        <v>11.263811601801432</v>
      </c>
      <c r="AO38" s="276">
        <f t="shared" si="54"/>
        <v>11.889948302966552</v>
      </c>
      <c r="AP38" s="276">
        <f t="shared" si="54"/>
        <v>12.550890910196653</v>
      </c>
      <c r="AQ38" s="276">
        <f t="shared" si="54"/>
        <v>13.248574226378627</v>
      </c>
      <c r="AR38" s="276">
        <f t="shared" si="54"/>
        <v>13.985040606899343</v>
      </c>
      <c r="AS38" s="276">
        <f t="shared" si="54"/>
        <v>14.762445938311647</v>
      </c>
      <c r="AT38" s="276">
        <f t="shared" si="54"/>
        <v>15.583065949344554</v>
      </c>
      <c r="AU38" s="276">
        <f t="shared" si="54"/>
        <v>16.449302872732073</v>
      </c>
      <c r="AV38" s="276">
        <f t="shared" si="54"/>
        <v>17.363692477362108</v>
      </c>
      <c r="AW38" s="276">
        <f t="shared" si="54"/>
        <v>18.32891149133091</v>
      </c>
      <c r="AX38" s="276">
        <f t="shared" si="54"/>
        <v>19.347785437632886</v>
      </c>
      <c r="AY38" s="276">
        <f t="shared" si="54"/>
        <v>20.423296905423467</v>
      </c>
      <c r="AZ38" s="276">
        <f t="shared" si="54"/>
        <v>21.558594281067826</v>
      </c>
      <c r="BA38" s="276">
        <f t="shared" si="54"/>
        <v>22.75700096453421</v>
      </c>
      <c r="BB38" s="276">
        <f t="shared" si="54"/>
        <v>24.022025098111342</v>
      </c>
      <c r="BC38" s="276">
        <f t="shared" si="54"/>
        <v>25.357369835929187</v>
      </c>
      <c r="BD38" s="276">
        <f t="shared" si="54"/>
        <v>26.766944184345434</v>
      </c>
      <c r="BE38" s="276">
        <f t="shared" ref="BE38:CJ38" si="55">BD38*(1+$K38)</f>
        <v>28.254874444931161</v>
      </c>
      <c r="BF38" s="276">
        <f t="shared" si="55"/>
        <v>29.825516293553207</v>
      </c>
      <c r="BG38" s="276">
        <f t="shared" si="55"/>
        <v>31.483467530912794</v>
      </c>
      <c r="BH38" s="276">
        <f t="shared" si="55"/>
        <v>33.233581541865554</v>
      </c>
      <c r="BI38" s="276">
        <f t="shared" si="55"/>
        <v>35.080981502922945</v>
      </c>
      <c r="BJ38" s="276">
        <f t="shared" si="55"/>
        <v>37.031075379525234</v>
      </c>
      <c r="BK38" s="276">
        <f t="shared" si="55"/>
        <v>39.089571756988136</v>
      </c>
      <c r="BL38" s="276">
        <f t="shared" si="55"/>
        <v>41.262496551465645</v>
      </c>
      <c r="BM38" s="276">
        <f t="shared" si="55"/>
        <v>43.556210649847749</v>
      </c>
      <c r="BN38" s="276">
        <f t="shared" si="55"/>
        <v>45.977428530230895</v>
      </c>
      <c r="BO38" s="276">
        <f t="shared" si="55"/>
        <v>48.533237917469734</v>
      </c>
      <c r="BP38" s="276">
        <f t="shared" si="55"/>
        <v>51.231120531348537</v>
      </c>
      <c r="BQ38" s="276">
        <f t="shared" si="55"/>
        <v>54.078973988109212</v>
      </c>
      <c r="BR38" s="276">
        <f t="shared" si="55"/>
        <v>57.085134919449153</v>
      </c>
      <c r="BS38" s="276">
        <f t="shared" si="55"/>
        <v>60.258403376666003</v>
      </c>
      <c r="BT38" s="276">
        <f t="shared" si="55"/>
        <v>63.608068591388573</v>
      </c>
      <c r="BU38" s="276">
        <f t="shared" si="55"/>
        <v>67.143936168304279</v>
      </c>
      <c r="BV38" s="276">
        <f t="shared" si="55"/>
        <v>70.876356789485456</v>
      </c>
      <c r="BW38" s="276">
        <f t="shared" si="55"/>
        <v>74.816256514341745</v>
      </c>
      <c r="BX38" s="276">
        <f t="shared" si="55"/>
        <v>78.975168763896889</v>
      </c>
      <c r="BY38" s="276">
        <f t="shared" si="55"/>
        <v>83.365268083018719</v>
      </c>
      <c r="BZ38" s="276">
        <f t="shared" si="55"/>
        <v>87.999405779435719</v>
      </c>
      <c r="CA38" s="276">
        <f t="shared" si="55"/>
        <v>92.891147543867802</v>
      </c>
      <c r="CB38" s="276">
        <f t="shared" si="55"/>
        <v>98.054813161398002</v>
      </c>
      <c r="CC38" s="276">
        <f t="shared" si="55"/>
        <v>103.50551843033386</v>
      </c>
      <c r="CD38" s="276">
        <f t="shared" si="55"/>
        <v>109.25921941126911</v>
      </c>
      <c r="CE38" s="276">
        <f t="shared" si="55"/>
        <v>115.33275913587771</v>
      </c>
      <c r="CF38" s="276">
        <f t="shared" si="55"/>
        <v>121.74391691217259</v>
      </c>
      <c r="CG38" s="276">
        <f t="shared" si="55"/>
        <v>128.51146037056256</v>
      </c>
      <c r="CH38" s="276">
        <f t="shared" si="55"/>
        <v>135.65520040306339</v>
      </c>
      <c r="CI38" s="276">
        <f t="shared" si="55"/>
        <v>143.19604915648918</v>
      </c>
      <c r="CJ38" s="276">
        <f t="shared" si="55"/>
        <v>151.1560812493895</v>
      </c>
      <c r="CK38" s="276">
        <f t="shared" ref="CK38:DP38" si="56">CJ38*(1+$K38)</f>
        <v>159.55859839193502</v>
      </c>
      <c r="CL38" s="276">
        <f t="shared" si="56"/>
        <v>168.42819759791593</v>
      </c>
      <c r="CM38" s="276">
        <f t="shared" si="56"/>
        <v>177.79084318853288</v>
      </c>
      <c r="CN38" s="276">
        <f t="shared" si="56"/>
        <v>187.67394279875978</v>
      </c>
      <c r="CO38" s="276">
        <f t="shared" si="56"/>
        <v>198.10642760877502</v>
      </c>
      <c r="CP38" s="276">
        <f t="shared" si="56"/>
        <v>209.11883703532536</v>
      </c>
      <c r="CQ38" s="276">
        <f t="shared" si="56"/>
        <v>220.74340813094312</v>
      </c>
      <c r="CR38" s="276">
        <f t="shared" si="56"/>
        <v>233.01416995271839</v>
      </c>
      <c r="CS38" s="276">
        <f t="shared" si="56"/>
        <v>245.96704317687548</v>
      </c>
      <c r="CT38" s="276">
        <f t="shared" si="56"/>
        <v>259.6399452507593</v>
      </c>
      <c r="CU38" s="276">
        <f t="shared" si="56"/>
        <v>274.07290139004726</v>
      </c>
      <c r="CV38" s="276">
        <f t="shared" si="56"/>
        <v>289.30816174611289</v>
      </c>
      <c r="CW38" s="276">
        <f t="shared" si="56"/>
        <v>305.39032508653003</v>
      </c>
      <c r="CX38" s="276">
        <f t="shared" si="56"/>
        <v>322.36646935077198</v>
      </c>
      <c r="CY38" s="276">
        <f t="shared" si="56"/>
        <v>340.28628946328678</v>
      </c>
      <c r="CZ38" s="276">
        <f t="shared" si="56"/>
        <v>359.20224280737375</v>
      </c>
      <c r="DA38" s="276">
        <f t="shared" si="56"/>
        <v>379.16970278571284</v>
      </c>
      <c r="DB38" s="276">
        <f t="shared" si="56"/>
        <v>400.24712091707039</v>
      </c>
      <c r="DC38" s="276">
        <f t="shared" si="56"/>
        <v>422.49619794369352</v>
      </c>
      <c r="DD38" s="276">
        <f t="shared" si="56"/>
        <v>445.98206445028188</v>
      </c>
      <c r="DE38" s="276">
        <f t="shared" si="56"/>
        <v>470.77347152327036</v>
      </c>
      <c r="DF38" s="276">
        <f t="shared" si="56"/>
        <v>496.94299200854636</v>
      </c>
      <c r="DG38" s="276">
        <f t="shared" si="56"/>
        <v>524.56723295675192</v>
      </c>
      <c r="DH38" s="276">
        <f t="shared" si="56"/>
        <v>553.72705987806921</v>
      </c>
      <c r="DI38" s="276">
        <f t="shared" si="56"/>
        <v>584.50783346295998</v>
      </c>
      <c r="DJ38" s="276">
        <f t="shared" si="56"/>
        <v>616.99965946181965</v>
      </c>
      <c r="DK38" s="276">
        <f t="shared" si="56"/>
        <v>651.29765245502995</v>
      </c>
      <c r="DL38" s="276">
        <f t="shared" si="56"/>
        <v>687.50221428555267</v>
      </c>
      <c r="DM38" s="276">
        <f t="shared" si="56"/>
        <v>725.71932796913256</v>
      </c>
      <c r="DN38" s="276">
        <f t="shared" si="56"/>
        <v>766.06086794248301</v>
      </c>
      <c r="DO38" s="276">
        <f t="shared" si="56"/>
        <v>808.6449275576565</v>
      </c>
      <c r="DP38" s="276">
        <f t="shared" si="56"/>
        <v>853.59616478128703</v>
      </c>
      <c r="DQ38" s="276">
        <f t="shared" ref="DQ38:EV38" si="57">DP38*(1+$K38)</f>
        <v>901.04616711068286</v>
      </c>
      <c r="DR38" s="276">
        <f t="shared" si="57"/>
        <v>951.13383677500224</v>
      </c>
      <c r="DS38" s="276">
        <f t="shared" si="57"/>
        <v>1004.0057973491279</v>
      </c>
      <c r="DT38" s="276">
        <f t="shared" si="57"/>
        <v>1059.8168229705348</v>
      </c>
      <c r="DU38" s="276">
        <f t="shared" si="57"/>
        <v>1118.730291415616</v>
      </c>
      <c r="DV38" s="276">
        <f t="shared" si="57"/>
        <v>1180.9186623617741</v>
      </c>
      <c r="DW38" s="276">
        <f t="shared" si="57"/>
        <v>1246.5639822353123</v>
      </c>
      <c r="DX38" s="276">
        <f t="shared" si="57"/>
        <v>1315.8584171229879</v>
      </c>
      <c r="DY38" s="276">
        <f t="shared" si="57"/>
        <v>1389.004815307238</v>
      </c>
      <c r="DZ38" s="276">
        <f t="shared" si="57"/>
        <v>1466.2173010718125</v>
      </c>
      <c r="EA38" s="276">
        <f t="shared" si="57"/>
        <v>1547.7219015160799</v>
      </c>
      <c r="EB38" s="276">
        <f t="shared" si="57"/>
        <v>1633.7572082129088</v>
      </c>
      <c r="EC38" s="276">
        <f t="shared" si="57"/>
        <v>1724.5750756470165</v>
      </c>
      <c r="ED38" s="276">
        <f t="shared" si="57"/>
        <v>1820.4413584783551</v>
      </c>
      <c r="EE38" s="276">
        <f t="shared" si="57"/>
        <v>1921.6366897887519</v>
      </c>
      <c r="EF38" s="276">
        <f t="shared" si="57"/>
        <v>2028.4573025899958</v>
      </c>
      <c r="EG38" s="276">
        <f t="shared" si="57"/>
        <v>2141.2158969982042</v>
      </c>
      <c r="EH38" s="276">
        <f t="shared" si="57"/>
        <v>2260.2425556129801</v>
      </c>
      <c r="EI38" s="276">
        <f t="shared" si="57"/>
        <v>2385.8857097809878</v>
      </c>
      <c r="EJ38" s="276">
        <f t="shared" si="57"/>
        <v>2518.5131595725261</v>
      </c>
      <c r="EK38" s="276">
        <f t="shared" si="57"/>
        <v>2658.5131504569158</v>
      </c>
      <c r="EL38" s="276">
        <f t="shared" si="57"/>
        <v>2806.2955098284951</v>
      </c>
      <c r="EM38" s="276">
        <f t="shared" si="57"/>
        <v>2962.2928467102201</v>
      </c>
      <c r="EN38" s="276">
        <f t="shared" si="57"/>
        <v>3126.9618181468099</v>
      </c>
      <c r="EO38" s="276">
        <f t="shared" si="57"/>
        <v>3300.7844659945954</v>
      </c>
      <c r="EP38" s="276">
        <f t="shared" si="57"/>
        <v>3484.2696280213104</v>
      </c>
      <c r="EQ38" s="276">
        <f t="shared" si="57"/>
        <v>3677.9544274465929</v>
      </c>
      <c r="ER38" s="276">
        <f t="shared" si="57"/>
        <v>3882.4058452835843</v>
      </c>
      <c r="ES38" s="276">
        <f t="shared" si="57"/>
        <v>4098.2223800844031</v>
      </c>
      <c r="ET38" s="276">
        <f t="shared" si="57"/>
        <v>4326.0357999481303</v>
      </c>
      <c r="EU38" s="276">
        <f t="shared" si="57"/>
        <v>4566.5129919200317</v>
      </c>
      <c r="EV38" s="276">
        <f t="shared" si="57"/>
        <v>4820.3579141958253</v>
      </c>
      <c r="EW38" s="276">
        <f t="shared" ref="EW38:GB38" si="58">EV38*(1+$K38)</f>
        <v>5088.3136568457685</v>
      </c>
      <c r="EX38" s="276">
        <f t="shared" si="58"/>
        <v>5371.1646170909935</v>
      </c>
      <c r="EY38" s="276">
        <f t="shared" si="58"/>
        <v>5669.738795499864</v>
      </c>
      <c r="EZ38" s="276">
        <f t="shared" si="58"/>
        <v>5984.9102198261044</v>
      </c>
      <c r="FA38" s="276">
        <f t="shared" si="58"/>
        <v>6317.6015035840828</v>
      </c>
      <c r="FB38" s="276">
        <f t="shared" si="58"/>
        <v>6668.7865468510799</v>
      </c>
      <c r="FC38" s="276">
        <f t="shared" si="58"/>
        <v>7039.493387202695</v>
      </c>
      <c r="FD38" s="276">
        <f t="shared" si="58"/>
        <v>7430.8072091270469</v>
      </c>
      <c r="FE38" s="276">
        <f t="shared" si="58"/>
        <v>7843.8735207273485</v>
      </c>
      <c r="FF38" s="276">
        <f t="shared" si="58"/>
        <v>8279.9015070121313</v>
      </c>
      <c r="FG38" s="276">
        <f t="shared" si="58"/>
        <v>8740.1675695893446</v>
      </c>
      <c r="FH38" s="276">
        <f t="shared" si="58"/>
        <v>9226.0190631262049</v>
      </c>
      <c r="FI38" s="276">
        <f t="shared" si="58"/>
        <v>9738.8782395126836</v>
      </c>
      <c r="FJ38" s="276">
        <f t="shared" si="58"/>
        <v>10280.246411274542</v>
      </c>
      <c r="FK38" s="276">
        <f t="shared" si="58"/>
        <v>10851.708346423613</v>
      </c>
      <c r="FL38" s="276">
        <f t="shared" si="58"/>
        <v>11454.936907610574</v>
      </c>
      <c r="FM38" s="276">
        <f t="shared" si="58"/>
        <v>12091.697949160558</v>
      </c>
      <c r="FN38" s="276">
        <f t="shared" si="58"/>
        <v>12763.855486326893</v>
      </c>
      <c r="FO38" s="276">
        <f t="shared" si="58"/>
        <v>13473.377151895134</v>
      </c>
      <c r="FP38" s="276">
        <f t="shared" si="58"/>
        <v>14222.339956110709</v>
      </c>
      <c r="FQ38" s="276">
        <f t="shared" si="58"/>
        <v>15012.936366791426</v>
      </c>
      <c r="FR38" s="276">
        <f t="shared" si="58"/>
        <v>15847.480727423423</v>
      </c>
      <c r="FS38" s="276">
        <f t="shared" si="58"/>
        <v>16728.416032028461</v>
      </c>
      <c r="FT38" s="276">
        <f t="shared" si="58"/>
        <v>17658.321076634929</v>
      </c>
      <c r="FU38" s="276">
        <f t="shared" si="58"/>
        <v>18639.918008287303</v>
      </c>
      <c r="FV38" s="276">
        <f t="shared" si="58"/>
        <v>19676.080293692605</v>
      </c>
      <c r="FW38" s="276">
        <f t="shared" si="58"/>
        <v>20769.841130830751</v>
      </c>
      <c r="FX38" s="276">
        <f t="shared" si="58"/>
        <v>21924.402328152457</v>
      </c>
      <c r="FY38" s="276">
        <f t="shared" si="58"/>
        <v>23143.143677357089</v>
      </c>
      <c r="FZ38" s="276">
        <f t="shared" si="58"/>
        <v>24429.632847187775</v>
      </c>
      <c r="GA38" s="276">
        <f t="shared" si="58"/>
        <v>25787.635827206268</v>
      </c>
      <c r="GB38" s="276">
        <f t="shared" si="58"/>
        <v>27221.127952120009</v>
      </c>
      <c r="GC38" s="276">
        <f t="shared" ref="GC38:HF38" si="59">GB38*(1+$K38)</f>
        <v>28734.305538933353</v>
      </c>
      <c r="GD38" s="276">
        <f t="shared" si="59"/>
        <v>30331.598170988826</v>
      </c>
      <c r="GE38" s="276">
        <f t="shared" si="59"/>
        <v>32017.681664857948</v>
      </c>
      <c r="GF38" s="276">
        <f t="shared" si="59"/>
        <v>33797.49175804016</v>
      </c>
      <c r="GG38" s="276">
        <f t="shared" si="59"/>
        <v>35676.238557538316</v>
      </c>
      <c r="GH38" s="276">
        <f t="shared" si="59"/>
        <v>37659.421791606641</v>
      </c>
      <c r="GI38" s="276">
        <f t="shared" si="59"/>
        <v>39752.846909318236</v>
      </c>
      <c r="GJ38" s="276">
        <f t="shared" si="59"/>
        <v>41962.642075080934</v>
      </c>
      <c r="GK38" s="276">
        <f t="shared" si="59"/>
        <v>44295.276107850244</v>
      </c>
      <c r="GL38" s="276">
        <f t="shared" si="59"/>
        <v>46757.577417553599</v>
      </c>
      <c r="GM38" s="276">
        <f t="shared" si="59"/>
        <v>49356.753994159117</v>
      </c>
      <c r="GN38" s="276">
        <f t="shared" si="59"/>
        <v>52100.414507903741</v>
      </c>
      <c r="GO38" s="276">
        <f t="shared" si="59"/>
        <v>54996.590582448254</v>
      </c>
      <c r="GP38" s="276">
        <f t="shared" si="59"/>
        <v>58053.760306160213</v>
      </c>
      <c r="GQ38" s="276">
        <f t="shared" si="59"/>
        <v>61280.873050350317</v>
      </c>
      <c r="GR38" s="276">
        <f t="shared" si="59"/>
        <v>64687.375667113571</v>
      </c>
      <c r="GS38" s="276">
        <f t="shared" si="59"/>
        <v>68283.240143465227</v>
      </c>
      <c r="GT38" s="276">
        <f t="shared" si="59"/>
        <v>72078.992792724486</v>
      </c>
      <c r="GU38" s="276">
        <f t="shared" si="59"/>
        <v>76085.745068599121</v>
      </c>
      <c r="GV38" s="276">
        <f t="shared" si="59"/>
        <v>80315.226092174111</v>
      </c>
      <c r="GW38" s="276">
        <f t="shared" si="59"/>
        <v>84779.816987022001</v>
      </c>
      <c r="GX38" s="276">
        <f t="shared" si="59"/>
        <v>89492.587122945333</v>
      </c>
      <c r="GY38" s="276">
        <f t="shared" si="59"/>
        <v>94467.332374448961</v>
      </c>
      <c r="GZ38" s="276">
        <f t="shared" si="59"/>
        <v>99718.615505937647</v>
      </c>
      <c r="HA38" s="276">
        <f t="shared" si="59"/>
        <v>105261.80880186024</v>
      </c>
      <c r="HB38" s="276">
        <f t="shared" si="59"/>
        <v>111113.13906659315</v>
      </c>
      <c r="HC38" s="276">
        <f t="shared" si="59"/>
        <v>117289.73512579314</v>
      </c>
      <c r="HD38" s="276">
        <f t="shared" si="59"/>
        <v>123809.67796827194</v>
      </c>
      <c r="HE38" s="276">
        <f t="shared" si="59"/>
        <v>130692.05367517487</v>
      </c>
      <c r="HF38" s="276">
        <f t="shared" si="59"/>
        <v>137957.00929140529</v>
      </c>
    </row>
    <row r="39" spans="1:214">
      <c r="A39" s="3" t="str">
        <f t="shared" si="49"/>
        <v>NiSource Inc.</v>
      </c>
      <c r="B39" s="3" t="str">
        <f t="shared" si="49"/>
        <v>NI</v>
      </c>
      <c r="C39" s="276">
        <f>'Attachment 3 Constant DCF '!D38</f>
        <v>23.008555555555557</v>
      </c>
      <c r="D39" s="276">
        <f t="shared" si="50"/>
        <v>0.84</v>
      </c>
      <c r="E39" s="95">
        <f t="shared" si="50"/>
        <v>6.7500000000000004E-2</v>
      </c>
      <c r="F39" s="95">
        <f t="shared" si="51"/>
        <v>6.5514724992751447E-2</v>
      </c>
      <c r="G39" s="95">
        <f t="shared" si="51"/>
        <v>6.3529449985502889E-2</v>
      </c>
      <c r="H39" s="95">
        <f t="shared" si="51"/>
        <v>6.1544174978254325E-2</v>
      </c>
      <c r="I39" s="95">
        <f t="shared" si="51"/>
        <v>5.955889997100576E-2</v>
      </c>
      <c r="J39" s="95">
        <f t="shared" si="51"/>
        <v>5.7573624963757196E-2</v>
      </c>
      <c r="K39" s="95">
        <f>'Attachment 5 GDP Growth'!$D$25</f>
        <v>5.5588349956508631E-2</v>
      </c>
      <c r="L39" s="95">
        <f t="shared" ref="L39:L44" si="60">IFERROR(XIRR($N39:$HF39,$N$36:$HF$36),"")</f>
        <v>9.9022156000137335E-2</v>
      </c>
      <c r="N39" s="276">
        <f t="shared" ref="N39:N44" si="61">-C39</f>
        <v>-23.008555555555557</v>
      </c>
      <c r="O39" s="276">
        <f t="shared" si="52"/>
        <v>0.89669999999999983</v>
      </c>
      <c r="P39" s="276">
        <f t="shared" si="53"/>
        <v>0.95722724999999975</v>
      </c>
      <c r="Q39" s="276">
        <f t="shared" si="53"/>
        <v>1.0218400893749997</v>
      </c>
      <c r="R39" s="276">
        <f t="shared" si="53"/>
        <v>1.0908142954078122</v>
      </c>
      <c r="S39" s="276">
        <f t="shared" si="53"/>
        <v>1.1644442603478393</v>
      </c>
      <c r="T39" s="276">
        <f t="shared" ref="T39:T44" si="62">S39*(1+F39)</f>
        <v>1.2407325058339158</v>
      </c>
      <c r="U39" s="276">
        <f t="shared" ref="U39:X44" si="63">T39*(1+G39)</f>
        <v>1.3195555595086792</v>
      </c>
      <c r="V39" s="276">
        <f t="shared" si="63"/>
        <v>1.4007665177566098</v>
      </c>
      <c r="W39" s="276">
        <f t="shared" si="63"/>
        <v>1.4841946306704097</v>
      </c>
      <c r="X39" s="276">
        <f t="shared" si="63"/>
        <v>1.56964509570985</v>
      </c>
      <c r="Y39" s="276">
        <f t="shared" ref="Y39:BD39" si="64">X39*(1+$K39)</f>
        <v>1.6568990765976865</v>
      </c>
      <c r="Z39" s="276">
        <f t="shared" si="64"/>
        <v>1.7490033623102148</v>
      </c>
      <c r="AA39" s="276">
        <f t="shared" si="64"/>
        <v>1.8462275732894253</v>
      </c>
      <c r="AB39" s="276">
        <f t="shared" si="64"/>
        <v>1.9488563177327936</v>
      </c>
      <c r="AC39" s="276">
        <f t="shared" si="64"/>
        <v>2.0571900247378769</v>
      </c>
      <c r="AD39" s="276">
        <f t="shared" si="64"/>
        <v>2.1715458237600447</v>
      </c>
      <c r="AE39" s="276">
        <f t="shared" si="64"/>
        <v>2.2922584729578128</v>
      </c>
      <c r="AF39" s="276">
        <f t="shared" si="64"/>
        <v>2.4196813391433638</v>
      </c>
      <c r="AG39" s="276">
        <f t="shared" si="64"/>
        <v>2.5541874322068985</v>
      </c>
      <c r="AH39" s="276">
        <f t="shared" si="64"/>
        <v>2.6961704970429317</v>
      </c>
      <c r="AI39" s="276">
        <f t="shared" si="64"/>
        <v>2.8460461661749679</v>
      </c>
      <c r="AJ39" s="276">
        <f t="shared" si="64"/>
        <v>3.0042531764526816</v>
      </c>
      <c r="AK39" s="276">
        <f t="shared" si="64"/>
        <v>3.1712546533832859</v>
      </c>
      <c r="AL39" s="276">
        <f t="shared" si="64"/>
        <v>3.3475394668567624</v>
      </c>
      <c r="AM39" s="276">
        <f t="shared" si="64"/>
        <v>3.5336236622336203</v>
      </c>
      <c r="AN39" s="276">
        <f t="shared" si="64"/>
        <v>3.7300519709844626</v>
      </c>
      <c r="AO39" s="276">
        <f t="shared" si="64"/>
        <v>3.9373994053035117</v>
      </c>
      <c r="AP39" s="276">
        <f t="shared" si="64"/>
        <v>4.1562729413640724</v>
      </c>
      <c r="AQ39" s="276">
        <f t="shared" si="64"/>
        <v>4.3873132961433861</v>
      </c>
      <c r="AR39" s="276">
        <f t="shared" si="64"/>
        <v>4.6311968030182484</v>
      </c>
      <c r="AS39" s="276">
        <f t="shared" si="64"/>
        <v>4.8886373916218906</v>
      </c>
      <c r="AT39" s="276">
        <f t="shared" si="64"/>
        <v>5.160388677757842</v>
      </c>
      <c r="AU39" s="276">
        <f t="shared" si="64"/>
        <v>5.4472461694886496</v>
      </c>
      <c r="AV39" s="276">
        <f t="shared" si="64"/>
        <v>5.750049595857436</v>
      </c>
      <c r="AW39" s="276">
        <f t="shared" si="64"/>
        <v>6.0696853650592404</v>
      </c>
      <c r="AX39" s="276">
        <f t="shared" si="64"/>
        <v>6.4070891592580521</v>
      </c>
      <c r="AY39" s="276">
        <f t="shared" si="64"/>
        <v>6.7632486736454416</v>
      </c>
      <c r="AZ39" s="276">
        <f t="shared" si="64"/>
        <v>7.1392065077589368</v>
      </c>
      <c r="BA39" s="276">
        <f t="shared" si="64"/>
        <v>7.5360632175240241</v>
      </c>
      <c r="BB39" s="276">
        <f t="shared" si="64"/>
        <v>7.954980536954122</v>
      </c>
      <c r="BC39" s="276">
        <f t="shared" si="64"/>
        <v>8.3971847789395433</v>
      </c>
      <c r="BD39" s="276">
        <f t="shared" si="64"/>
        <v>8.8639704250807014</v>
      </c>
      <c r="BE39" s="276">
        <f t="shared" ref="BE39:CJ39" si="65">BD39*(1+$K39)</f>
        <v>9.3567039150742293</v>
      </c>
      <c r="BF39" s="276">
        <f t="shared" si="65"/>
        <v>9.8768276467448093</v>
      </c>
      <c r="BG39" s="276">
        <f t="shared" si="65"/>
        <v>10.42586419843218</v>
      </c>
      <c r="BH39" s="276">
        <f t="shared" si="65"/>
        <v>11.005420786093662</v>
      </c>
      <c r="BI39" s="276">
        <f t="shared" si="65"/>
        <v>11.617193968169671</v>
      </c>
      <c r="BJ39" s="276">
        <f t="shared" si="65"/>
        <v>12.262974611984928</v>
      </c>
      <c r="BK39" s="276">
        <f t="shared" si="65"/>
        <v>12.944653136223728</v>
      </c>
      <c r="BL39" s="276">
        <f t="shared" si="65"/>
        <v>13.66422504482575</v>
      </c>
      <c r="BM39" s="276">
        <f t="shared" si="65"/>
        <v>14.423796768502013</v>
      </c>
      <c r="BN39" s="276">
        <f t="shared" si="65"/>
        <v>15.225591830971062</v>
      </c>
      <c r="BO39" s="276">
        <f t="shared" si="65"/>
        <v>16.071957357966042</v>
      </c>
      <c r="BP39" s="276">
        <f t="shared" si="65"/>
        <v>16.965370948066742</v>
      </c>
      <c r="BQ39" s="276">
        <f t="shared" si="65"/>
        <v>17.908447925469861</v>
      </c>
      <c r="BR39" s="276">
        <f t="shared" si="65"/>
        <v>18.90394899592879</v>
      </c>
      <c r="BS39" s="276">
        <f t="shared" si="65"/>
        <v>19.954788328274468</v>
      </c>
      <c r="BT39" s="276">
        <f t="shared" si="65"/>
        <v>21.064042085174641</v>
      </c>
      <c r="BU39" s="276">
        <f t="shared" si="65"/>
        <v>22.234957428103954</v>
      </c>
      <c r="BV39" s="276">
        <f t="shared" si="65"/>
        <v>23.470962022885466</v>
      </c>
      <c r="BW39" s="276">
        <f t="shared" si="65"/>
        <v>24.775674073629546</v>
      </c>
      <c r="BX39" s="276">
        <f t="shared" si="65"/>
        <v>26.152912914442862</v>
      </c>
      <c r="BY39" s="276">
        <f t="shared" si="65"/>
        <v>27.606710189913006</v>
      </c>
      <c r="BZ39" s="276">
        <f t="shared" si="65"/>
        <v>29.141321657097802</v>
      </c>
      <c r="CA39" s="276">
        <f t="shared" si="65"/>
        <v>30.761239643567738</v>
      </c>
      <c r="CB39" s="276">
        <f t="shared" si="65"/>
        <v>32.47120619797041</v>
      </c>
      <c r="CC39" s="276">
        <f t="shared" si="65"/>
        <v>34.276226971613141</v>
      </c>
      <c r="CD39" s="276">
        <f t="shared" si="65"/>
        <v>36.181585871699895</v>
      </c>
      <c r="CE39" s="276">
        <f t="shared" si="65"/>
        <v>38.192860529117418</v>
      </c>
      <c r="CF39" s="276">
        <f t="shared" si="65"/>
        <v>40.315938626050119</v>
      </c>
      <c r="CG39" s="276">
        <f t="shared" si="65"/>
        <v>42.557035131220118</v>
      </c>
      <c r="CH39" s="276">
        <f t="shared" si="65"/>
        <v>44.922710493205813</v>
      </c>
      <c r="CI39" s="276">
        <f t="shared" si="65"/>
        <v>47.41988984509706</v>
      </c>
      <c r="CJ39" s="276">
        <f t="shared" si="65"/>
        <v>50.055883276705408</v>
      </c>
      <c r="CK39" s="276">
        <f t="shared" ref="CK39:DP39" si="66">CJ39*(1+$K39)</f>
        <v>52.83840723367306</v>
      </c>
      <c r="CL39" s="276">
        <f t="shared" si="66"/>
        <v>55.775607106122997</v>
      </c>
      <c r="CM39" s="276">
        <f t="shared" si="66"/>
        <v>58.876081072974891</v>
      </c>
      <c r="CN39" s="276">
        <f t="shared" si="66"/>
        <v>62.148905271727195</v>
      </c>
      <c r="CO39" s="276">
        <f t="shared" si="66"/>
        <v>65.603660367385871</v>
      </c>
      <c r="CP39" s="276">
        <f t="shared" si="66"/>
        <v>69.250459598316056</v>
      </c>
      <c r="CQ39" s="276">
        <f t="shared" si="66"/>
        <v>73.099978381116316</v>
      </c>
      <c r="CR39" s="276">
        <f t="shared" si="66"/>
        <v>77.16348556117903</v>
      </c>
      <c r="CS39" s="276">
        <f t="shared" si="66"/>
        <v>81.45287640041785</v>
      </c>
      <c r="CT39" s="276">
        <f t="shared" si="66"/>
        <v>85.980707398728526</v>
      </c>
      <c r="CU39" s="276">
        <f t="shared" si="66"/>
        <v>90.760233051117226</v>
      </c>
      <c r="CV39" s="276">
        <f t="shared" si="66"/>
        <v>95.805444648097009</v>
      </c>
      <c r="CW39" s="276">
        <f t="shared" si="66"/>
        <v>101.13111123293434</v>
      </c>
      <c r="CX39" s="276">
        <f t="shared" si="66"/>
        <v>106.7528228356413</v>
      </c>
      <c r="CY39" s="276">
        <f t="shared" si="66"/>
        <v>112.68703611027409</v>
      </c>
      <c r="CZ39" s="276">
        <f t="shared" si="66"/>
        <v>118.95112250913374</v>
      </c>
      <c r="DA39" s="276">
        <f t="shared" si="66"/>
        <v>125.56341913489099</v>
      </c>
      <c r="DB39" s="276">
        <f t="shared" si="66"/>
        <v>132.54328241949707</v>
      </c>
      <c r="DC39" s="276">
        <f t="shared" si="66"/>
        <v>139.91114478701644</v>
      </c>
      <c r="DD39" s="276">
        <f t="shared" si="66"/>
        <v>147.68857446625285</v>
      </c>
      <c r="DE39" s="276">
        <f t="shared" si="66"/>
        <v>155.8983386282608</v>
      </c>
      <c r="DF39" s="276">
        <f t="shared" si="66"/>
        <v>164.56447003356686</v>
      </c>
      <c r="DG39" s="276">
        <f t="shared" si="66"/>
        <v>173.71233738420017</v>
      </c>
      <c r="DH39" s="276">
        <f t="shared" si="66"/>
        <v>183.36871958647617</v>
      </c>
      <c r="DI39" s="276">
        <f t="shared" si="66"/>
        <v>193.5618841419261</v>
      </c>
      <c r="DJ39" s="276">
        <f t="shared" si="66"/>
        <v>204.32166989584866</v>
      </c>
      <c r="DK39" s="276">
        <f t="shared" si="66"/>
        <v>215.67957438571733</v>
      </c>
      <c r="DL39" s="276">
        <f t="shared" si="66"/>
        <v>227.66884604514141</v>
      </c>
      <c r="DM39" s="276">
        <f t="shared" si="66"/>
        <v>240.32458153329321</v>
      </c>
      <c r="DN39" s="276">
        <f t="shared" si="66"/>
        <v>253.68382847471742</v>
      </c>
      <c r="DO39" s="276">
        <f t="shared" si="66"/>
        <v>267.7856939102769</v>
      </c>
      <c r="DP39" s="276">
        <f t="shared" si="66"/>
        <v>282.67145877670788</v>
      </c>
      <c r="DQ39" s="276">
        <f t="shared" ref="DQ39:EV39" si="67">DP39*(1+$K39)</f>
        <v>298.38469874990432</v>
      </c>
      <c r="DR39" s="276">
        <f t="shared" si="67"/>
        <v>314.97141180568138</v>
      </c>
      <c r="DS39" s="276">
        <f t="shared" si="67"/>
        <v>332.48015287143119</v>
      </c>
      <c r="DT39" s="276">
        <f t="shared" si="67"/>
        <v>350.9621759628418</v>
      </c>
      <c r="DU39" s="276">
        <f t="shared" si="67"/>
        <v>370.47158422176199</v>
      </c>
      <c r="DV39" s="276">
        <f t="shared" si="67"/>
        <v>391.06548829442346</v>
      </c>
      <c r="DW39" s="276">
        <f t="shared" si="67"/>
        <v>412.80417351364679</v>
      </c>
      <c r="DX39" s="276">
        <f t="shared" si="67"/>
        <v>435.75127637443069</v>
      </c>
      <c r="DY39" s="276">
        <f t="shared" si="67"/>
        <v>459.97397081952784</v>
      </c>
      <c r="DZ39" s="276">
        <f t="shared" si="67"/>
        <v>485.54316488032862</v>
      </c>
      <c r="EA39" s="276">
        <f t="shared" si="67"/>
        <v>512.53370824868705</v>
      </c>
      <c r="EB39" s="276">
        <f t="shared" si="67"/>
        <v>541.02461138732212</v>
      </c>
      <c r="EC39" s="276">
        <f t="shared" si="67"/>
        <v>571.09927682020464</v>
      </c>
      <c r="ED39" s="276">
        <f t="shared" si="67"/>
        <v>602.84574327999519</v>
      </c>
      <c r="EE39" s="276">
        <f t="shared" si="67"/>
        <v>636.35694342723514</v>
      </c>
      <c r="EF39" s="276">
        <f t="shared" si="67"/>
        <v>671.73097589572239</v>
      </c>
      <c r="EG39" s="276">
        <f t="shared" si="67"/>
        <v>709.07139246044085</v>
      </c>
      <c r="EH39" s="276">
        <f t="shared" si="67"/>
        <v>748.48750116868075</v>
      </c>
      <c r="EI39" s="276">
        <f t="shared" si="67"/>
        <v>790.09468632171809</v>
      </c>
      <c r="EJ39" s="276">
        <f t="shared" si="67"/>
        <v>834.01474624374771</v>
      </c>
      <c r="EK39" s="276">
        <f t="shared" si="67"/>
        <v>880.37624982683394</v>
      </c>
      <c r="EL39" s="276">
        <f t="shared" si="67"/>
        <v>929.31491289560665</v>
      </c>
      <c r="EM39" s="276">
        <f t="shared" si="67"/>
        <v>980.97399549344993</v>
      </c>
      <c r="EN39" s="276">
        <f t="shared" si="67"/>
        <v>1035.5047212531742</v>
      </c>
      <c r="EO39" s="276">
        <f t="shared" si="67"/>
        <v>1093.0667200798125</v>
      </c>
      <c r="EP39" s="276">
        <f t="shared" si="67"/>
        <v>1153.8284954414221</v>
      </c>
      <c r="EQ39" s="276">
        <f t="shared" si="67"/>
        <v>1217.9679176358118</v>
      </c>
      <c r="ER39" s="276">
        <f t="shared" si="67"/>
        <v>1285.6727444771514</v>
      </c>
      <c r="ES39" s="276">
        <f t="shared" si="67"/>
        <v>1357.1411709266922</v>
      </c>
      <c r="ET39" s="276">
        <f t="shared" si="67"/>
        <v>1432.5824092765511</v>
      </c>
      <c r="EU39" s="276">
        <f t="shared" si="67"/>
        <v>1512.2173015849542</v>
      </c>
      <c r="EV39" s="276">
        <f t="shared" si="67"/>
        <v>1596.2789661557458</v>
      </c>
      <c r="EW39" s="276">
        <f t="shared" ref="EW39:GB39" si="68">EV39*(1+$K39)</f>
        <v>1685.0134799546252</v>
      </c>
      <c r="EX39" s="276">
        <f t="shared" si="68"/>
        <v>1778.6805989597774</v>
      </c>
      <c r="EY39" s="276">
        <f t="shared" si="68"/>
        <v>1877.5545185556059</v>
      </c>
      <c r="EZ39" s="276">
        <f t="shared" si="68"/>
        <v>1981.9246761954989</v>
      </c>
      <c r="FA39" s="276">
        <f t="shared" si="68"/>
        <v>2092.0965986832944</v>
      </c>
      <c r="FB39" s="276">
        <f t="shared" si="68"/>
        <v>2208.3927965537227</v>
      </c>
      <c r="FC39" s="276">
        <f t="shared" si="68"/>
        <v>2331.1537081699839</v>
      </c>
      <c r="FD39" s="276">
        <f t="shared" si="68"/>
        <v>2460.7386963021499</v>
      </c>
      <c r="FE39" s="276">
        <f t="shared" si="68"/>
        <v>2597.5271001037167</v>
      </c>
      <c r="FF39" s="276">
        <f t="shared" si="68"/>
        <v>2741.9193455657974</v>
      </c>
      <c r="FG39" s="276">
        <f t="shared" si="68"/>
        <v>2894.3381176996299</v>
      </c>
      <c r="FH39" s="276">
        <f t="shared" si="68"/>
        <v>3055.2295978787793</v>
      </c>
      <c r="FI39" s="276">
        <f t="shared" si="68"/>
        <v>3225.0647699631481</v>
      </c>
      <c r="FJ39" s="276">
        <f t="shared" si="68"/>
        <v>3404.3407990282667</v>
      </c>
      <c r="FK39" s="276">
        <f t="shared" si="68"/>
        <v>3593.5824867358701</v>
      </c>
      <c r="FL39" s="276">
        <f t="shared" si="68"/>
        <v>3793.3438076061243</v>
      </c>
      <c r="FM39" s="276">
        <f t="shared" si="68"/>
        <v>4004.2095306886886</v>
      </c>
      <c r="FN39" s="276">
        <f t="shared" si="68"/>
        <v>4226.7969313797985</v>
      </c>
      <c r="FO39" s="276">
        <f t="shared" si="68"/>
        <v>4461.7575983964352</v>
      </c>
      <c r="FP39" s="276">
        <f t="shared" si="68"/>
        <v>4709.7793411972079</v>
      </c>
      <c r="FQ39" s="276">
        <f t="shared" si="68"/>
        <v>4971.5882034336128</v>
      </c>
      <c r="FR39" s="276">
        <f t="shared" si="68"/>
        <v>5247.9505883257307</v>
      </c>
      <c r="FS39" s="276">
        <f t="shared" si="68"/>
        <v>5539.6755021840463</v>
      </c>
      <c r="FT39" s="276">
        <f t="shared" si="68"/>
        <v>5847.616922644951</v>
      </c>
      <c r="FU39" s="276">
        <f t="shared" si="68"/>
        <v>6172.6762985525411</v>
      </c>
      <c r="FV39" s="276">
        <f t="shared" si="68"/>
        <v>6515.8051888047257</v>
      </c>
      <c r="FW39" s="276">
        <f t="shared" si="68"/>
        <v>6878.0080478884374</v>
      </c>
      <c r="FX39" s="276">
        <f t="shared" si="68"/>
        <v>7260.3451662581429</v>
      </c>
      <c r="FY39" s="276">
        <f t="shared" si="68"/>
        <v>7663.9357741651465</v>
      </c>
      <c r="FZ39" s="276">
        <f t="shared" si="68"/>
        <v>8089.9613180236447</v>
      </c>
      <c r="GA39" s="276">
        <f t="shared" si="68"/>
        <v>8539.668918904561</v>
      </c>
      <c r="GB39" s="276">
        <f t="shared" si="68"/>
        <v>9014.3750232813472</v>
      </c>
      <c r="GC39" s="276">
        <f t="shared" ref="GC39:HF39" si="69">GB39*(1+$K39)</f>
        <v>9515.4692567147213</v>
      </c>
      <c r="GD39" s="276">
        <f t="shared" si="69"/>
        <v>10044.418491757378</v>
      </c>
      <c r="GE39" s="276">
        <f t="shared" si="69"/>
        <v>10602.771141986814</v>
      </c>
      <c r="GF39" s="276">
        <f t="shared" si="69"/>
        <v>11192.161694736347</v>
      </c>
      <c r="GG39" s="276">
        <f t="shared" si="69"/>
        <v>11814.315495793182</v>
      </c>
      <c r="GH39" s="276">
        <f t="shared" si="69"/>
        <v>12471.053800069936</v>
      </c>
      <c r="GI39" s="276">
        <f t="shared" si="69"/>
        <v>13164.299103034671</v>
      </c>
      <c r="GJ39" s="276">
        <f t="shared" si="69"/>
        <v>13896.080768506316</v>
      </c>
      <c r="GK39" s="276">
        <f t="shared" si="69"/>
        <v>14668.540969289954</v>
      </c>
      <c r="GL39" s="276">
        <f t="shared" si="69"/>
        <v>15483.940958042229</v>
      </c>
      <c r="GM39" s="276">
        <f t="shared" si="69"/>
        <v>16344.667686723798</v>
      </c>
      <c r="GN39" s="276">
        <f t="shared" si="69"/>
        <v>17253.240794016237</v>
      </c>
      <c r="GO39" s="276">
        <f t="shared" si="69"/>
        <v>18212.319981157922</v>
      </c>
      <c r="GP39" s="276">
        <f t="shared" si="69"/>
        <v>19224.712797790442</v>
      </c>
      <c r="GQ39" s="276">
        <f t="shared" si="69"/>
        <v>20293.382860607388</v>
      </c>
      <c r="GR39" s="276">
        <f t="shared" si="69"/>
        <v>21421.458528864245</v>
      </c>
      <c r="GS39" s="276">
        <f t="shared" si="69"/>
        <v>22612.242062145586</v>
      </c>
      <c r="GT39" s="276">
        <f t="shared" si="69"/>
        <v>23869.219287197418</v>
      </c>
      <c r="GU39" s="276">
        <f t="shared" si="69"/>
        <v>25196.069802122794</v>
      </c>
      <c r="GV39" s="276">
        <f t="shared" si="69"/>
        <v>26596.677747811817</v>
      </c>
      <c r="GW39" s="276">
        <f t="shared" si="69"/>
        <v>28075.143178137667</v>
      </c>
      <c r="GX39" s="276">
        <f t="shared" si="69"/>
        <v>29635.794062203069</v>
      </c>
      <c r="GY39" s="276">
        <f t="shared" si="69"/>
        <v>31283.198953771833</v>
      </c>
      <c r="GZ39" s="276">
        <f t="shared" si="69"/>
        <v>33022.180364973188</v>
      </c>
      <c r="HA39" s="276">
        <f t="shared" si="69"/>
        <v>34857.828883428265</v>
      </c>
      <c r="HB39" s="276">
        <f t="shared" si="69"/>
        <v>36795.518074124368</v>
      </c>
      <c r="HC39" s="276">
        <f t="shared" si="69"/>
        <v>38840.920209659831</v>
      </c>
      <c r="HD39" s="276">
        <f t="shared" si="69"/>
        <v>41000.022874907234</v>
      </c>
      <c r="HE39" s="276">
        <f t="shared" si="69"/>
        <v>43279.146494702436</v>
      </c>
      <c r="HF39" s="276">
        <f t="shared" si="69"/>
        <v>45684.962835868959</v>
      </c>
    </row>
    <row r="40" spans="1:214">
      <c r="A40" s="3" t="str">
        <f t="shared" si="49"/>
        <v>Northwest Natural Gas Company</v>
      </c>
      <c r="B40" s="3" t="str">
        <f t="shared" si="49"/>
        <v>NWN</v>
      </c>
      <c r="C40" s="276">
        <f>'Attachment 3 Constant DCF '!D39</f>
        <v>46.479888888888894</v>
      </c>
      <c r="D40" s="276">
        <f t="shared" si="50"/>
        <v>1.92</v>
      </c>
      <c r="E40" s="95">
        <f t="shared" si="50"/>
        <v>4.0559066422817758E-2</v>
      </c>
      <c r="F40" s="95">
        <f t="shared" si="51"/>
        <v>4.3063947011766239E-2</v>
      </c>
      <c r="G40" s="95">
        <f t="shared" si="51"/>
        <v>4.556882760071472E-2</v>
      </c>
      <c r="H40" s="95">
        <f t="shared" si="51"/>
        <v>4.8073708189663202E-2</v>
      </c>
      <c r="I40" s="95">
        <f t="shared" si="51"/>
        <v>5.0578588778611683E-2</v>
      </c>
      <c r="J40" s="95">
        <f t="shared" si="51"/>
        <v>5.3083469367560164E-2</v>
      </c>
      <c r="K40" s="95">
        <f>'Attachment 5 GDP Growth'!$D$25</f>
        <v>5.5588349956508631E-2</v>
      </c>
      <c r="L40" s="95">
        <f t="shared" si="60"/>
        <v>9.7089356184005743E-2</v>
      </c>
      <c r="N40" s="276">
        <f t="shared" si="61"/>
        <v>-46.479888888888894</v>
      </c>
      <c r="O40" s="276">
        <f t="shared" si="52"/>
        <v>1.9978734075318099</v>
      </c>
      <c r="P40" s="276">
        <f t="shared" si="53"/>
        <v>2.0789052877722738</v>
      </c>
      <c r="Q40" s="276">
        <f t="shared" si="53"/>
        <v>2.1632237454257766</v>
      </c>
      <c r="R40" s="276">
        <f t="shared" si="53"/>
        <v>2.2509620810039173</v>
      </c>
      <c r="S40" s="276">
        <f t="shared" si="53"/>
        <v>2.3422590015625993</v>
      </c>
      <c r="T40" s="276">
        <f t="shared" si="62"/>
        <v>2.4431259190937236</v>
      </c>
      <c r="U40" s="276">
        <f t="shared" si="63"/>
        <v>2.5544563029077429</v>
      </c>
      <c r="V40" s="276">
        <f t="shared" si="63"/>
        <v>2.6772584897969756</v>
      </c>
      <c r="W40" s="276">
        <f t="shared" si="63"/>
        <v>2.8126704460064635</v>
      </c>
      <c r="X40" s="276">
        <f t="shared" si="63"/>
        <v>2.9619767514680895</v>
      </c>
      <c r="Y40" s="276">
        <f t="shared" ref="Y40:BD40" si="70">X40*(1+$K40)</f>
        <v>3.1266281516917402</v>
      </c>
      <c r="Z40" s="276">
        <f t="shared" si="70"/>
        <v>3.3004322515718525</v>
      </c>
      <c r="AA40" s="276">
        <f t="shared" si="70"/>
        <v>3.4838978345799765</v>
      </c>
      <c r="AB40" s="276">
        <f t="shared" si="70"/>
        <v>3.6775619666213308</v>
      </c>
      <c r="AC40" s="276">
        <f t="shared" si="70"/>
        <v>3.8819915682086235</v>
      </c>
      <c r="AD40" s="276">
        <f t="shared" si="70"/>
        <v>4.09778507403042</v>
      </c>
      <c r="AE40" s="276">
        <f t="shared" si="70"/>
        <v>4.3255741847721803</v>
      </c>
      <c r="AF40" s="276">
        <f t="shared" si="70"/>
        <v>4.5660257163181361</v>
      </c>
      <c r="AG40" s="276">
        <f t="shared" si="70"/>
        <v>4.8198435517472467</v>
      </c>
      <c r="AH40" s="276">
        <f t="shared" si="70"/>
        <v>5.0877707018373943</v>
      </c>
      <c r="AI40" s="276">
        <f t="shared" si="70"/>
        <v>5.3705914801096029</v>
      </c>
      <c r="AJ40" s="276">
        <f t="shared" si="70"/>
        <v>5.6691337987793791</v>
      </c>
      <c r="AK40" s="276">
        <f t="shared" si="70"/>
        <v>5.9842715923361984</v>
      </c>
      <c r="AL40" s="276">
        <f t="shared" si="70"/>
        <v>6.3169273758457765</v>
      </c>
      <c r="AM40" s="276">
        <f t="shared" si="70"/>
        <v>6.6680749454641415</v>
      </c>
      <c r="AN40" s="276">
        <f t="shared" si="70"/>
        <v>7.0387422290688297</v>
      </c>
      <c r="AO40" s="276">
        <f t="shared" si="70"/>
        <v>7.4300142953519632</v>
      </c>
      <c r="AP40" s="276">
        <f t="shared" si="70"/>
        <v>7.8430365301838503</v>
      </c>
      <c r="AQ40" s="276">
        <f t="shared" si="70"/>
        <v>8.279017989545391</v>
      </c>
      <c r="AR40" s="276">
        <f t="shared" si="70"/>
        <v>8.7392349388444703</v>
      </c>
      <c r="AS40" s="276">
        <f t="shared" si="70"/>
        <v>9.2250345889771044</v>
      </c>
      <c r="AT40" s="276">
        <f t="shared" si="70"/>
        <v>9.7378390400700603</v>
      </c>
      <c r="AU40" s="276">
        <f t="shared" si="70"/>
        <v>10.279149444449628</v>
      </c>
      <c r="AV40" s="276">
        <f t="shared" si="70"/>
        <v>10.850550401022945</v>
      </c>
      <c r="AW40" s="276">
        <f t="shared" si="70"/>
        <v>11.453714593935743</v>
      </c>
      <c r="AX40" s="276">
        <f t="shared" si="70"/>
        <v>12.090407689085414</v>
      </c>
      <c r="AY40" s="276">
        <f t="shared" si="70"/>
        <v>12.762493502823157</v>
      </c>
      <c r="AZ40" s="276">
        <f t="shared" si="70"/>
        <v>13.471939457975758</v>
      </c>
      <c r="BA40" s="276">
        <f t="shared" si="70"/>
        <v>14.220822343158611</v>
      </c>
      <c r="BB40" s="276">
        <f t="shared" si="70"/>
        <v>15.01133439223945</v>
      </c>
      <c r="BC40" s="276">
        <f t="shared" si="70"/>
        <v>15.84578970174943</v>
      </c>
      <c r="BD40" s="276">
        <f t="shared" si="70"/>
        <v>16.726631005027517</v>
      </c>
      <c r="BE40" s="276">
        <f t="shared" ref="BE40:CJ40" si="71">BD40*(1+$K40)</f>
        <v>17.656436822928374</v>
      </c>
      <c r="BF40" s="276">
        <f t="shared" si="71"/>
        <v>18.637929012026301</v>
      </c>
      <c r="BG40" s="276">
        <f t="shared" si="71"/>
        <v>19.673980732411383</v>
      </c>
      <c r="BH40" s="276">
        <f t="shared" si="71"/>
        <v>20.767624858402275</v>
      </c>
      <c r="BI40" s="276">
        <f t="shared" si="71"/>
        <v>21.922062856796629</v>
      </c>
      <c r="BJ40" s="276">
        <f t="shared" si="71"/>
        <v>23.140674158648817</v>
      </c>
      <c r="BK40" s="276">
        <f t="shared" si="71"/>
        <v>24.427026052009325</v>
      </c>
      <c r="BL40" s="276">
        <f t="shared" si="71"/>
        <v>25.784884124585172</v>
      </c>
      <c r="BM40" s="276">
        <f t="shared" si="71"/>
        <v>27.218223286890638</v>
      </c>
      <c r="BN40" s="276">
        <f t="shared" si="71"/>
        <v>28.731239408156707</v>
      </c>
      <c r="BO40" s="276">
        <f t="shared" si="71"/>
        <v>30.328361599061555</v>
      </c>
      <c r="BP40" s="276">
        <f t="shared" si="71"/>
        <v>32.014265177237725</v>
      </c>
      <c r="BQ40" s="276">
        <f t="shared" si="71"/>
        <v>33.793885353510483</v>
      </c>
      <c r="BR40" s="276">
        <f t="shared" si="71"/>
        <v>35.672431678931552</v>
      </c>
      <c r="BS40" s="276">
        <f t="shared" si="71"/>
        <v>37.655403294899642</v>
      </c>
      <c r="BT40" s="276">
        <f t="shared" si="71"/>
        <v>39.748605031009994</v>
      </c>
      <c r="BU40" s="276">
        <f t="shared" si="71"/>
        <v>41.958164397756818</v>
      </c>
      <c r="BV40" s="276">
        <f t="shared" si="71"/>
        <v>44.290549523832048</v>
      </c>
      <c r="BW40" s="276">
        <f t="shared" si="71"/>
        <v>46.752588090528903</v>
      </c>
      <c r="BX40" s="276">
        <f t="shared" si="71"/>
        <v>49.351487318677719</v>
      </c>
      <c r="BY40" s="276">
        <f t="shared" si="71"/>
        <v>52.094855066622571</v>
      </c>
      <c r="BZ40" s="276">
        <f t="shared" si="71"/>
        <v>54.990722100999584</v>
      </c>
      <c r="CA40" s="276">
        <f t="shared" si="71"/>
        <v>58.04756560551106</v>
      </c>
      <c r="CB40" s="276">
        <f t="shared" si="71"/>
        <v>61.274333996513604</v>
      </c>
      <c r="CC40" s="276">
        <f t="shared" si="71"/>
        <v>64.680473118063802</v>
      </c>
      <c r="CD40" s="276">
        <f t="shared" si="71"/>
        <v>68.275953893103278</v>
      </c>
      <c r="CE40" s="276">
        <f t="shared" si="71"/>
        <v>72.071301511727555</v>
      </c>
      <c r="CF40" s="276">
        <f t="shared" si="71"/>
        <v>76.077626241982514</v>
      </c>
      <c r="CG40" s="276">
        <f t="shared" si="71"/>
        <v>80.306655953382304</v>
      </c>
      <c r="CH40" s="276">
        <f t="shared" si="71"/>
        <v>84.770770448355862</v>
      </c>
      <c r="CI40" s="276">
        <f t="shared" si="71"/>
        <v>89.483037702121933</v>
      </c>
      <c r="CJ40" s="276">
        <f t="shared" si="71"/>
        <v>94.457252117078937</v>
      </c>
      <c r="CK40" s="276">
        <f t="shared" ref="CK40:DP40" si="72">CJ40*(1+$K40)</f>
        <v>99.707974903693284</v>
      </c>
      <c r="CL40" s="276">
        <f t="shared" si="72"/>
        <v>105.25057670609456</v>
      </c>
      <c r="CM40" s="276">
        <f t="shared" si="72"/>
        <v>111.10128259715731</v>
      </c>
      <c r="CN40" s="276">
        <f t="shared" si="72"/>
        <v>117.27721957478505</v>
      </c>
      <c r="CO40" s="276">
        <f t="shared" si="72"/>
        <v>123.7964666984345</v>
      </c>
      <c r="CP40" s="276">
        <f t="shared" si="72"/>
        <v>130.67810801264633</v>
      </c>
      <c r="CQ40" s="276">
        <f t="shared" si="72"/>
        <v>137.94228841250776</v>
      </c>
      <c r="CR40" s="276">
        <f t="shared" si="72"/>
        <v>145.61027261458389</v>
      </c>
      <c r="CS40" s="276">
        <f t="shared" si="72"/>
        <v>153.704507405946</v>
      </c>
      <c r="CT40" s="276">
        <f t="shared" si="72"/>
        <v>162.24868735352049</v>
      </c>
      <c r="CU40" s="276">
        <f t="shared" si="72"/>
        <v>171.26782416611215</v>
      </c>
      <c r="CV40" s="276">
        <f t="shared" si="72"/>
        <v>180.78831991214778</v>
      </c>
      <c r="CW40" s="276">
        <f t="shared" si="72"/>
        <v>190.8380443074735</v>
      </c>
      <c r="CX40" s="276">
        <f t="shared" si="72"/>
        <v>201.44641629945303</v>
      </c>
      <c r="CY40" s="276">
        <f t="shared" si="72"/>
        <v>212.64449018619155</v>
      </c>
      <c r="CZ40" s="276">
        <f t="shared" si="72"/>
        <v>224.46504652298492</v>
      </c>
      <c r="DA40" s="276">
        <f t="shared" si="72"/>
        <v>236.94268808210859</v>
      </c>
      <c r="DB40" s="276">
        <f t="shared" si="72"/>
        <v>250.11394114685271</v>
      </c>
      <c r="DC40" s="276">
        <f t="shared" si="72"/>
        <v>264.01736243632558</v>
      </c>
      <c r="DD40" s="276">
        <f t="shared" si="72"/>
        <v>278.69365197403044</v>
      </c>
      <c r="DE40" s="276">
        <f t="shared" si="72"/>
        <v>294.18577223062027</v>
      </c>
      <c r="DF40" s="276">
        <f t="shared" si="72"/>
        <v>310.53907388960175</v>
      </c>
      <c r="DG40" s="276">
        <f t="shared" si="72"/>
        <v>327.80142860414702</v>
      </c>
      <c r="DH40" s="276">
        <f t="shared" si="72"/>
        <v>346.0233691336378</v>
      </c>
      <c r="DI40" s="276">
        <f t="shared" si="72"/>
        <v>365.25823727016865</v>
      </c>
      <c r="DJ40" s="276">
        <f t="shared" si="72"/>
        <v>385.56233998804026</v>
      </c>
      <c r="DK40" s="276">
        <f t="shared" si="72"/>
        <v>406.99511427334579</v>
      </c>
      <c r="DL40" s="276">
        <f t="shared" si="72"/>
        <v>429.61930111616175</v>
      </c>
      <c r="DM40" s="276">
        <f t="shared" si="72"/>
        <v>453.5011291746776</v>
      </c>
      <c r="DN40" s="276">
        <f t="shared" si="72"/>
        <v>478.7105086489114</v>
      </c>
      <c r="DO40" s="276">
        <f t="shared" si="72"/>
        <v>505.32123593154535</v>
      </c>
      <c r="DP40" s="276">
        <f t="shared" si="72"/>
        <v>533.4112096349636</v>
      </c>
      <c r="DQ40" s="276">
        <f t="shared" ref="DQ40:EV40" si="73">DP40*(1+$K40)</f>
        <v>563.06265862687655</v>
      </c>
      <c r="DR40" s="276">
        <f t="shared" si="73"/>
        <v>594.36238274206949</v>
      </c>
      <c r="DS40" s="276">
        <f t="shared" si="73"/>
        <v>627.40200687491995</v>
      </c>
      <c r="DT40" s="276">
        <f t="shared" si="73"/>
        <v>662.27824919649879</v>
      </c>
      <c r="DU40" s="276">
        <f t="shared" si="73"/>
        <v>699.09320428141757</v>
      </c>
      <c r="DV40" s="276">
        <f t="shared" si="73"/>
        <v>737.95464197322997</v>
      </c>
      <c r="DW40" s="276">
        <f t="shared" si="73"/>
        <v>778.97632286326791</v>
      </c>
      <c r="DX40" s="276">
        <f t="shared" si="73"/>
        <v>822.27833130642546</v>
      </c>
      <c r="DY40" s="276">
        <f t="shared" si="73"/>
        <v>867.98742694874102</v>
      </c>
      <c r="DZ40" s="276">
        <f t="shared" si="73"/>
        <v>916.23741579581713</v>
      </c>
      <c r="EA40" s="276">
        <f t="shared" si="73"/>
        <v>967.16954190832212</v>
      </c>
      <c r="EB40" s="276">
        <f t="shared" si="73"/>
        <v>1020.9329008711981</v>
      </c>
      <c r="EC40" s="276">
        <f t="shared" si="73"/>
        <v>1077.6848762469397</v>
      </c>
      <c r="ED40" s="276">
        <f t="shared" si="73"/>
        <v>1137.5916002905913</v>
      </c>
      <c r="EE40" s="276">
        <f t="shared" si="73"/>
        <v>1200.8284402751294</v>
      </c>
      <c r="EF40" s="276">
        <f t="shared" si="73"/>
        <v>1267.5805118508717</v>
      </c>
      <c r="EG40" s="276">
        <f t="shared" si="73"/>
        <v>1338.0432209416883</v>
      </c>
      <c r="EH40" s="276">
        <f t="shared" si="73"/>
        <v>1412.422835764329</v>
      </c>
      <c r="EI40" s="276">
        <f t="shared" si="73"/>
        <v>1490.9370906453607</v>
      </c>
      <c r="EJ40" s="276">
        <f t="shared" si="73"/>
        <v>1573.815823403294</v>
      </c>
      <c r="EK40" s="276">
        <f t="shared" si="73"/>
        <v>1661.3016481617271</v>
      </c>
      <c r="EL40" s="276">
        <f t="shared" si="73"/>
        <v>1753.6506655630658</v>
      </c>
      <c r="EM40" s="276">
        <f t="shared" si="73"/>
        <v>1851.1332124618498</v>
      </c>
      <c r="EN40" s="276">
        <f t="shared" si="73"/>
        <v>1954.0346532922952</v>
      </c>
      <c r="EO40" s="276">
        <f t="shared" si="73"/>
        <v>2062.6562154266521</v>
      </c>
      <c r="EP40" s="276">
        <f t="shared" si="73"/>
        <v>2177.3158709697564</v>
      </c>
      <c r="EQ40" s="276">
        <f t="shared" si="73"/>
        <v>2298.3492675710836</v>
      </c>
      <c r="ER40" s="276">
        <f t="shared" si="73"/>
        <v>2426.1107109791101</v>
      </c>
      <c r="ES40" s="276">
        <f t="shared" si="73"/>
        <v>2560.9742022142509</v>
      </c>
      <c r="ET40" s="276">
        <f t="shared" si="73"/>
        <v>2703.3345323965273</v>
      </c>
      <c r="EU40" s="276">
        <f t="shared" si="73"/>
        <v>2853.6084384329001</v>
      </c>
      <c r="EV40" s="276">
        <f t="shared" si="73"/>
        <v>3012.2358229473543</v>
      </c>
      <c r="EW40" s="276">
        <f t="shared" ref="EW40:GB40" si="74">EV40*(1+$K40)</f>
        <v>3179.6810420248835</v>
      </c>
      <c r="EX40" s="276">
        <f t="shared" si="74"/>
        <v>3356.4342645390388</v>
      </c>
      <c r="EY40" s="276">
        <f t="shared" si="74"/>
        <v>3543.0129070422518</v>
      </c>
      <c r="EZ40" s="276">
        <f t="shared" si="74"/>
        <v>3739.9631484193433</v>
      </c>
      <c r="FA40" s="276">
        <f t="shared" si="74"/>
        <v>3947.8615287381235</v>
      </c>
      <c r="FB40" s="276">
        <f t="shared" si="74"/>
        <v>4167.3166369774553</v>
      </c>
      <c r="FC40" s="276">
        <f t="shared" si="74"/>
        <v>4398.9708925733385</v>
      </c>
      <c r="FD40" s="276">
        <f t="shared" si="74"/>
        <v>4643.5024259982001</v>
      </c>
      <c r="FE40" s="276">
        <f t="shared" si="74"/>
        <v>4901.6270638784845</v>
      </c>
      <c r="FF40" s="276">
        <f t="shared" si="74"/>
        <v>5174.1004244616552</v>
      </c>
      <c r="FG40" s="276">
        <f t="shared" si="74"/>
        <v>5461.7201295667492</v>
      </c>
      <c r="FH40" s="276">
        <f t="shared" si="74"/>
        <v>5765.328139493613</v>
      </c>
      <c r="FI40" s="276">
        <f t="shared" si="74"/>
        <v>6085.8132177258904</v>
      </c>
      <c r="FJ40" s="276">
        <f t="shared" si="74"/>
        <v>6424.113532642783</v>
      </c>
      <c r="FK40" s="276">
        <f t="shared" si="74"/>
        <v>6781.2194038556727</v>
      </c>
      <c r="FL40" s="276">
        <f t="shared" si="74"/>
        <v>7158.1762012090685</v>
      </c>
      <c r="FM40" s="276">
        <f t="shared" si="74"/>
        <v>7556.0874049322301</v>
      </c>
      <c r="FN40" s="276">
        <f t="shared" si="74"/>
        <v>7976.1178358995703</v>
      </c>
      <c r="FO40" s="276">
        <f t="shared" si="74"/>
        <v>8419.4970654559056</v>
      </c>
      <c r="FP40" s="276">
        <f t="shared" si="74"/>
        <v>8887.5230147882667</v>
      </c>
      <c r="FQ40" s="276">
        <f t="shared" si="74"/>
        <v>9381.5657543808411</v>
      </c>
      <c r="FR40" s="276">
        <f t="shared" si="74"/>
        <v>9903.071514675361</v>
      </c>
      <c r="FS40" s="276">
        <f t="shared" si="74"/>
        <v>10453.566919677467</v>
      </c>
      <c r="FT40" s="276">
        <f t="shared" si="74"/>
        <v>11034.66345590228</v>
      </c>
      <c r="FU40" s="276">
        <f t="shared" si="74"/>
        <v>11648.062189741273</v>
      </c>
      <c r="FV40" s="276">
        <f t="shared" si="74"/>
        <v>12295.558747059787</v>
      </c>
      <c r="FW40" s="276">
        <f t="shared" si="74"/>
        <v>12979.048569602157</v>
      </c>
      <c r="FX40" s="276">
        <f t="shared" si="74"/>
        <v>13700.532463591724</v>
      </c>
      <c r="FY40" s="276">
        <f t="shared" si="74"/>
        <v>14462.122456768368</v>
      </c>
      <c r="FZ40" s="276">
        <f t="shared" si="74"/>
        <v>15266.047981009089</v>
      </c>
      <c r="GA40" s="276">
        <f t="shared" si="74"/>
        <v>16114.662398630275</v>
      </c>
      <c r="GB40" s="276">
        <f t="shared" si="74"/>
        <v>17010.449891476324</v>
      </c>
      <c r="GC40" s="276">
        <f t="shared" ref="GC40:HF40" si="75">GB40*(1+$K40)</f>
        <v>17956.032732961365</v>
      </c>
      <c r="GD40" s="276">
        <f t="shared" si="75"/>
        <v>18954.178964351744</v>
      </c>
      <c r="GE40" s="276">
        <f t="shared" si="75"/>
        <v>20007.810497760423</v>
      </c>
      <c r="GF40" s="276">
        <f t="shared" si="75"/>
        <v>21120.011669573436</v>
      </c>
      <c r="GG40" s="276">
        <f t="shared" si="75"/>
        <v>22294.038269347231</v>
      </c>
      <c r="GH40" s="276">
        <f t="shared" si="75"/>
        <v>23533.327070607502</v>
      </c>
      <c r="GI40" s="276">
        <f t="shared" si="75"/>
        <v>24841.505891449411</v>
      </c>
      <c r="GJ40" s="276">
        <f t="shared" si="75"/>
        <v>26222.404214389971</v>
      </c>
      <c r="GK40" s="276">
        <f t="shared" si="75"/>
        <v>27680.064396560509</v>
      </c>
      <c r="GL40" s="276">
        <f t="shared" si="75"/>
        <v>29218.75350305521</v>
      </c>
      <c r="GM40" s="276">
        <f t="shared" si="75"/>
        <v>30842.975798076004</v>
      </c>
      <c r="GN40" s="276">
        <f t="shared" si="75"/>
        <v>32557.48593043958</v>
      </c>
      <c r="GO40" s="276">
        <f t="shared" si="75"/>
        <v>34367.302852044959</v>
      </c>
      <c r="GP40" s="276">
        <f t="shared" si="75"/>
        <v>36277.724510045751</v>
      </c>
      <c r="GQ40" s="276">
        <f t="shared" si="75"/>
        <v>38294.343355735982</v>
      </c>
      <c r="GR40" s="276">
        <f t="shared" si="75"/>
        <v>40423.062715549335</v>
      </c>
      <c r="GS40" s="276">
        <f t="shared" si="75"/>
        <v>42670.114072095188</v>
      </c>
      <c r="GT40" s="276">
        <f t="shared" si="75"/>
        <v>45042.075305818958</v>
      </c>
      <c r="GU40" s="276">
        <f t="shared" si="75"/>
        <v>47545.889950686236</v>
      </c>
      <c r="GV40" s="276">
        <f t="shared" si="75"/>
        <v>50188.887520258628</v>
      </c>
      <c r="GW40" s="276">
        <f t="shared" si="75"/>
        <v>52978.804963662617</v>
      </c>
      <c r="GX40" s="276">
        <f t="shared" si="75"/>
        <v>55923.80931426031</v>
      </c>
      <c r="GY40" s="276">
        <f t="shared" si="75"/>
        <v>59032.521597322469</v>
      </c>
      <c r="GZ40" s="276">
        <f t="shared" si="75"/>
        <v>62314.042066689588</v>
      </c>
      <c r="HA40" s="276">
        <f t="shared" si="75"/>
        <v>65777.976844297329</v>
      </c>
      <c r="HB40" s="276">
        <f t="shared" si="75"/>
        <v>69434.466040549247</v>
      </c>
      <c r="HC40" s="276">
        <f t="shared" si="75"/>
        <v>73294.213437854618</v>
      </c>
      <c r="HD40" s="276">
        <f t="shared" si="75"/>
        <v>77368.517824225113</v>
      </c>
      <c r="HE40" s="276">
        <f t="shared" si="75"/>
        <v>81669.306068654521</v>
      </c>
      <c r="HF40" s="276">
        <f t="shared" si="75"/>
        <v>86209.1680351041</v>
      </c>
    </row>
    <row r="41" spans="1:214">
      <c r="A41" s="3" t="str">
        <f t="shared" si="49"/>
        <v>ONE Gas Inc.</v>
      </c>
      <c r="B41" s="3" t="str">
        <f t="shared" si="49"/>
        <v>OGS</v>
      </c>
      <c r="C41" s="276">
        <f>'Attachment 3 Constant DCF '!D40</f>
        <v>74.401444444444451</v>
      </c>
      <c r="D41" s="276">
        <f t="shared" si="50"/>
        <v>2.16</v>
      </c>
      <c r="E41" s="95">
        <f t="shared" si="50"/>
        <v>5.8333333333333327E-2</v>
      </c>
      <c r="F41" s="95">
        <f t="shared" si="51"/>
        <v>5.7875836103862544E-2</v>
      </c>
      <c r="G41" s="95">
        <f t="shared" si="51"/>
        <v>5.741833887439176E-2</v>
      </c>
      <c r="H41" s="95">
        <f t="shared" si="51"/>
        <v>5.6960841644920976E-2</v>
      </c>
      <c r="I41" s="95">
        <f t="shared" si="51"/>
        <v>5.6503344415450192E-2</v>
      </c>
      <c r="J41" s="95">
        <f t="shared" si="51"/>
        <v>5.6045847185979408E-2</v>
      </c>
      <c r="K41" s="95">
        <f>'Attachment 5 GDP Growth'!$D$25</f>
        <v>5.5588349956508631E-2</v>
      </c>
      <c r="L41" s="95">
        <f t="shared" si="60"/>
        <v>8.7997433543205258E-2</v>
      </c>
      <c r="N41" s="276">
        <f t="shared" si="61"/>
        <v>-74.401444444444451</v>
      </c>
      <c r="O41" s="276">
        <f t="shared" si="52"/>
        <v>2.286</v>
      </c>
      <c r="P41" s="276">
        <f t="shared" si="53"/>
        <v>2.4193500000000001</v>
      </c>
      <c r="Q41" s="276">
        <f t="shared" si="53"/>
        <v>2.5604787500000001</v>
      </c>
      <c r="R41" s="276">
        <f t="shared" si="53"/>
        <v>2.7098400104166669</v>
      </c>
      <c r="S41" s="276">
        <f t="shared" si="53"/>
        <v>2.8679140110243058</v>
      </c>
      <c r="T41" s="276">
        <f t="shared" si="62"/>
        <v>3.0338969322863192</v>
      </c>
      <c r="U41" s="276">
        <f t="shared" si="63"/>
        <v>3.2080982544543128</v>
      </c>
      <c r="V41" s="276">
        <f t="shared" si="63"/>
        <v>3.3908342311076325</v>
      </c>
      <c r="W41" s="276">
        <f t="shared" si="63"/>
        <v>3.5824277055236049</v>
      </c>
      <c r="X41" s="276">
        <f t="shared" si="63"/>
        <v>3.7832079012622</v>
      </c>
      <c r="Y41" s="276">
        <f t="shared" ref="Y41:BD41" si="76">X41*(1+$K41)</f>
        <v>3.9935101860357918</v>
      </c>
      <c r="Z41" s="276">
        <f t="shared" si="76"/>
        <v>4.2155028278120312</v>
      </c>
      <c r="AA41" s="276">
        <f t="shared" si="76"/>
        <v>4.4498356742470984</v>
      </c>
      <c r="AB41" s="276">
        <f t="shared" si="76"/>
        <v>4.6971946969561023</v>
      </c>
      <c r="AC41" s="276">
        <f t="shared" si="76"/>
        <v>4.9583039995843547</v>
      </c>
      <c r="AD41" s="276">
        <f t="shared" si="76"/>
        <v>5.2339279375040064</v>
      </c>
      <c r="AE41" s="276">
        <f t="shared" si="76"/>
        <v>5.5248733553411267</v>
      </c>
      <c r="AF41" s="276">
        <f t="shared" si="76"/>
        <v>5.8319919488832195</v>
      </c>
      <c r="AG41" s="276">
        <f t="shared" si="76"/>
        <v>6.1561827582812807</v>
      </c>
      <c r="AH41" s="276">
        <f t="shared" si="76"/>
        <v>6.4983947998448448</v>
      </c>
      <c r="AI41" s="276">
        <f t="shared" si="76"/>
        <v>6.8596298441341759</v>
      </c>
      <c r="AJ41" s="276">
        <f t="shared" si="76"/>
        <v>7.2409453484820174</v>
      </c>
      <c r="AK41" s="276">
        <f t="shared" si="76"/>
        <v>7.6434575525293891</v>
      </c>
      <c r="AL41" s="276">
        <f t="shared" si="76"/>
        <v>8.0683447458371109</v>
      </c>
      <c r="AM41" s="276">
        <f t="shared" si="76"/>
        <v>8.5168507171384622</v>
      </c>
      <c r="AN41" s="276">
        <f t="shared" si="76"/>
        <v>8.9902883953300972</v>
      </c>
      <c r="AO41" s="276">
        <f t="shared" si="76"/>
        <v>9.4900436928596452</v>
      </c>
      <c r="AP41" s="276">
        <f t="shared" si="76"/>
        <v>10.017579562760885</v>
      </c>
      <c r="AQ41" s="276">
        <f t="shared" si="76"/>
        <v>10.574440281212805</v>
      </c>
      <c r="AR41" s="276">
        <f t="shared" si="76"/>
        <v>11.162255968159064</v>
      </c>
      <c r="AS41" s="276">
        <f t="shared" si="76"/>
        <v>11.782747359221217</v>
      </c>
      <c r="AT41" s="276">
        <f t="shared" si="76"/>
        <v>12.437730842874734</v>
      </c>
      <c r="AU41" s="276">
        <f t="shared" si="76"/>
        <v>13.129123777633316</v>
      </c>
      <c r="AV41" s="276">
        <f t="shared" si="76"/>
        <v>13.858950104806715</v>
      </c>
      <c r="AW41" s="276">
        <f t="shared" si="76"/>
        <v>14.629346273262502</v>
      </c>
      <c r="AX41" s="276">
        <f t="shared" si="76"/>
        <v>15.442567493535563</v>
      </c>
      <c r="AY41" s="276">
        <f t="shared" si="76"/>
        <v>16.300994339593224</v>
      </c>
      <c r="AZ41" s="276">
        <f t="shared" si="76"/>
        <v>17.207139717581597</v>
      </c>
      <c r="BA41" s="276">
        <f t="shared" si="76"/>
        <v>18.163656221953062</v>
      </c>
      <c r="BB41" s="276">
        <f t="shared" si="76"/>
        <v>19.173343900508705</v>
      </c>
      <c r="BC41" s="276">
        <f t="shared" si="76"/>
        <v>20.239158451086674</v>
      </c>
      <c r="BD41" s="276">
        <f t="shared" si="76"/>
        <v>21.36421987389091</v>
      </c>
      <c r="BE41" s="276">
        <f t="shared" ref="BE41:CJ41" si="77">BD41*(1+$K41)</f>
        <v>22.551821604788554</v>
      </c>
      <c r="BF41" s="276">
        <f t="shared" si="77"/>
        <v>23.805440156312294</v>
      </c>
      <c r="BG41" s="276">
        <f t="shared" si="77"/>
        <v>25.128745294590104</v>
      </c>
      <c r="BH41" s="276">
        <f t="shared" si="77"/>
        <v>26.525610781993748</v>
      </c>
      <c r="BI41" s="276">
        <f t="shared" si="77"/>
        <v>28.000125716953356</v>
      </c>
      <c r="BJ41" s="276">
        <f t="shared" si="77"/>
        <v>29.556606504133597</v>
      </c>
      <c r="BK41" s="276">
        <f t="shared" si="77"/>
        <v>31.199609490012197</v>
      </c>
      <c r="BL41" s="276">
        <f t="shared" si="77"/>
        <v>32.933944300849404</v>
      </c>
      <c r="BM41" s="276">
        <f t="shared" si="77"/>
        <v>34.764687922093181</v>
      </c>
      <c r="BN41" s="276">
        <f t="shared" si="77"/>
        <v>36.697199560435308</v>
      </c>
      <c r="BO41" s="276">
        <f t="shared" si="77"/>
        <v>38.737136332024619</v>
      </c>
      <c r="BP41" s="276">
        <f t="shared" si="77"/>
        <v>40.890469822762192</v>
      </c>
      <c r="BQ41" s="276">
        <f t="shared" si="77"/>
        <v>43.163503569155949</v>
      </c>
      <c r="BR41" s="276">
        <f t="shared" si="77"/>
        <v>45.5628915109072</v>
      </c>
      <c r="BS41" s="276">
        <f t="shared" si="77"/>
        <v>48.095657469245943</v>
      </c>
      <c r="BT41" s="276">
        <f t="shared" si="77"/>
        <v>50.769215708034757</v>
      </c>
      <c r="BU41" s="276">
        <f t="shared" si="77"/>
        <v>53.591392637830467</v>
      </c>
      <c r="BV41" s="276">
        <f t="shared" si="77"/>
        <v>56.570449726438845</v>
      </c>
      <c r="BW41" s="276">
        <f t="shared" si="77"/>
        <v>59.715107683029203</v>
      </c>
      <c r="BX41" s="276">
        <f t="shared" si="77"/>
        <v>63.034571986604028</v>
      </c>
      <c r="BY41" s="276">
        <f t="shared" si="77"/>
        <v>66.538559833554103</v>
      </c>
      <c r="BZ41" s="276">
        <f t="shared" si="77"/>
        <v>70.237328583183796</v>
      </c>
      <c r="CA41" s="276">
        <f t="shared" si="77"/>
        <v>74.141705784476102</v>
      </c>
      <c r="CB41" s="276">
        <f t="shared" si="77"/>
        <v>78.263120871996065</v>
      </c>
      <c r="CC41" s="276">
        <f t="shared" si="77"/>
        <v>82.613638623717122</v>
      </c>
      <c r="CD41" s="276">
        <f t="shared" si="77"/>
        <v>87.205994478712853</v>
      </c>
      <c r="CE41" s="276">
        <f t="shared" si="77"/>
        <v>92.053631818100897</v>
      </c>
      <c r="CF41" s="276">
        <f t="shared" si="77"/>
        <v>97.170741318373089</v>
      </c>
      <c r="CG41" s="276">
        <f t="shared" si="77"/>
        <v>102.57230249231219</v>
      </c>
      <c r="CH41" s="276">
        <f t="shared" si="77"/>
        <v>108.27412753909971</v>
      </c>
      <c r="CI41" s="276">
        <f t="shared" si="77"/>
        <v>114.29290763197884</v>
      </c>
      <c r="CJ41" s="276">
        <f t="shared" si="77"/>
        <v>120.64626177897219</v>
      </c>
      <c r="CK41" s="276">
        <f t="shared" ref="CK41:DP41" si="78">CJ41*(1+$K41)</f>
        <v>127.35278839968625</v>
      </c>
      <c r="CL41" s="276">
        <f t="shared" si="78"/>
        <v>134.43211976918519</v>
      </c>
      <c r="CM41" s="276">
        <f t="shared" si="78"/>
        <v>141.90497948830995</v>
      </c>
      <c r="CN41" s="276">
        <f t="shared" si="78"/>
        <v>149.79324314867731</v>
      </c>
      <c r="CO41" s="276">
        <f t="shared" si="78"/>
        <v>158.12000236994638</v>
      </c>
      <c r="CP41" s="276">
        <f t="shared" si="78"/>
        <v>166.90963239681093</v>
      </c>
      <c r="CQ41" s="276">
        <f t="shared" si="78"/>
        <v>176.18786345359706</v>
      </c>
      <c r="CR41" s="276">
        <f t="shared" si="78"/>
        <v>185.98185606534517</v>
      </c>
      <c r="CS41" s="276">
        <f t="shared" si="78"/>
        <v>196.3202805658666</v>
      </c>
      <c r="CT41" s="276">
        <f t="shared" si="78"/>
        <v>207.23340102552194</v>
      </c>
      <c r="CU41" s="276">
        <f t="shared" si="78"/>
        <v>218.75316384440615</v>
      </c>
      <c r="CV41" s="276">
        <f t="shared" si="78"/>
        <v>230.91329127028246</v>
      </c>
      <c r="CW41" s="276">
        <f t="shared" si="78"/>
        <v>243.74938011502414</v>
      </c>
      <c r="CX41" s="276">
        <f t="shared" si="78"/>
        <v>257.29900595854014</v>
      </c>
      <c r="CY41" s="276">
        <f t="shared" si="78"/>
        <v>271.60183314522527</v>
      </c>
      <c r="CZ41" s="276">
        <f t="shared" si="78"/>
        <v>286.69973089493129</v>
      </c>
      <c r="DA41" s="276">
        <f t="shared" si="78"/>
        <v>302.63689586835557</v>
      </c>
      <c r="DB41" s="276">
        <f t="shared" si="78"/>
        <v>319.45998154563716</v>
      </c>
      <c r="DC41" s="276">
        <f t="shared" si="78"/>
        <v>337.21823479689584</v>
      </c>
      <c r="DD41" s="276">
        <f t="shared" si="78"/>
        <v>355.9636400445018</v>
      </c>
      <c r="DE41" s="276">
        <f t="shared" si="78"/>
        <v>375.75107143908826</v>
      </c>
      <c r="DF41" s="276">
        <f t="shared" si="78"/>
        <v>396.63845349477737</v>
      </c>
      <c r="DG41" s="276">
        <f t="shared" si="78"/>
        <v>418.68693065385344</v>
      </c>
      <c r="DH41" s="276">
        <f t="shared" si="78"/>
        <v>441.96104627725629</v>
      </c>
      <c r="DI41" s="276">
        <f t="shared" si="78"/>
        <v>466.52893158486114</v>
      </c>
      <c r="DJ41" s="276">
        <f t="shared" si="78"/>
        <v>492.46250509863648</v>
      </c>
      <c r="DK41" s="276">
        <f t="shared" si="78"/>
        <v>519.83768317251838</v>
      </c>
      <c r="DL41" s="276">
        <f t="shared" si="78"/>
        <v>548.73460222529297</v>
      </c>
      <c r="DM41" s="276">
        <f t="shared" si="78"/>
        <v>579.23785332703812</v>
      </c>
      <c r="DN41" s="276">
        <f t="shared" si="78"/>
        <v>611.43672982583837</v>
      </c>
      <c r="DO41" s="276">
        <f t="shared" si="78"/>
        <v>645.4254887396603</v>
      </c>
      <c r="DP41" s="276">
        <f t="shared" si="78"/>
        <v>681.30362667857116</v>
      </c>
      <c r="DQ41" s="276">
        <f t="shared" ref="DQ41:EV41" si="79">DP41*(1+$K41)</f>
        <v>719.17617110501806</v>
      </c>
      <c r="DR41" s="276">
        <f t="shared" si="79"/>
        <v>759.15398778478573</v>
      </c>
      <c r="DS41" s="276">
        <f t="shared" si="79"/>
        <v>801.35410532864546</v>
      </c>
      <c r="DT41" s="276">
        <f t="shared" si="79"/>
        <v>845.90005777473903</v>
      </c>
      <c r="DU41" s="276">
        <f t="shared" si="79"/>
        <v>892.92224621455205</v>
      </c>
      <c r="DV41" s="276">
        <f t="shared" si="79"/>
        <v>942.55832052107837</v>
      </c>
      <c r="DW41" s="276">
        <f t="shared" si="79"/>
        <v>994.95358229662315</v>
      </c>
      <c r="DX41" s="276">
        <f t="shared" si="79"/>
        <v>1050.2614102198097</v>
      </c>
      <c r="DY41" s="276">
        <f t="shared" si="79"/>
        <v>1108.6437090369247</v>
      </c>
      <c r="DZ41" s="276">
        <f t="shared" si="79"/>
        <v>1170.2713835119509</v>
      </c>
      <c r="EA41" s="276">
        <f t="shared" si="79"/>
        <v>1235.3248387227009</v>
      </c>
      <c r="EB41" s="276">
        <f t="shared" si="79"/>
        <v>1303.994508167586</v>
      </c>
      <c r="EC41" s="276">
        <f t="shared" si="79"/>
        <v>1376.4814112289712</v>
      </c>
      <c r="ED41" s="276">
        <f t="shared" si="79"/>
        <v>1452.997741624996</v>
      </c>
      <c r="EE41" s="276">
        <f t="shared" si="79"/>
        <v>1533.767488572463</v>
      </c>
      <c r="EF41" s="276">
        <f t="shared" si="79"/>
        <v>1619.0270924791444</v>
      </c>
      <c r="EG41" s="276">
        <f t="shared" si="79"/>
        <v>1709.0261370849437</v>
      </c>
      <c r="EH41" s="276">
        <f t="shared" si="79"/>
        <v>1804.0280800780417</v>
      </c>
      <c r="EI41" s="276">
        <f t="shared" si="79"/>
        <v>1904.3110243247884</v>
      </c>
      <c r="EJ41" s="276">
        <f t="shared" si="79"/>
        <v>2010.168531970992</v>
      </c>
      <c r="EK41" s="276">
        <f t="shared" si="79"/>
        <v>2121.9104837977566</v>
      </c>
      <c r="EL41" s="276">
        <f t="shared" si="79"/>
        <v>2239.8639863474909</v>
      </c>
      <c r="EM41" s="276">
        <f t="shared" si="79"/>
        <v>2364.3743294755559</v>
      </c>
      <c r="EN41" s="276">
        <f t="shared" si="79"/>
        <v>2495.8059971306284</v>
      </c>
      <c r="EO41" s="276">
        <f t="shared" si="79"/>
        <v>2634.5437343226786</v>
      </c>
      <c r="EP41" s="276">
        <f t="shared" si="79"/>
        <v>2780.9936734019348</v>
      </c>
      <c r="EQ41" s="276">
        <f t="shared" si="79"/>
        <v>2935.5845229458378</v>
      </c>
      <c r="ER41" s="276">
        <f t="shared" si="79"/>
        <v>3098.7688227342614</v>
      </c>
      <c r="ES41" s="276">
        <f t="shared" si="79"/>
        <v>3271.0242684867317</v>
      </c>
      <c r="ET41" s="276">
        <f t="shared" si="79"/>
        <v>3452.855110239605</v>
      </c>
      <c r="EU41" s="276">
        <f t="shared" si="79"/>
        <v>3644.7936284567231</v>
      </c>
      <c r="EV41" s="276">
        <f t="shared" si="79"/>
        <v>3847.4016921946281</v>
      </c>
      <c r="EW41" s="276">
        <f t="shared" ref="EW41:GB41" si="80">EV41*(1+$K41)</f>
        <v>4061.2724038836068</v>
      </c>
      <c r="EX41" s="276">
        <f t="shared" si="80"/>
        <v>4287.0318355394002</v>
      </c>
      <c r="EY41" s="276">
        <f t="shared" si="80"/>
        <v>4525.3408614880582</v>
      </c>
      <c r="EZ41" s="276">
        <f t="shared" si="80"/>
        <v>4776.8970929689449</v>
      </c>
      <c r="FA41" s="276">
        <f t="shared" si="80"/>
        <v>5042.4369202791313</v>
      </c>
      <c r="FB41" s="276">
        <f t="shared" si="80"/>
        <v>5322.7376684372275</v>
      </c>
      <c r="FC41" s="276">
        <f t="shared" si="80"/>
        <v>5618.6198726770072</v>
      </c>
      <c r="FD41" s="276">
        <f t="shared" si="80"/>
        <v>5930.9496804319706</v>
      </c>
      <c r="FE41" s="276">
        <f t="shared" si="80"/>
        <v>6260.641386842266</v>
      </c>
      <c r="FF41" s="276">
        <f t="shared" si="80"/>
        <v>6608.6601112062554</v>
      </c>
      <c r="FG41" s="276">
        <f t="shared" si="80"/>
        <v>6976.0246222116075</v>
      </c>
      <c r="FH41" s="276">
        <f t="shared" si="80"/>
        <v>7363.8103202163275</v>
      </c>
      <c r="FI41" s="276">
        <f t="shared" si="80"/>
        <v>7773.1523853098624</v>
      </c>
      <c r="FJ41" s="276">
        <f t="shared" si="80"/>
        <v>8205.2491003697378</v>
      </c>
      <c r="FK41" s="276">
        <f t="shared" si="80"/>
        <v>8661.3653588414181</v>
      </c>
      <c r="FL41" s="276">
        <f t="shared" si="80"/>
        <v>9142.8363675098753</v>
      </c>
      <c r="FM41" s="276">
        <f t="shared" si="80"/>
        <v>9651.0715551021076</v>
      </c>
      <c r="FN41" s="276">
        <f t="shared" si="80"/>
        <v>10187.558698162429</v>
      </c>
      <c r="FO41" s="276">
        <f t="shared" si="80"/>
        <v>10753.868276278356</v>
      </c>
      <c r="FP41" s="276">
        <f t="shared" si="80"/>
        <v>11351.658069406312</v>
      </c>
      <c r="FQ41" s="276">
        <f t="shared" si="80"/>
        <v>11982.678010755095</v>
      </c>
      <c r="FR41" s="276">
        <f t="shared" si="80"/>
        <v>12648.775309433109</v>
      </c>
      <c r="FS41" s="276">
        <f t="shared" si="80"/>
        <v>13351.899857855122</v>
      </c>
      <c r="FT41" s="276">
        <f t="shared" si="80"/>
        <v>14094.109939737829</v>
      </c>
      <c r="FU41" s="276">
        <f t="shared" si="80"/>
        <v>14877.578255393482</v>
      </c>
      <c r="FV41" s="276">
        <f t="shared" si="80"/>
        <v>15704.598281959637</v>
      </c>
      <c r="FW41" s="276">
        <f t="shared" si="80"/>
        <v>16577.590987183594</v>
      </c>
      <c r="FX41" s="276">
        <f t="shared" si="80"/>
        <v>17499.111916415019</v>
      </c>
      <c r="FY41" s="276">
        <f t="shared" si="80"/>
        <v>18471.858673552808</v>
      </c>
      <c r="FZ41" s="276">
        <f t="shared" si="80"/>
        <v>19498.67881784543</v>
      </c>
      <c r="GA41" s="276">
        <f t="shared" si="80"/>
        <v>20582.578199661384</v>
      </c>
      <c r="GB41" s="276">
        <f t="shared" si="80"/>
        <v>21726.729759631366</v>
      </c>
      <c r="GC41" s="276">
        <f t="shared" ref="GC41:HF41" si="81">GB41*(1+$K41)</f>
        <v>22934.482816920245</v>
      </c>
      <c r="GD41" s="276">
        <f t="shared" si="81"/>
        <v>24209.372873818742</v>
      </c>
      <c r="GE41" s="276">
        <f t="shared" si="81"/>
        <v>25555.131965356184</v>
      </c>
      <c r="GF41" s="276">
        <f t="shared" si="81"/>
        <v>26975.699584231163</v>
      </c>
      <c r="GG41" s="276">
        <f t="shared" si="81"/>
        <v>28475.234213041047</v>
      </c>
      <c r="GH41" s="276">
        <f t="shared" si="81"/>
        <v>30058.125497569119</v>
      </c>
      <c r="GI41" s="276">
        <f t="shared" si="81"/>
        <v>31729.007096764646</v>
      </c>
      <c r="GJ41" s="276">
        <f t="shared" si="81"/>
        <v>33492.770247032146</v>
      </c>
      <c r="GK41" s="276">
        <f t="shared" si="81"/>
        <v>35354.578080537111</v>
      </c>
      <c r="GL41" s="276">
        <f t="shared" si="81"/>
        <v>37319.880739442713</v>
      </c>
      <c r="GM41" s="276">
        <f t="shared" si="81"/>
        <v>39394.431330322019</v>
      </c>
      <c r="GN41" s="276">
        <f t="shared" si="81"/>
        <v>41584.302765449604</v>
      </c>
      <c r="GO41" s="276">
        <f t="shared" si="81"/>
        <v>43895.905540272826</v>
      </c>
      <c r="GP41" s="276">
        <f t="shared" si="81"/>
        <v>46336.006499103358</v>
      </c>
      <c r="GQ41" s="276">
        <f t="shared" si="81"/>
        <v>48911.748643962572</v>
      </c>
      <c r="GR41" s="276">
        <f t="shared" si="81"/>
        <v>51630.672044567953</v>
      </c>
      <c r="GS41" s="276">
        <f t="shared" si="81"/>
        <v>54500.735910671123</v>
      </c>
      <c r="GT41" s="276">
        <f t="shared" si="81"/>
        <v>57530.341891360767</v>
      </c>
      <c r="GU41" s="276">
        <f t="shared" si="81"/>
        <v>60728.358669535315</v>
      </c>
      <c r="GV41" s="276">
        <f t="shared" si="81"/>
        <v>64104.147923541816</v>
      </c>
      <c r="GW41" s="276">
        <f t="shared" si="81"/>
        <v>67667.591731979453</v>
      </c>
      <c r="GX41" s="276">
        <f t="shared" si="81"/>
        <v>71429.121501890884</v>
      </c>
      <c r="GY41" s="276">
        <f t="shared" si="81"/>
        <v>75399.748505023963</v>
      </c>
      <c r="GZ41" s="276">
        <f t="shared" si="81"/>
        <v>79591.096111553969</v>
      </c>
      <c r="HA41" s="276">
        <f t="shared" si="81"/>
        <v>84015.433815625147</v>
      </c>
      <c r="HB41" s="276">
        <f t="shared" si="81"/>
        <v>88685.713152316006</v>
      </c>
      <c r="HC41" s="276">
        <f t="shared" si="81"/>
        <v>93615.605611169492</v>
      </c>
      <c r="HD41" s="276">
        <f t="shared" si="81"/>
        <v>98819.542657273676</v>
      </c>
      <c r="HE41" s="276">
        <f t="shared" si="81"/>
        <v>104312.75797704834</v>
      </c>
      <c r="HF41" s="276">
        <f t="shared" si="81"/>
        <v>110111.33207240509</v>
      </c>
    </row>
    <row r="42" spans="1:214">
      <c r="A42" s="3" t="str">
        <f t="shared" si="49"/>
        <v>South Jersey Industries, Inc.</v>
      </c>
      <c r="B42" s="3" t="str">
        <f t="shared" si="49"/>
        <v>SJI</v>
      </c>
      <c r="C42" s="276">
        <f>'Attachment 3 Constant DCF '!D41</f>
        <v>21.469888888888892</v>
      </c>
      <c r="D42" s="276">
        <f t="shared" si="50"/>
        <v>1.21</v>
      </c>
      <c r="E42" s="95">
        <f t="shared" si="50"/>
        <v>0.20499999999999999</v>
      </c>
      <c r="F42" s="95">
        <f t="shared" si="51"/>
        <v>0.18009805832608478</v>
      </c>
      <c r="G42" s="95">
        <f t="shared" si="51"/>
        <v>0.15519611665216954</v>
      </c>
      <c r="H42" s="95">
        <f t="shared" si="51"/>
        <v>0.1302941749782543</v>
      </c>
      <c r="I42" s="95">
        <f t="shared" si="51"/>
        <v>0.10539223330433907</v>
      </c>
      <c r="J42" s="95">
        <f t="shared" si="51"/>
        <v>8.0490291630423844E-2</v>
      </c>
      <c r="K42" s="95">
        <f>'Attachment 5 GDP Growth'!$D$25</f>
        <v>5.5588349956508631E-2</v>
      </c>
      <c r="L42" s="95">
        <f t="shared" si="60"/>
        <v>0.1910663306713104</v>
      </c>
      <c r="N42" s="276">
        <f t="shared" si="61"/>
        <v>-21.469888888888892</v>
      </c>
      <c r="O42" s="276">
        <f t="shared" si="52"/>
        <v>1.4580500000000001</v>
      </c>
      <c r="P42" s="276">
        <f t="shared" si="53"/>
        <v>1.7569502500000003</v>
      </c>
      <c r="Q42" s="276">
        <f t="shared" si="53"/>
        <v>2.1171250512500004</v>
      </c>
      <c r="R42" s="276">
        <f t="shared" si="53"/>
        <v>2.5511356867562505</v>
      </c>
      <c r="S42" s="276">
        <f t="shared" si="53"/>
        <v>3.0741185025412818</v>
      </c>
      <c r="T42" s="276">
        <f t="shared" si="62"/>
        <v>3.627761275913258</v>
      </c>
      <c r="U42" s="276">
        <f t="shared" si="63"/>
        <v>4.1907757380761153</v>
      </c>
      <c r="V42" s="276">
        <f t="shared" si="63"/>
        <v>4.7368094053876275</v>
      </c>
      <c r="W42" s="276">
        <f t="shared" si="63"/>
        <v>5.2360323273584282</v>
      </c>
      <c r="X42" s="276">
        <f t="shared" si="63"/>
        <v>5.6574820963738341</v>
      </c>
      <c r="Y42" s="276">
        <f t="shared" ref="Y42:BD42" si="82">X42*(1+$K42)</f>
        <v>5.971972191019745</v>
      </c>
      <c r="Z42" s="276">
        <f t="shared" si="82"/>
        <v>6.3039442711046885</v>
      </c>
      <c r="AA42" s="276">
        <f t="shared" si="82"/>
        <v>6.6543701313531836</v>
      </c>
      <c r="AB42" s="276">
        <f t="shared" si="82"/>
        <v>7.0242755869549827</v>
      </c>
      <c r="AC42" s="276">
        <f t="shared" si="82"/>
        <v>7.4147434764735962</v>
      </c>
      <c r="AD42" s="276">
        <f t="shared" si="82"/>
        <v>7.8269168316815501</v>
      </c>
      <c r="AE42" s="276">
        <f t="shared" si="82"/>
        <v>8.2620022236015522</v>
      </c>
      <c r="AF42" s="276">
        <f t="shared" si="82"/>
        <v>8.7212732945485669</v>
      </c>
      <c r="AG42" s="276">
        <f t="shared" si="82"/>
        <v>9.2060744865122857</v>
      </c>
      <c r="AH42" s="276">
        <f t="shared" si="82"/>
        <v>9.7178249767942155</v>
      </c>
      <c r="AI42" s="276">
        <f t="shared" si="82"/>
        <v>10.258022832420354</v>
      </c>
      <c r="AJ42" s="276">
        <f t="shared" si="82"/>
        <v>10.828249395490792</v>
      </c>
      <c r="AK42" s="276">
        <f t="shared" si="82"/>
        <v>11.430173912303687</v>
      </c>
      <c r="AL42" s="276">
        <f t="shared" si="82"/>
        <v>12.06555841980458</v>
      </c>
      <c r="AM42" s="276">
        <f t="shared" si="82"/>
        <v>12.736262903665375</v>
      </c>
      <c r="AN42" s="276">
        <f t="shared" si="82"/>
        <v>13.444250743092425</v>
      </c>
      <c r="AO42" s="276">
        <f t="shared" si="82"/>
        <v>14.191594458302498</v>
      </c>
      <c r="AP42" s="276">
        <f t="shared" si="82"/>
        <v>14.980481777491466</v>
      </c>
      <c r="AQ42" s="276">
        <f t="shared" si="82"/>
        <v>15.813222041055763</v>
      </c>
      <c r="AR42" s="276">
        <f t="shared" si="82"/>
        <v>16.692252961813946</v>
      </c>
      <c r="AS42" s="276">
        <f t="shared" si="82"/>
        <v>17.620147761017826</v>
      </c>
      <c r="AT42" s="276">
        <f t="shared" si="82"/>
        <v>18.599622701042676</v>
      </c>
      <c r="AU42" s="276">
        <f t="shared" si="82"/>
        <v>19.633545036807259</v>
      </c>
      <c r="AV42" s="276">
        <f t="shared" si="82"/>
        <v>20.724941409200174</v>
      </c>
      <c r="AW42" s="276">
        <f t="shared" si="82"/>
        <v>21.87700670508293</v>
      </c>
      <c r="AX42" s="276">
        <f t="shared" si="82"/>
        <v>23.093113409805966</v>
      </c>
      <c r="AY42" s="276">
        <f t="shared" si="82"/>
        <v>24.376821479615604</v>
      </c>
      <c r="AZ42" s="276">
        <f t="shared" si="82"/>
        <v>25.731888762851813</v>
      </c>
      <c r="BA42" s="276">
        <f t="shared" si="82"/>
        <v>27.16228200044317</v>
      </c>
      <c r="BB42" s="276">
        <f t="shared" si="82"/>
        <v>28.67218843790118</v>
      </c>
      <c r="BC42" s="276">
        <f t="shared" si="82"/>
        <v>30.266028082806191</v>
      </c>
      <c r="BD42" s="276">
        <f t="shared" si="82"/>
        <v>31.948466643666737</v>
      </c>
      <c r="BE42" s="276">
        <f t="shared" ref="BE42:CJ42" si="83">BD42*(1+$K42)</f>
        <v>33.724429188028729</v>
      </c>
      <c r="BF42" s="276">
        <f t="shared" si="83"/>
        <v>35.599114559816364</v>
      </c>
      <c r="BG42" s="276">
        <f t="shared" si="83"/>
        <v>37.57801059810928</v>
      </c>
      <c r="BH42" s="276">
        <f t="shared" si="83"/>
        <v>39.666910201906369</v>
      </c>
      <c r="BI42" s="276">
        <f t="shared" si="83"/>
        <v>41.871928287903344</v>
      </c>
      <c r="BJ42" s="276">
        <f t="shared" si="83"/>
        <v>44.19951969092515</v>
      </c>
      <c r="BK42" s="276">
        <f t="shared" si="83"/>
        <v>46.656498059413892</v>
      </c>
      <c r="BL42" s="276">
        <f t="shared" si="83"/>
        <v>49.250055801285754</v>
      </c>
      <c r="BM42" s="276">
        <f t="shared" si="83"/>
        <v>51.987785138545206</v>
      </c>
      <c r="BN42" s="276">
        <f t="shared" si="83"/>
        <v>54.877700332290438</v>
      </c>
      <c r="BO42" s="276">
        <f t="shared" si="83"/>
        <v>57.928261143170211</v>
      </c>
      <c r="BP42" s="276">
        <f t="shared" si="83"/>
        <v>61.148397595968774</v>
      </c>
      <c r="BQ42" s="276">
        <f t="shared" si="83"/>
        <v>64.54753612081322</v>
      </c>
      <c r="BR42" s="276">
        <f t="shared" si="83"/>
        <v>68.135627147527373</v>
      </c>
      <c r="BS42" s="276">
        <f t="shared" si="83"/>
        <v>71.923174233910316</v>
      </c>
      <c r="BT42" s="276">
        <f t="shared" si="83"/>
        <v>75.92126481320787</v>
      </c>
      <c r="BU42" s="276">
        <f t="shared" si="83"/>
        <v>80.141602650785231</v>
      </c>
      <c r="BV42" s="276">
        <f t="shared" si="83"/>
        <v>84.596542105012546</v>
      </c>
      <c r="BW42" s="276">
        <f t="shared" si="83"/>
        <v>89.299124292656501</v>
      </c>
      <c r="BX42" s="276">
        <f t="shared" si="83"/>
        <v>94.263115264646459</v>
      </c>
      <c r="BY42" s="276">
        <f t="shared" si="83"/>
        <v>99.503046303968333</v>
      </c>
      <c r="BZ42" s="276">
        <f t="shared" si="83"/>
        <v>105.03425646365201</v>
      </c>
      <c r="CA42" s="276">
        <f t="shared" si="83"/>
        <v>110.87293746937517</v>
      </c>
      <c r="CB42" s="276">
        <f t="shared" si="83"/>
        <v>117.03618111812889</v>
      </c>
      <c r="CC42" s="276">
        <f t="shared" si="83"/>
        <v>123.54202931169677</v>
      </c>
      <c r="CD42" s="276">
        <f t="shared" si="83"/>
        <v>130.40952687141262</v>
      </c>
      <c r="CE42" s="276">
        <f t="shared" si="83"/>
        <v>137.65877728880344</v>
      </c>
      <c r="CF42" s="276">
        <f t="shared" si="83"/>
        <v>145.31100157531853</v>
      </c>
      <c r="CG42" s="276">
        <f t="shared" si="83"/>
        <v>153.38860038341812</v>
      </c>
      <c r="CH42" s="276">
        <f t="shared" si="83"/>
        <v>161.91521958087063</v>
      </c>
      <c r="CI42" s="276">
        <f t="shared" si="83"/>
        <v>170.915819470217</v>
      </c>
      <c r="CJ42" s="276">
        <f t="shared" si="83"/>
        <v>180.41674785603087</v>
      </c>
      <c r="CK42" s="276">
        <f t="shared" ref="CK42:DP42" si="84">CJ42*(1+$K42)</f>
        <v>190.44581717386708</v>
      </c>
      <c r="CL42" s="276">
        <f t="shared" si="84"/>
        <v>201.03238590668127</v>
      </c>
      <c r="CM42" s="276">
        <f t="shared" si="84"/>
        <v>212.20744452705375</v>
      </c>
      <c r="CN42" s="276">
        <f t="shared" si="84"/>
        <v>224.0037062168</v>
      </c>
      <c r="CO42" s="276">
        <f t="shared" si="84"/>
        <v>236.45570262953441</v>
      </c>
      <c r="CP42" s="276">
        <f t="shared" si="84"/>
        <v>249.5998849765171</v>
      </c>
      <c r="CQ42" s="276">
        <f t="shared" si="84"/>
        <v>263.47473073169601</v>
      </c>
      <c r="CR42" s="276">
        <f t="shared" si="84"/>
        <v>278.1208562683064</v>
      </c>
      <c r="CS42" s="276">
        <f t="shared" si="84"/>
        <v>293.58113575675287</v>
      </c>
      <c r="CT42" s="276">
        <f t="shared" si="84"/>
        <v>309.9008266718285</v>
      </c>
      <c r="CU42" s="276">
        <f t="shared" si="84"/>
        <v>327.1277022766734</v>
      </c>
      <c r="CV42" s="276">
        <f t="shared" si="84"/>
        <v>345.31219147129769</v>
      </c>
      <c r="CW42" s="276">
        <f t="shared" si="84"/>
        <v>364.50752641505312</v>
      </c>
      <c r="CX42" s="276">
        <f t="shared" si="84"/>
        <v>384.76989835519441</v>
      </c>
      <c r="CY42" s="276">
        <f t="shared" si="84"/>
        <v>406.1586221176932</v>
      </c>
      <c r="CZ42" s="276">
        <f t="shared" si="84"/>
        <v>428.73630974182487</v>
      </c>
      <c r="DA42" s="276">
        <f t="shared" si="84"/>
        <v>452.5690537668155</v>
      </c>
      <c r="DB42" s="276">
        <f t="shared" si="84"/>
        <v>477.72662070709123</v>
      </c>
      <c r="DC42" s="276">
        <f t="shared" si="84"/>
        <v>504.28265528249727</v>
      </c>
      <c r="DD42" s="276">
        <f t="shared" si="84"/>
        <v>532.31489600133818</v>
      </c>
      <c r="DE42" s="276">
        <f t="shared" si="84"/>
        <v>561.90540272732312</v>
      </c>
      <c r="DF42" s="276">
        <f t="shared" si="84"/>
        <v>593.14079689658251</v>
      </c>
      <c r="DG42" s="276">
        <f t="shared" si="84"/>
        <v>626.11251508795215</v>
      </c>
      <c r="DH42" s="276">
        <f t="shared" si="84"/>
        <v>660.91707668881099</v>
      </c>
      <c r="DI42" s="276">
        <f t="shared" si="84"/>
        <v>697.65636644002132</v>
      </c>
      <c r="DJ42" s="276">
        <f t="shared" si="84"/>
        <v>736.43793268707543</v>
      </c>
      <c r="DK42" s="276">
        <f t="shared" si="84"/>
        <v>777.37530221053237</v>
      </c>
      <c r="DL42" s="276">
        <f t="shared" si="84"/>
        <v>820.58831255735811</v>
      </c>
      <c r="DM42" s="276">
        <f t="shared" si="84"/>
        <v>866.20346284601737</v>
      </c>
      <c r="DN42" s="276">
        <f t="shared" si="84"/>
        <v>914.3542840722414</v>
      </c>
      <c r="DO42" s="276">
        <f t="shared" si="84"/>
        <v>965.18172999948206</v>
      </c>
      <c r="DP42" s="276">
        <f t="shared" si="84"/>
        <v>1018.8345897783217</v>
      </c>
      <c r="DQ42" s="276">
        <f t="shared" ref="DQ42:EV42" si="85">DP42*(1+$K42)</f>
        <v>1075.4699235027149</v>
      </c>
      <c r="DR42" s="276">
        <f t="shared" si="85"/>
        <v>1135.2535219780834</v>
      </c>
      <c r="DS42" s="276">
        <f t="shared" si="85"/>
        <v>1198.3603920471601</v>
      </c>
      <c r="DT42" s="276">
        <f t="shared" si="85"/>
        <v>1264.9752688942965</v>
      </c>
      <c r="DU42" s="276">
        <f t="shared" si="85"/>
        <v>1335.2931568279212</v>
      </c>
      <c r="DV42" s="276">
        <f t="shared" si="85"/>
        <v>1409.5199001242029</v>
      </c>
      <c r="DW42" s="276">
        <f t="shared" si="85"/>
        <v>1487.8727856029702</v>
      </c>
      <c r="DX42" s="276">
        <f t="shared" si="85"/>
        <v>1570.5811786998336</v>
      </c>
      <c r="DY42" s="276">
        <f t="shared" si="85"/>
        <v>1657.8871948965057</v>
      </c>
      <c r="DZ42" s="276">
        <f t="shared" si="85"/>
        <v>1750.0464084748271</v>
      </c>
      <c r="EA42" s="276">
        <f t="shared" si="85"/>
        <v>1847.328600669257</v>
      </c>
      <c r="EB42" s="276">
        <f t="shared" si="85"/>
        <v>1950.0185494079269</v>
      </c>
      <c r="EC42" s="276">
        <f t="shared" si="85"/>
        <v>2058.4168629540982</v>
      </c>
      <c r="ED42" s="276">
        <f t="shared" si="85"/>
        <v>2172.8408598883693</v>
      </c>
      <c r="EE42" s="276">
        <f t="shared" si="85"/>
        <v>2293.6254980076451</v>
      </c>
      <c r="EF42" s="276">
        <f t="shared" si="85"/>
        <v>2421.1243548600655</v>
      </c>
      <c r="EG42" s="276">
        <f t="shared" si="85"/>
        <v>2555.7106627862531</v>
      </c>
      <c r="EH42" s="276">
        <f t="shared" si="85"/>
        <v>2697.7784014967961</v>
      </c>
      <c r="EI42" s="276">
        <f t="shared" si="85"/>
        <v>2847.7434513843104</v>
      </c>
      <c r="EJ42" s="276">
        <f t="shared" si="85"/>
        <v>3006.0448109462172</v>
      </c>
      <c r="EK42" s="276">
        <f t="shared" si="85"/>
        <v>3173.1458818820424</v>
      </c>
      <c r="EL42" s="276">
        <f t="shared" si="85"/>
        <v>3349.5358256271556</v>
      </c>
      <c r="EM42" s="276">
        <f t="shared" si="85"/>
        <v>3535.7309952939809</v>
      </c>
      <c r="EN42" s="276">
        <f t="shared" si="85"/>
        <v>3732.2764472124572</v>
      </c>
      <c r="EO42" s="276">
        <f t="shared" si="85"/>
        <v>3939.7475364945381</v>
      </c>
      <c r="EP42" s="276">
        <f t="shared" si="85"/>
        <v>4158.7516012934893</v>
      </c>
      <c r="EQ42" s="276">
        <f t="shared" si="85"/>
        <v>4389.9297406883825</v>
      </c>
      <c r="ER42" s="276">
        <f t="shared" si="85"/>
        <v>4633.9586913982539</v>
      </c>
      <c r="ES42" s="276">
        <f t="shared" si="85"/>
        <v>4891.5528088197052</v>
      </c>
      <c r="ET42" s="276">
        <f t="shared" si="85"/>
        <v>5163.4661581871178</v>
      </c>
      <c r="EU42" s="276">
        <f t="shared" si="85"/>
        <v>5450.4947219770129</v>
      </c>
      <c r="EV42" s="276">
        <f t="shared" si="85"/>
        <v>5753.4787300183743</v>
      </c>
      <c r="EW42" s="276">
        <f t="shared" ref="EW42:GB42" si="86">EV42*(1+$K42)</f>
        <v>6073.3051191299646</v>
      </c>
      <c r="EX42" s="276">
        <f t="shared" si="86"/>
        <v>6410.910129484816</v>
      </c>
      <c r="EY42" s="276">
        <f t="shared" si="86"/>
        <v>6767.2820453023442</v>
      </c>
      <c r="EZ42" s="276">
        <f t="shared" si="86"/>
        <v>7143.4640878910086</v>
      </c>
      <c r="FA42" s="276">
        <f t="shared" si="86"/>
        <v>7540.557469510446</v>
      </c>
      <c r="FB42" s="276">
        <f t="shared" si="86"/>
        <v>7959.7246169927575</v>
      </c>
      <c r="FC42" s="276">
        <f t="shared" si="86"/>
        <v>8402.1925745595872</v>
      </c>
      <c r="FD42" s="276">
        <f t="shared" si="86"/>
        <v>8869.2565957961833</v>
      </c>
      <c r="FE42" s="276">
        <f t="shared" si="86"/>
        <v>9362.2839352973733</v>
      </c>
      <c r="FF42" s="276">
        <f t="shared" si="86"/>
        <v>9882.7178510848826</v>
      </c>
      <c r="FG42" s="276">
        <f t="shared" si="86"/>
        <v>10432.081829512425</v>
      </c>
      <c r="FH42" s="276">
        <f t="shared" si="86"/>
        <v>11011.984045026296</v>
      </c>
      <c r="FI42" s="276">
        <f t="shared" si="86"/>
        <v>11624.122067836708</v>
      </c>
      <c r="FJ42" s="276">
        <f t="shared" si="86"/>
        <v>12270.28783328079</v>
      </c>
      <c r="FK42" s="276">
        <f t="shared" si="86"/>
        <v>12952.372887424293</v>
      </c>
      <c r="FL42" s="276">
        <f t="shared" si="86"/>
        <v>13672.373924257628</v>
      </c>
      <c r="FM42" s="276">
        <f t="shared" si="86"/>
        <v>14432.398630695505</v>
      </c>
      <c r="FN42" s="276">
        <f t="shared" si="86"/>
        <v>15234.671856490442</v>
      </c>
      <c r="FO42" s="276">
        <f t="shared" si="86"/>
        <v>16081.542127121606</v>
      </c>
      <c r="FP42" s="276">
        <f t="shared" si="86"/>
        <v>16975.488518724378</v>
      </c>
      <c r="FQ42" s="276">
        <f t="shared" si="86"/>
        <v>17919.127915185923</v>
      </c>
      <c r="FR42" s="276">
        <f t="shared" si="86"/>
        <v>18915.22266865072</v>
      </c>
      <c r="FS42" s="276">
        <f t="shared" si="86"/>
        <v>19966.688685860961</v>
      </c>
      <c r="FT42" s="276">
        <f t="shared" si="86"/>
        <v>21076.603964003261</v>
      </c>
      <c r="FU42" s="276">
        <f t="shared" si="86"/>
        <v>22248.217601049011</v>
      </c>
      <c r="FV42" s="276">
        <f t="shared" si="86"/>
        <v>23484.95930696468</v>
      </c>
      <c r="FW42" s="276">
        <f t="shared" si="86"/>
        <v>24790.449443634596</v>
      </c>
      <c r="FX42" s="276">
        <f t="shared" si="86"/>
        <v>26168.50962288649</v>
      </c>
      <c r="FY42" s="276">
        <f t="shared" si="86"/>
        <v>27623.173893643769</v>
      </c>
      <c r="FZ42" s="276">
        <f t="shared" si="86"/>
        <v>29158.70055095313</v>
      </c>
      <c r="GA42" s="276">
        <f t="shared" si="86"/>
        <v>30779.584601456554</v>
      </c>
      <c r="GB42" s="276">
        <f t="shared" si="86"/>
        <v>32490.570921798284</v>
      </c>
      <c r="GC42" s="276">
        <f t="shared" ref="GC42:HF42" si="87">GB42*(1+$K42)</f>
        <v>34296.668148485973</v>
      </c>
      <c r="GD42" s="276">
        <f t="shared" si="87"/>
        <v>36203.163339866252</v>
      </c>
      <c r="GE42" s="276">
        <f t="shared" si="87"/>
        <v>38215.637453135379</v>
      </c>
      <c r="GF42" s="276">
        <f t="shared" si="87"/>
        <v>40339.98168169133</v>
      </c>
      <c r="GG42" s="276">
        <f t="shared" si="87"/>
        <v>42582.414700652334</v>
      </c>
      <c r="GH42" s="276">
        <f t="shared" si="87"/>
        <v>44949.500871025375</v>
      </c>
      <c r="GI42" s="276">
        <f t="shared" si="87"/>
        <v>47448.169455814321</v>
      </c>
      <c r="GJ42" s="276">
        <f t="shared" si="87"/>
        <v>50085.734904319848</v>
      </c>
      <c r="GK42" s="276">
        <f t="shared" si="87"/>
        <v>52869.918264010099</v>
      </c>
      <c r="GL42" s="276">
        <f t="shared" si="87"/>
        <v>55808.869782641901</v>
      </c>
      <c r="GM42" s="276">
        <f t="shared" si="87"/>
        <v>58911.192766796616</v>
      </c>
      <c r="GN42" s="276">
        <f t="shared" si="87"/>
        <v>62185.968766672646</v>
      </c>
      <c r="GO42" s="276">
        <f t="shared" si="87"/>
        <v>65642.784160858966</v>
      </c>
      <c r="GP42" s="276">
        <f t="shared" si="87"/>
        <v>69291.75821891235</v>
      </c>
      <c r="GQ42" s="276">
        <f t="shared" si="87"/>
        <v>73143.572723887031</v>
      </c>
      <c r="GR42" s="276">
        <f t="shared" si="87"/>
        <v>77209.503241531798</v>
      </c>
      <c r="GS42" s="276">
        <f t="shared" si="87"/>
        <v>81501.452127690252</v>
      </c>
      <c r="GT42" s="276">
        <f t="shared" si="87"/>
        <v>86031.983370527931</v>
      </c>
      <c r="GU42" s="276">
        <f t="shared" si="87"/>
        <v>90814.359369581362</v>
      </c>
      <c r="GV42" s="276">
        <f t="shared" si="87"/>
        <v>95862.579759293789</v>
      </c>
      <c r="GW42" s="276">
        <f t="shared" si="87"/>
        <v>101191.42239068713</v>
      </c>
      <c r="GX42" s="276">
        <f t="shared" si="87"/>
        <v>106816.48659113754</v>
      </c>
      <c r="GY42" s="276">
        <f t="shared" si="87"/>
        <v>112754.2388288904</v>
      </c>
      <c r="GZ42" s="276">
        <f t="shared" si="87"/>
        <v>119022.06091599051</v>
      </c>
      <c r="HA42" s="276">
        <f t="shared" si="87"/>
        <v>125638.30089073349</v>
      </c>
      <c r="HB42" s="276">
        <f t="shared" si="87"/>
        <v>132622.3267285887</v>
      </c>
      <c r="HC42" s="276">
        <f t="shared" si="87"/>
        <v>139994.58303882391</v>
      </c>
      <c r="HD42" s="276">
        <f t="shared" si="87"/>
        <v>147776.65091280156</v>
      </c>
      <c r="HE42" s="276">
        <f t="shared" si="87"/>
        <v>155991.31109914317</v>
      </c>
      <c r="HF42" s="276">
        <f t="shared" si="87"/>
        <v>164662.61069069695</v>
      </c>
    </row>
    <row r="43" spans="1:214">
      <c r="A43" s="3" t="str">
        <f t="shared" si="49"/>
        <v>Southwest Gas Corporation</v>
      </c>
      <c r="B43" s="3" t="str">
        <f t="shared" si="49"/>
        <v>SWX</v>
      </c>
      <c r="C43" s="276">
        <f>'Attachment 3 Constant DCF '!D42</f>
        <v>64.230555555555569</v>
      </c>
      <c r="D43" s="276">
        <f t="shared" si="50"/>
        <v>2.2799999999999998</v>
      </c>
      <c r="E43" s="95">
        <f t="shared" si="50"/>
        <v>0.06</v>
      </c>
      <c r="F43" s="95">
        <f t="shared" si="51"/>
        <v>5.9264724992751434E-2</v>
      </c>
      <c r="G43" s="95">
        <f t="shared" si="51"/>
        <v>5.8529449985502871E-2</v>
      </c>
      <c r="H43" s="95">
        <f t="shared" si="51"/>
        <v>5.7794174978254308E-2</v>
      </c>
      <c r="I43" s="95">
        <f t="shared" si="51"/>
        <v>5.7058899971005744E-2</v>
      </c>
      <c r="J43" s="95">
        <f t="shared" si="51"/>
        <v>5.6323624963757181E-2</v>
      </c>
      <c r="K43" s="95">
        <f>'Attachment 5 GDP Growth'!$D$25</f>
        <v>5.5588349956508631E-2</v>
      </c>
      <c r="L43" s="95">
        <f t="shared" si="60"/>
        <v>9.584091007709504E-2</v>
      </c>
      <c r="N43" s="276">
        <f t="shared" si="61"/>
        <v>-64.230555555555569</v>
      </c>
      <c r="O43" s="276">
        <f t="shared" si="52"/>
        <v>2.4167999999999998</v>
      </c>
      <c r="P43" s="276">
        <f t="shared" si="53"/>
        <v>2.5618080000000001</v>
      </c>
      <c r="Q43" s="276">
        <f t="shared" si="53"/>
        <v>2.7155164800000002</v>
      </c>
      <c r="R43" s="276">
        <f t="shared" si="53"/>
        <v>2.8784474688000006</v>
      </c>
      <c r="S43" s="276">
        <f t="shared" si="53"/>
        <v>3.0511543169280007</v>
      </c>
      <c r="T43" s="276">
        <f t="shared" si="62"/>
        <v>3.2319801384311848</v>
      </c>
      <c r="U43" s="276">
        <f t="shared" si="63"/>
        <v>3.4211461582976317</v>
      </c>
      <c r="V43" s="276">
        <f t="shared" si="63"/>
        <v>3.6188684779964673</v>
      </c>
      <c r="W43" s="276">
        <f t="shared" si="63"/>
        <v>3.8253571324906934</v>
      </c>
      <c r="X43" s="276">
        <f t="shared" si="63"/>
        <v>4.0408151129735321</v>
      </c>
      <c r="Y43" s="276">
        <f t="shared" ref="Y43:BD43" si="88">X43*(1+$K43)</f>
        <v>4.2654373575830542</v>
      </c>
      <c r="Z43" s="276">
        <f t="shared" si="88"/>
        <v>4.5025459821339462</v>
      </c>
      <c r="AA43" s="276">
        <f t="shared" si="88"/>
        <v>4.7528350838840803</v>
      </c>
      <c r="AB43" s="276">
        <f t="shared" si="88"/>
        <v>5.0170373438126008</v>
      </c>
      <c r="AC43" s="276">
        <f t="shared" si="88"/>
        <v>5.2959261714253278</v>
      </c>
      <c r="AD43" s="276">
        <f t="shared" si="88"/>
        <v>5.5903179687863522</v>
      </c>
      <c r="AE43" s="276">
        <f t="shared" si="88"/>
        <v>5.9010745204034061</v>
      </c>
      <c r="AF43" s="276">
        <f t="shared" si="88"/>
        <v>6.2291055159630266</v>
      </c>
      <c r="AG43" s="276">
        <f t="shared" si="88"/>
        <v>6.5753712133003974</v>
      </c>
      <c r="AH43" s="276">
        <f t="shared" si="88"/>
        <v>6.940885249399293</v>
      </c>
      <c r="AI43" s="276">
        <f t="shared" si="88"/>
        <v>7.3267176076508695</v>
      </c>
      <c r="AJ43" s="276">
        <f t="shared" si="88"/>
        <v>7.7339977500574797</v>
      </c>
      <c r="AK43" s="276">
        <f t="shared" si="88"/>
        <v>8.1639179235505246</v>
      </c>
      <c r="AL43" s="276">
        <f t="shared" si="88"/>
        <v>8.6177366501010653</v>
      </c>
      <c r="AM43" s="276">
        <f t="shared" si="88"/>
        <v>9.0967824108399142</v>
      </c>
      <c r="AN43" s="276">
        <f t="shared" si="88"/>
        <v>9.6024575349718955</v>
      </c>
      <c r="AO43" s="276">
        <f t="shared" si="88"/>
        <v>10.136242304868427</v>
      </c>
      <c r="AP43" s="276">
        <f t="shared" si="88"/>
        <v>10.69969928935542</v>
      </c>
      <c r="AQ43" s="276">
        <f t="shared" si="88"/>
        <v>11.294477917881515</v>
      </c>
      <c r="AR43" s="276">
        <f t="shared" si="88"/>
        <v>11.922319308956771</v>
      </c>
      <c r="AS43" s="276">
        <f t="shared" si="88"/>
        <v>12.5850613669963</v>
      </c>
      <c r="AT43" s="276">
        <f t="shared" si="88"/>
        <v>13.284644162489027</v>
      </c>
      <c r="AU43" s="276">
        <f t="shared" si="88"/>
        <v>14.023115611241156</v>
      </c>
      <c r="AV43" s="276">
        <f t="shared" si="88"/>
        <v>14.802637469319409</v>
      </c>
      <c r="AW43" s="276">
        <f t="shared" si="88"/>
        <v>15.625491661243263</v>
      </c>
      <c r="AX43" s="276">
        <f t="shared" si="88"/>
        <v>16.494086959950963</v>
      </c>
      <c r="AY43" s="276">
        <f t="shared" si="88"/>
        <v>17.410966038093804</v>
      </c>
      <c r="AZ43" s="276">
        <f t="shared" si="88"/>
        <v>18.378812911300248</v>
      </c>
      <c r="BA43" s="276">
        <f t="shared" si="88"/>
        <v>19.400460795198804</v>
      </c>
      <c r="BB43" s="276">
        <f t="shared" si="88"/>
        <v>20.478900399199841</v>
      </c>
      <c r="BC43" s="276">
        <f t="shared" si="88"/>
        <v>21.617288681315046</v>
      </c>
      <c r="BD43" s="276">
        <f t="shared" si="88"/>
        <v>22.818958089642859</v>
      </c>
      <c r="BE43" s="276">
        <f t="shared" ref="BE43:CJ43" si="89">BD43*(1+$K43)</f>
        <v>24.087426317572831</v>
      </c>
      <c r="BF43" s="276">
        <f t="shared" si="89"/>
        <v>25.426406601265686</v>
      </c>
      <c r="BG43" s="276">
        <f t="shared" si="89"/>
        <v>26.839818589553325</v>
      </c>
      <c r="BH43" s="276">
        <f t="shared" si="89"/>
        <v>28.331799818078622</v>
      </c>
      <c r="BI43" s="276">
        <f t="shared" si="89"/>
        <v>29.906717821263722</v>
      </c>
      <c r="BJ43" s="276">
        <f t="shared" si="89"/>
        <v>31.569182917562685</v>
      </c>
      <c r="BK43" s="276">
        <f t="shared" si="89"/>
        <v>33.324061705425194</v>
      </c>
      <c r="BL43" s="276">
        <f t="shared" si="89"/>
        <v>35.176491309478656</v>
      </c>
      <c r="BM43" s="276">
        <f t="shared" si="89"/>
        <v>37.131894418632044</v>
      </c>
      <c r="BN43" s="276">
        <f t="shared" si="89"/>
        <v>39.19599516012309</v>
      </c>
      <c r="BO43" s="276">
        <f t="shared" si="89"/>
        <v>41.374835855977629</v>
      </c>
      <c r="BP43" s="276">
        <f t="shared" si="89"/>
        <v>43.674794710932815</v>
      </c>
      <c r="BQ43" s="276">
        <f t="shared" si="89"/>
        <v>46.102604483602818</v>
      </c>
      <c r="BR43" s="276">
        <f t="shared" si="89"/>
        <v>48.665372195543839</v>
      </c>
      <c r="BS43" s="276">
        <f t="shared" si="89"/>
        <v>51.370599935913475</v>
      </c>
      <c r="BT43" s="276">
        <f t="shared" si="89"/>
        <v>54.226206822626835</v>
      </c>
      <c r="BU43" s="276">
        <f t="shared" si="89"/>
        <v>57.24055218429703</v>
      </c>
      <c r="BV43" s="276">
        <f t="shared" si="89"/>
        <v>60.422460030821526</v>
      </c>
      <c r="BW43" s="276">
        <f t="shared" si="89"/>
        <v>63.78124488424799</v>
      </c>
      <c r="BX43" s="276">
        <f t="shared" si="89"/>
        <v>67.326739045535348</v>
      </c>
      <c r="BY43" s="276">
        <f t="shared" si="89"/>
        <v>71.069321377029098</v>
      </c>
      <c r="BZ43" s="276">
        <f t="shared" si="89"/>
        <v>75.019947684906967</v>
      </c>
      <c r="CA43" s="276">
        <f t="shared" si="89"/>
        <v>79.19018279053455</v>
      </c>
      <c r="CB43" s="276">
        <f t="shared" si="89"/>
        <v>83.59223438461467</v>
      </c>
      <c r="CC43" s="276">
        <f t="shared" si="89"/>
        <v>88.238988763233124</v>
      </c>
      <c r="CD43" s="276">
        <f t="shared" si="89"/>
        <v>93.144048550412165</v>
      </c>
      <c r="CE43" s="276">
        <f t="shared" si="89"/>
        <v>98.321772517598504</v>
      </c>
      <c r="CF43" s="276">
        <f t="shared" si="89"/>
        <v>103.78731761665101</v>
      </c>
      <c r="CG43" s="276">
        <f t="shared" si="89"/>
        <v>109.55668334937272</v>
      </c>
      <c r="CH43" s="276">
        <f t="shared" si="89"/>
        <v>115.64675860347205</v>
      </c>
      <c r="CI43" s="276">
        <f t="shared" si="89"/>
        <v>122.07537109205774</v>
      </c>
      <c r="CJ43" s="276">
        <f t="shared" si="89"/>
        <v>128.8613395413937</v>
      </c>
      <c r="CK43" s="276">
        <f t="shared" ref="CK43:DP43" si="90">CJ43*(1+$K43)</f>
        <v>136.02452877968517</v>
      </c>
      <c r="CL43" s="276">
        <f t="shared" si="90"/>
        <v>143.58590788815948</v>
      </c>
      <c r="CM43" s="276">
        <f t="shared" si="90"/>
        <v>151.56761158466949</v>
      </c>
      <c r="CN43" s="276">
        <f t="shared" si="90"/>
        <v>159.99300501951026</v>
      </c>
      <c r="CO43" s="276">
        <f t="shared" si="90"/>
        <v>168.88675217312823</v>
      </c>
      <c r="CP43" s="276">
        <f t="shared" si="90"/>
        <v>178.27488805594623</v>
      </c>
      <c r="CQ43" s="276">
        <f t="shared" si="90"/>
        <v>188.18489492165759</v>
      </c>
      <c r="CR43" s="276">
        <f t="shared" si="90"/>
        <v>198.64578271709149</v>
      </c>
      <c r="CS43" s="276">
        <f t="shared" si="90"/>
        <v>209.68817400415375</v>
      </c>
      <c r="CT43" s="276">
        <f t="shared" si="90"/>
        <v>221.34439360243792</v>
      </c>
      <c r="CU43" s="276">
        <f t="shared" si="90"/>
        <v>233.64856321492144</v>
      </c>
      <c r="CV43" s="276">
        <f t="shared" si="90"/>
        <v>246.63670131374792</v>
      </c>
      <c r="CW43" s="276">
        <f t="shared" si="90"/>
        <v>260.34682857849543</v>
      </c>
      <c r="CX43" s="276">
        <f t="shared" si="90"/>
        <v>274.81907919558398</v>
      </c>
      <c r="CY43" s="276">
        <f t="shared" si="90"/>
        <v>290.09581834463359</v>
      </c>
      <c r="CZ43" s="276">
        <f t="shared" si="90"/>
        <v>306.22176621569486</v>
      </c>
      <c r="DA43" s="276">
        <f t="shared" si="90"/>
        <v>323.24412892039305</v>
      </c>
      <c r="DB43" s="276">
        <f t="shared" si="90"/>
        <v>341.21273668020666</v>
      </c>
      <c r="DC43" s="276">
        <f t="shared" si="90"/>
        <v>360.180189696404</v>
      </c>
      <c r="DD43" s="276">
        <f t="shared" si="90"/>
        <v>380.20201212864936</v>
      </c>
      <c r="DE43" s="276">
        <f t="shared" si="90"/>
        <v>401.33681463302548</v>
      </c>
      <c r="DF43" s="276">
        <f t="shared" si="90"/>
        <v>423.64646593527652</v>
      </c>
      <c r="DG43" s="276">
        <f t="shared" si="90"/>
        <v>447.19627394152479</v>
      </c>
      <c r="DH43" s="276">
        <f t="shared" si="90"/>
        <v>472.055176916633</v>
      </c>
      <c r="DI43" s="276">
        <f t="shared" si="90"/>
        <v>498.29594528985638</v>
      </c>
      <c r="DJ43" s="276">
        <f t="shared" si="90"/>
        <v>525.99539467853822</v>
      </c>
      <c r="DK43" s="276">
        <f t="shared" si="90"/>
        <v>555.23461075344073</v>
      </c>
      <c r="DL43" s="276">
        <f t="shared" si="90"/>
        <v>586.09918660396886</v>
      </c>
      <c r="DM43" s="276">
        <f t="shared" si="90"/>
        <v>618.67947329813535</v>
      </c>
      <c r="DN43" s="276">
        <f t="shared" si="90"/>
        <v>653.07084437074059</v>
      </c>
      <c r="DO43" s="276">
        <f t="shared" si="90"/>
        <v>689.37397501401392</v>
      </c>
      <c r="DP43" s="276">
        <f t="shared" si="90"/>
        <v>727.6951367880024</v>
      </c>
      <c r="DQ43" s="276">
        <f t="shared" ref="DQ43:EV43" si="91">DP43*(1+$K43)</f>
        <v>768.14650871342326</v>
      </c>
      <c r="DR43" s="276">
        <f t="shared" si="91"/>
        <v>810.84650565765537</v>
      </c>
      <c r="DS43" s="276">
        <f t="shared" si="91"/>
        <v>855.92012497516532</v>
      </c>
      <c r="DT43" s="276">
        <f t="shared" si="91"/>
        <v>903.4993124171034</v>
      </c>
      <c r="DU43" s="276">
        <f t="shared" si="91"/>
        <v>953.72334838121026</v>
      </c>
      <c r="DV43" s="276">
        <f t="shared" si="91"/>
        <v>1006.7392556327181</v>
      </c>
      <c r="DW43" s="276">
        <f t="shared" si="91"/>
        <v>1062.7022296897846</v>
      </c>
      <c r="DX43" s="276">
        <f t="shared" si="91"/>
        <v>1121.7760931333423</v>
      </c>
      <c r="DY43" s="276">
        <f t="shared" si="91"/>
        <v>1184.1337751712836</v>
      </c>
      <c r="DZ43" s="276">
        <f t="shared" si="91"/>
        <v>1249.9578178608265</v>
      </c>
      <c r="EA43" s="276">
        <f t="shared" si="91"/>
        <v>1319.440910470948</v>
      </c>
      <c r="EB43" s="276">
        <f t="shared" si="91"/>
        <v>1392.7864535491415</v>
      </c>
      <c r="EC43" s="276">
        <f t="shared" si="91"/>
        <v>1470.2091543437157</v>
      </c>
      <c r="ED43" s="276">
        <f t="shared" si="91"/>
        <v>1551.9356553246369</v>
      </c>
      <c r="EE43" s="276">
        <f t="shared" si="91"/>
        <v>1638.2051976428063</v>
      </c>
      <c r="EF43" s="276">
        <f t="shared" si="91"/>
        <v>1729.2703214699461</v>
      </c>
      <c r="EG43" s="276">
        <f t="shared" si="91"/>
        <v>1825.3976052692217</v>
      </c>
      <c r="EH43" s="276">
        <f t="shared" si="91"/>
        <v>1926.8684461606999</v>
      </c>
      <c r="EI43" s="276">
        <f t="shared" si="91"/>
        <v>2033.979883666035</v>
      </c>
      <c r="EJ43" s="276">
        <f t="shared" si="91"/>
        <v>2147.0454692437611</v>
      </c>
      <c r="EK43" s="276">
        <f t="shared" si="91"/>
        <v>2266.3961841606197</v>
      </c>
      <c r="EL43" s="276">
        <f t="shared" si="91"/>
        <v>2392.381408385836</v>
      </c>
      <c r="EM43" s="276">
        <f t="shared" si="91"/>
        <v>2525.3699433446327</v>
      </c>
      <c r="EN43" s="276">
        <f t="shared" si="91"/>
        <v>2665.7510915249227</v>
      </c>
      <c r="EO43" s="276">
        <f t="shared" si="91"/>
        <v>2813.9357960975549</v>
      </c>
      <c r="EP43" s="276">
        <f t="shared" si="91"/>
        <v>2970.3578438861723</v>
      </c>
      <c r="EQ43" s="276">
        <f t="shared" si="91"/>
        <v>3135.4751352081771</v>
      </c>
      <c r="ER43" s="276">
        <f t="shared" si="91"/>
        <v>3309.7710243040606</v>
      </c>
      <c r="ES43" s="276">
        <f t="shared" si="91"/>
        <v>3493.7557342789869</v>
      </c>
      <c r="ET43" s="276">
        <f t="shared" si="91"/>
        <v>3687.9678506986461</v>
      </c>
      <c r="EU43" s="276">
        <f t="shared" si="91"/>
        <v>3892.9758982116355</v>
      </c>
      <c r="EV43" s="276">
        <f t="shared" si="91"/>
        <v>4109.3800048136773</v>
      </c>
      <c r="EW43" s="276">
        <f t="shared" ref="EW43:GB43" si="92">EV43*(1+$K43)</f>
        <v>4337.8136586255387</v>
      </c>
      <c r="EX43" s="276">
        <f t="shared" si="92"/>
        <v>4578.9455623273379</v>
      </c>
      <c r="EY43" s="276">
        <f t="shared" si="92"/>
        <v>4833.4815906777922</v>
      </c>
      <c r="EZ43" s="276">
        <f t="shared" si="92"/>
        <v>5102.1668568487312</v>
      </c>
      <c r="FA43" s="276">
        <f t="shared" si="92"/>
        <v>5385.7878936237385</v>
      </c>
      <c r="FB43" s="276">
        <f t="shared" si="92"/>
        <v>5685.1749558460224</v>
      </c>
      <c r="FC43" s="276">
        <f t="shared" si="92"/>
        <v>6001.20445085557</v>
      </c>
      <c r="FD43" s="276">
        <f t="shared" si="92"/>
        <v>6334.8015040302871</v>
      </c>
      <c r="FE43" s="276">
        <f t="shared" si="92"/>
        <v>6686.9426669413397</v>
      </c>
      <c r="FF43" s="276">
        <f t="shared" si="92"/>
        <v>7058.6587760503844</v>
      </c>
      <c r="FG43" s="276">
        <f t="shared" si="92"/>
        <v>7451.0379703170538</v>
      </c>
      <c r="FH43" s="276">
        <f t="shared" si="92"/>
        <v>7865.2288765502717</v>
      </c>
      <c r="FI43" s="276">
        <f t="shared" si="92"/>
        <v>8302.4439718279846</v>
      </c>
      <c r="FJ43" s="276">
        <f t="shared" si="92"/>
        <v>8763.9631328282649</v>
      </c>
      <c r="FK43" s="276">
        <f t="shared" si="92"/>
        <v>9251.1373824618622</v>
      </c>
      <c r="FL43" s="276">
        <f t="shared" si="92"/>
        <v>9765.3928447738908</v>
      </c>
      <c r="FM43" s="276">
        <f t="shared" si="92"/>
        <v>10308.234919691968</v>
      </c>
      <c r="FN43" s="276">
        <f t="shared" si="92"/>
        <v>10881.252689841707</v>
      </c>
      <c r="FO43" s="276">
        <f t="shared" si="92"/>
        <v>11486.123572329829</v>
      </c>
      <c r="FP43" s="276">
        <f t="shared" si="92"/>
        <v>12124.618229112202</v>
      </c>
      <c r="FQ43" s="276">
        <f t="shared" si="92"/>
        <v>12798.605750321156</v>
      </c>
      <c r="FR43" s="276">
        <f t="shared" si="92"/>
        <v>13510.059125725393</v>
      </c>
      <c r="FS43" s="276">
        <f t="shared" si="92"/>
        <v>14261.061020339339</v>
      </c>
      <c r="FT43" s="276">
        <f t="shared" si="92"/>
        <v>15053.809871089086</v>
      </c>
      <c r="FU43" s="276">
        <f t="shared" si="92"/>
        <v>15890.62632238193</v>
      </c>
      <c r="FV43" s="276">
        <f t="shared" si="92"/>
        <v>16773.960019418602</v>
      </c>
      <c r="FW43" s="276">
        <f t="shared" si="92"/>
        <v>17706.396779134528</v>
      </c>
      <c r="FX43" s="276">
        <f t="shared" si="92"/>
        <v>18690.666159761855</v>
      </c>
      <c r="FY43" s="276">
        <f t="shared" si="92"/>
        <v>19729.649451170972</v>
      </c>
      <c r="FZ43" s="276">
        <f t="shared" si="92"/>
        <v>20826.388109381904</v>
      </c>
      <c r="GA43" s="276">
        <f t="shared" si="92"/>
        <v>21984.092659936294</v>
      </c>
      <c r="GB43" s="276">
        <f t="shared" si="92"/>
        <v>23206.152096193146</v>
      </c>
      <c r="GC43" s="276">
        <f t="shared" ref="GC43:HF43" si="93">GB43*(1+$K43)</f>
        <v>24496.143800060298</v>
      </c>
      <c r="GD43" s="276">
        <f t="shared" si="93"/>
        <v>25857.844014203009</v>
      </c>
      <c r="GE43" s="276">
        <f t="shared" si="93"/>
        <v>27295.238896385337</v>
      </c>
      <c r="GF43" s="276">
        <f t="shared" si="93"/>
        <v>28812.536188304111</v>
      </c>
      <c r="GG43" s="276">
        <f t="shared" si="93"/>
        <v>30414.177533074129</v>
      </c>
      <c r="GH43" s="276">
        <f t="shared" si="93"/>
        <v>32104.851477422035</v>
      </c>
      <c r="GI43" s="276">
        <f t="shared" si="93"/>
        <v>33889.507196650702</v>
      </c>
      <c r="GJ43" s="276">
        <f t="shared" si="93"/>
        <v>35773.368982551736</v>
      </c>
      <c r="GK43" s="276">
        <f t="shared" si="93"/>
        <v>37761.95153667713</v>
      </c>
      <c r="GL43" s="276">
        <f t="shared" si="93"/>
        <v>39861.076113738658</v>
      </c>
      <c r="GM43" s="276">
        <f t="shared" si="93"/>
        <v>42076.887562392192</v>
      </c>
      <c r="GN43" s="276">
        <f t="shared" si="93"/>
        <v>44415.872313291118</v>
      </c>
      <c r="GO43" s="276">
        <f t="shared" si="93"/>
        <v>46884.87736706595</v>
      </c>
      <c r="GP43" s="276">
        <f t="shared" si="93"/>
        <v>49491.1303378144</v>
      </c>
      <c r="GQ43" s="276">
        <f t="shared" si="93"/>
        <v>52242.260610776008</v>
      </c>
      <c r="GR43" s="276">
        <f t="shared" si="93"/>
        <v>55146.32167612695</v>
      </c>
      <c r="GS43" s="276">
        <f t="shared" si="93"/>
        <v>58211.814704273696</v>
      </c>
      <c r="GT43" s="276">
        <f t="shared" si="93"/>
        <v>61447.713431658296</v>
      </c>
      <c r="GU43" s="276">
        <f t="shared" si="93"/>
        <v>64863.490429924575</v>
      </c>
      <c r="GV43" s="276">
        <f t="shared" si="93"/>
        <v>68469.144835343875</v>
      </c>
      <c r="GW43" s="276">
        <f t="shared" si="93"/>
        <v>72275.231619673839</v>
      </c>
      <c r="GX43" s="276">
        <f t="shared" si="93"/>
        <v>76292.892488135985</v>
      </c>
      <c r="GY43" s="276">
        <f t="shared" si="93"/>
        <v>80533.888494960775</v>
      </c>
      <c r="GZ43" s="276">
        <f t="shared" si="93"/>
        <v>85010.6344719771</v>
      </c>
      <c r="HA43" s="276">
        <f t="shared" si="93"/>
        <v>89736.235371030198</v>
      </c>
      <c r="HB43" s="276">
        <f t="shared" si="93"/>
        <v>94724.524626614657</v>
      </c>
      <c r="HC43" s="276">
        <f t="shared" si="93"/>
        <v>99990.104651022833</v>
      </c>
      <c r="HD43" s="276">
        <f t="shared" si="93"/>
        <v>105548.38958055181</v>
      </c>
      <c r="HE43" s="276">
        <f t="shared" si="93"/>
        <v>111415.65039790144</v>
      </c>
      <c r="HF43" s="276">
        <f t="shared" si="93"/>
        <v>117609.06256285201</v>
      </c>
    </row>
    <row r="44" spans="1:214">
      <c r="A44" s="3" t="str">
        <f t="shared" si="49"/>
        <v>Spire, Inc.</v>
      </c>
      <c r="B44" s="3" t="str">
        <f t="shared" si="49"/>
        <v>SR</v>
      </c>
      <c r="C44" s="276">
        <f>'Attachment 3 Constant DCF '!D43</f>
        <v>60.419111111111135</v>
      </c>
      <c r="D44" s="276">
        <f t="shared" si="50"/>
        <v>2.6</v>
      </c>
      <c r="E44" s="95">
        <f t="shared" si="50"/>
        <v>9.1233333333333333E-2</v>
      </c>
      <c r="F44" s="95">
        <f t="shared" si="51"/>
        <v>8.5292502770529216E-2</v>
      </c>
      <c r="G44" s="95">
        <f t="shared" si="51"/>
        <v>7.9351672207725099E-2</v>
      </c>
      <c r="H44" s="95">
        <f t="shared" si="51"/>
        <v>7.3410841644920982E-2</v>
      </c>
      <c r="I44" s="95">
        <f t="shared" si="51"/>
        <v>6.7470011082116865E-2</v>
      </c>
      <c r="J44" s="95">
        <f t="shared" si="51"/>
        <v>6.1529180519312748E-2</v>
      </c>
      <c r="K44" s="95">
        <f>'Attachment 5 GDP Growth'!$D$25</f>
        <v>5.5588349956508631E-2</v>
      </c>
      <c r="L44" s="95">
        <f t="shared" si="60"/>
        <v>0.11475374102592467</v>
      </c>
      <c r="N44" s="276">
        <f t="shared" si="61"/>
        <v>-60.419111111111135</v>
      </c>
      <c r="O44" s="276">
        <f t="shared" si="52"/>
        <v>2.8372066666666664</v>
      </c>
      <c r="P44" s="276">
        <f t="shared" si="53"/>
        <v>3.0960544882222218</v>
      </c>
      <c r="Q44" s="276">
        <f t="shared" si="53"/>
        <v>3.3785178593643623</v>
      </c>
      <c r="R44" s="276">
        <f t="shared" si="53"/>
        <v>3.6867513054003709</v>
      </c>
      <c r="S44" s="276">
        <f t="shared" si="53"/>
        <v>4.0231059161630647</v>
      </c>
      <c r="T44" s="276">
        <f t="shared" si="62"/>
        <v>4.3662466886635354</v>
      </c>
      <c r="U44" s="276">
        <f t="shared" si="63"/>
        <v>4.7127156646804291</v>
      </c>
      <c r="V44" s="276">
        <f t="shared" si="63"/>
        <v>5.0586800880578231</v>
      </c>
      <c r="W44" s="276">
        <f t="shared" si="63"/>
        <v>5.3999892896599686</v>
      </c>
      <c r="X44" s="276">
        <f t="shared" si="63"/>
        <v>5.7322462054658123</v>
      </c>
      <c r="Y44" s="276">
        <f t="shared" ref="Y44:BD44" si="94">X44*(1+$K44)</f>
        <v>6.0508923135721142</v>
      </c>
      <c r="Z44" s="276">
        <f t="shared" si="94"/>
        <v>6.3872514330481094</v>
      </c>
      <c r="AA44" s="276">
        <f t="shared" si="94"/>
        <v>6.7423082009685986</v>
      </c>
      <c r="AB44" s="276">
        <f t="shared" si="94"/>
        <v>7.1171019887586793</v>
      </c>
      <c r="AC44" s="276">
        <f t="shared" si="94"/>
        <v>7.5127299447859599</v>
      </c>
      <c r="AD44" s="276">
        <f t="shared" si="94"/>
        <v>7.930350206085464</v>
      </c>
      <c r="AE44" s="276">
        <f t="shared" si="94"/>
        <v>8.3711852886190137</v>
      </c>
      <c r="AF44" s="276">
        <f t="shared" si="94"/>
        <v>8.8365256659935447</v>
      </c>
      <c r="AG44" s="276">
        <f t="shared" si="94"/>
        <v>9.3277335471144642</v>
      </c>
      <c r="AH44" s="276">
        <f t="shared" si="94"/>
        <v>9.846246863832528</v>
      </c>
      <c r="AI44" s="276">
        <f t="shared" si="94"/>
        <v>10.393583480257426</v>
      </c>
      <c r="AJ44" s="276">
        <f t="shared" si="94"/>
        <v>10.971345636060162</v>
      </c>
      <c r="AK44" s="276">
        <f t="shared" si="94"/>
        <v>11.581224636771289</v>
      </c>
      <c r="AL44" s="276">
        <f t="shared" si="94"/>
        <v>12.22500580480507</v>
      </c>
      <c r="AM44" s="276">
        <f t="shared" si="94"/>
        <v>12.904573705702923</v>
      </c>
      <c r="AN44" s="276">
        <f t="shared" si="94"/>
        <v>13.621917664895097</v>
      </c>
      <c r="AO44" s="276">
        <f t="shared" si="94"/>
        <v>14.379137591130032</v>
      </c>
      <c r="AP44" s="276">
        <f t="shared" si="94"/>
        <v>15.178450123618557</v>
      </c>
      <c r="AQ44" s="276">
        <f t="shared" si="94"/>
        <v>16.022195120887677</v>
      </c>
      <c r="AR44" s="276">
        <f t="shared" si="94"/>
        <v>16.912842510339047</v>
      </c>
      <c r="AS44" s="276">
        <f t="shared" si="94"/>
        <v>17.852999518563088</v>
      </c>
      <c r="AT44" s="276">
        <f t="shared" si="94"/>
        <v>18.845418303574352</v>
      </c>
      <c r="AU44" s="276">
        <f t="shared" si="94"/>
        <v>19.893004011310236</v>
      </c>
      <c r="AV44" s="276">
        <f t="shared" si="94"/>
        <v>20.998823279977181</v>
      </c>
      <c r="AW44" s="276">
        <f t="shared" si="94"/>
        <v>22.166113217139433</v>
      </c>
      <c r="AX44" s="276">
        <f t="shared" si="94"/>
        <v>23.398290875829371</v>
      </c>
      <c r="AY44" s="276">
        <f t="shared" si="94"/>
        <v>24.698963257419155</v>
      </c>
      <c r="AZ44" s="276">
        <f t="shared" si="94"/>
        <v>26.071937870535521</v>
      </c>
      <c r="BA44" s="276">
        <f t="shared" si="94"/>
        <v>27.521233876927202</v>
      </c>
      <c r="BB44" s="276">
        <f t="shared" si="94"/>
        <v>29.05109385691275</v>
      </c>
      <c r="BC44" s="276">
        <f t="shared" si="94"/>
        <v>30.665996228850194</v>
      </c>
      <c r="BD44" s="276">
        <f t="shared" si="94"/>
        <v>32.370668358984496</v>
      </c>
      <c r="BE44" s="276">
        <f t="shared" ref="BE44:CJ44" si="95">BD44*(1+$K44)</f>
        <v>34.170100400049805</v>
      </c>
      <c r="BF44" s="276">
        <f t="shared" si="95"/>
        <v>36.069559899136806</v>
      </c>
      <c r="BG44" s="276">
        <f t="shared" si="95"/>
        <v>38.074607217587271</v>
      </c>
      <c r="BH44" s="276">
        <f t="shared" si="95"/>
        <v>40.191111808055119</v>
      </c>
      <c r="BI44" s="276">
        <f t="shared" si="95"/>
        <v>42.425269396382454</v>
      </c>
      <c r="BJ44" s="276">
        <f t="shared" si="95"/>
        <v>44.78362011858772</v>
      </c>
      <c r="BK44" s="276">
        <f t="shared" si="95"/>
        <v>47.273067666059113</v>
      </c>
      <c r="BL44" s="276">
        <f t="shared" si="95"/>
        <v>49.900899494997716</v>
      </c>
      <c r="BM44" s="276">
        <f t="shared" si="95"/>
        <v>52.674808159270214</v>
      </c>
      <c r="BN44" s="276">
        <f t="shared" si="95"/>
        <v>55.602913829119686</v>
      </c>
      <c r="BO44" s="276">
        <f t="shared" si="95"/>
        <v>58.693788061654381</v>
      </c>
      <c r="BP44" s="276">
        <f t="shared" si="95"/>
        <v>61.956478892698776</v>
      </c>
      <c r="BQ44" s="276">
        <f t="shared" si="95"/>
        <v>65.400537323459162</v>
      </c>
      <c r="BR44" s="276">
        <f t="shared" si="95"/>
        <v>69.036045279539309</v>
      </c>
      <c r="BS44" s="276">
        <f t="shared" si="95"/>
        <v>72.873645124151722</v>
      </c>
      <c r="BT44" s="276">
        <f t="shared" si="95"/>
        <v>76.92457081191948</v>
      </c>
      <c r="BU44" s="276">
        <f t="shared" si="95"/>
        <v>81.20068077446669</v>
      </c>
      <c r="BV44" s="276">
        <f t="shared" si="95"/>
        <v>85.714492634064484</v>
      </c>
      <c r="BW44" s="276">
        <f t="shared" si="95"/>
        <v>90.479219846951437</v>
      </c>
      <c r="BX44" s="276">
        <f t="shared" si="95"/>
        <v>95.508810383595659</v>
      </c>
      <c r="BY44" s="276">
        <f t="shared" si="95"/>
        <v>100.8179875591288</v>
      </c>
      <c r="BZ44" s="276">
        <f t="shared" si="95"/>
        <v>106.42229313347659</v>
      </c>
      <c r="CA44" s="276">
        <f t="shared" si="95"/>
        <v>112.33813280735443</v>
      </c>
      <c r="CB44" s="276">
        <f t="shared" si="95"/>
        <v>118.58282424731038</v>
      </c>
      <c r="CC44" s="276">
        <f t="shared" si="95"/>
        <v>125.17464778040103</v>
      </c>
      <c r="CD44" s="276">
        <f t="shared" si="95"/>
        <v>132.13289990690066</v>
      </c>
      <c r="CE44" s="276">
        <f t="shared" si="95"/>
        <v>139.47794978769377</v>
      </c>
      <c r="CF44" s="276">
        <f t="shared" si="95"/>
        <v>147.23129887170845</v>
      </c>
      <c r="CG44" s="276">
        <f t="shared" si="95"/>
        <v>155.41564383794028</v>
      </c>
      <c r="CH44" s="276">
        <f t="shared" si="95"/>
        <v>164.0549430363198</v>
      </c>
      <c r="CI44" s="276">
        <f t="shared" si="95"/>
        <v>173.17448662191782</v>
      </c>
      <c r="CJ44" s="276">
        <f t="shared" si="95"/>
        <v>182.80097058779572</v>
      </c>
      <c r="CK44" s="276">
        <f t="shared" ref="CK44:DP44" si="96">CJ44*(1+$K44)</f>
        <v>192.96257491321956</v>
      </c>
      <c r="CL44" s="276">
        <f t="shared" si="96"/>
        <v>203.68904605600463</v>
      </c>
      <c r="CM44" s="276">
        <f t="shared" si="96"/>
        <v>215.01178403047322</v>
      </c>
      <c r="CN44" s="276">
        <f t="shared" si="96"/>
        <v>226.96393432593243</v>
      </c>
      <c r="CO44" s="276">
        <f t="shared" si="96"/>
        <v>239.5804849347484</v>
      </c>
      <c r="CP44" s="276">
        <f t="shared" si="96"/>
        <v>252.89836877405125</v>
      </c>
      <c r="CQ44" s="276">
        <f t="shared" si="96"/>
        <v>266.95657180089336</v>
      </c>
      <c r="CR44" s="276">
        <f t="shared" si="96"/>
        <v>281.79624713735126</v>
      </c>
      <c r="CS44" s="276">
        <f t="shared" si="96"/>
        <v>297.46083553965315</v>
      </c>
      <c r="CT44" s="276">
        <f t="shared" si="96"/>
        <v>313.99619256398682</v>
      </c>
      <c r="CU44" s="276">
        <f t="shared" si="96"/>
        <v>331.45072280124498</v>
      </c>
      <c r="CV44" s="276">
        <f t="shared" si="96"/>
        <v>349.87552157365832</v>
      </c>
      <c r="CW44" s="276">
        <f t="shared" si="96"/>
        <v>369.32452450811081</v>
      </c>
      <c r="CX44" s="276">
        <f t="shared" si="96"/>
        <v>389.85466542398882</v>
      </c>
      <c r="CY44" s="276">
        <f t="shared" si="96"/>
        <v>411.5260429977551</v>
      </c>
      <c r="CZ44" s="276">
        <f t="shared" si="96"/>
        <v>434.40209669213152</v>
      </c>
      <c r="DA44" s="276">
        <f t="shared" si="96"/>
        <v>458.54979246489484</v>
      </c>
      <c r="DB44" s="276">
        <f t="shared" si="96"/>
        <v>484.03981880091783</v>
      </c>
      <c r="DC44" s="276">
        <f t="shared" si="96"/>
        <v>510.94679364130826</v>
      </c>
      <c r="DD44" s="276">
        <f t="shared" si="96"/>
        <v>539.34948281539732</v>
      </c>
      <c r="DE44" s="276">
        <f t="shared" si="96"/>
        <v>569.33103061500162</v>
      </c>
      <c r="DF44" s="276">
        <f t="shared" si="96"/>
        <v>600.9792031859281</v>
      </c>
      <c r="DG44" s="276">
        <f t="shared" si="96"/>
        <v>634.38664544921119</v>
      </c>
      <c r="DH44" s="276">
        <f t="shared" si="96"/>
        <v>669.65115230417746</v>
      </c>
      <c r="DI44" s="276">
        <f t="shared" si="96"/>
        <v>706.87595490724129</v>
      </c>
      <c r="DJ44" s="276">
        <f t="shared" si="96"/>
        <v>746.1700228644662</v>
      </c>
      <c r="DK44" s="276">
        <f t="shared" si="96"/>
        <v>787.64838322251217</v>
      </c>
      <c r="DL44" s="276">
        <f t="shared" si="96"/>
        <v>831.43245719176343</v>
      </c>
      <c r="DM44" s="276">
        <f t="shared" si="96"/>
        <v>877.65041558733901</v>
      </c>
      <c r="DN44" s="276">
        <f t="shared" si="96"/>
        <v>926.43755402848331</v>
      </c>
      <c r="DO44" s="276">
        <f t="shared" si="96"/>
        <v>977.93668899467048</v>
      </c>
      <c r="DP44" s="276">
        <f t="shared" si="96"/>
        <v>1032.2985758978155</v>
      </c>
      <c r="DQ44" s="276">
        <f t="shared" ref="DQ44:EV44" si="97">DP44*(1+$K44)</f>
        <v>1089.6823503944288</v>
      </c>
      <c r="DR44" s="276">
        <f t="shared" si="97"/>
        <v>1150.2559942295852</v>
      </c>
      <c r="DS44" s="276">
        <f t="shared" si="97"/>
        <v>1214.1968269763911</v>
      </c>
      <c r="DT44" s="276">
        <f t="shared" si="97"/>
        <v>1281.692025110437</v>
      </c>
      <c r="DU44" s="276">
        <f t="shared" si="97"/>
        <v>1352.9391699387422</v>
      </c>
      <c r="DV44" s="276">
        <f t="shared" si="97"/>
        <v>1428.1468259871654</v>
      </c>
      <c r="DW44" s="276">
        <f t="shared" si="97"/>
        <v>1507.535151539417</v>
      </c>
      <c r="DX44" s="276">
        <f t="shared" si="97"/>
        <v>1591.3365431149284</v>
      </c>
      <c r="DY44" s="276">
        <f t="shared" si="97"/>
        <v>1679.7963157721817</v>
      </c>
      <c r="DZ44" s="276">
        <f t="shared" si="97"/>
        <v>1773.1734212289796</v>
      </c>
      <c r="EA44" s="276">
        <f t="shared" si="97"/>
        <v>1871.7412059018359</v>
      </c>
      <c r="EB44" s="276">
        <f t="shared" si="97"/>
        <v>1975.7882110835246</v>
      </c>
      <c r="EC44" s="276">
        <f t="shared" si="97"/>
        <v>2085.6190176011796</v>
      </c>
      <c r="ED44" s="276">
        <f t="shared" si="97"/>
        <v>2201.5551374275437</v>
      </c>
      <c r="EE44" s="276">
        <f t="shared" si="97"/>
        <v>2323.9359548554153</v>
      </c>
      <c r="EF44" s="276">
        <f t="shared" si="97"/>
        <v>2453.1197199904313</v>
      </c>
      <c r="EG44" s="276">
        <f t="shared" si="97"/>
        <v>2589.4845974704717</v>
      </c>
      <c r="EH44" s="276">
        <f t="shared" si="97"/>
        <v>2733.4297734816491</v>
      </c>
      <c r="EI44" s="276">
        <f t="shared" si="97"/>
        <v>2885.3766243114874</v>
      </c>
      <c r="EJ44" s="276">
        <f t="shared" si="97"/>
        <v>3045.7699498600437</v>
      </c>
      <c r="EK44" s="276">
        <f t="shared" si="97"/>
        <v>3215.0792757198815</v>
      </c>
      <c r="EL44" s="276">
        <f t="shared" si="97"/>
        <v>3393.8002276365164</v>
      </c>
      <c r="EM44" s="276">
        <f t="shared" si="97"/>
        <v>3582.4559823728537</v>
      </c>
      <c r="EN44" s="276">
        <f t="shared" si="97"/>
        <v>3781.5987992247838</v>
      </c>
      <c r="EO44" s="276">
        <f t="shared" si="97"/>
        <v>3991.8116366712038</v>
      </c>
      <c r="EP44" s="276">
        <f t="shared" si="97"/>
        <v>4213.7098588909457</v>
      </c>
      <c r="EQ44" s="276">
        <f t="shared" si="97"/>
        <v>4447.9430371421658</v>
      </c>
      <c r="ER44" s="276">
        <f t="shared" si="97"/>
        <v>4695.1968512774401</v>
      </c>
      <c r="ES44" s="276">
        <f t="shared" si="97"/>
        <v>4956.1950969609479</v>
      </c>
      <c r="ET44" s="276">
        <f t="shared" si="97"/>
        <v>5231.7018044635452</v>
      </c>
      <c r="EU44" s="276">
        <f t="shared" si="97"/>
        <v>5522.5234752381621</v>
      </c>
      <c r="EV44" s="276">
        <f t="shared" si="97"/>
        <v>5829.5114428227353</v>
      </c>
      <c r="EW44" s="276">
        <f t="shared" ref="EW44:GB44" si="98">EV44*(1+$K44)</f>
        <v>6153.5643649818367</v>
      </c>
      <c r="EX44" s="276">
        <f t="shared" si="98"/>
        <v>6495.6308543823479</v>
      </c>
      <c r="EY44" s="276">
        <f t="shared" si="98"/>
        <v>6856.7122555040487</v>
      </c>
      <c r="EZ44" s="276">
        <f t="shared" si="98"/>
        <v>7237.8655759140893</v>
      </c>
      <c r="FA44" s="276">
        <f t="shared" si="98"/>
        <v>7640.2065804861686</v>
      </c>
      <c r="FB44" s="276">
        <f t="shared" si="98"/>
        <v>8064.9130576222542</v>
      </c>
      <c r="FC44" s="276">
        <f t="shared" si="98"/>
        <v>8513.2282670381755</v>
      </c>
      <c r="FD44" s="276">
        <f t="shared" si="98"/>
        <v>8986.4645792059346</v>
      </c>
      <c r="FE44" s="276">
        <f t="shared" si="98"/>
        <v>9486.0073171066033</v>
      </c>
      <c r="FF44" s="276">
        <f t="shared" si="98"/>
        <v>10013.318811539926</v>
      </c>
      <c r="FG44" s="276">
        <f t="shared" si="98"/>
        <v>10569.942681861899</v>
      </c>
      <c r="FH44" s="276">
        <f t="shared" si="98"/>
        <v>11157.508354681477</v>
      </c>
      <c r="FI44" s="276">
        <f t="shared" si="98"/>
        <v>11777.73583374418</v>
      </c>
      <c r="FJ44" s="276">
        <f t="shared" si="98"/>
        <v>12432.440734965663</v>
      </c>
      <c r="FK44" s="276">
        <f t="shared" si="98"/>
        <v>13123.539601354487</v>
      </c>
      <c r="FL44" s="276">
        <f t="shared" si="98"/>
        <v>13853.05551338268</v>
      </c>
      <c r="FM44" s="276">
        <f t="shared" si="98"/>
        <v>14623.124011227537</v>
      </c>
      <c r="FN44" s="276">
        <f t="shared" si="98"/>
        <v>15435.999346221079</v>
      </c>
      <c r="FO44" s="276">
        <f t="shared" si="98"/>
        <v>16294.061079807254</v>
      </c>
      <c r="FP44" s="276">
        <f t="shared" si="98"/>
        <v>17199.821049324306</v>
      </c>
      <c r="FQ44" s="276">
        <f t="shared" si="98"/>
        <v>18155.930721003468</v>
      </c>
      <c r="FR44" s="276">
        <f t="shared" si="98"/>
        <v>19165.188951708733</v>
      </c>
      <c r="FS44" s="276">
        <f t="shared" si="98"/>
        <v>20230.55018213893</v>
      </c>
      <c r="FT44" s="276">
        <f t="shared" si="98"/>
        <v>21355.133085476376</v>
      </c>
      <c r="FU44" s="276">
        <f t="shared" si="98"/>
        <v>22542.229696799652</v>
      </c>
      <c r="FV44" s="276">
        <f t="shared" si="98"/>
        <v>23795.315049985351</v>
      </c>
      <c r="FW44" s="276">
        <f t="shared" si="98"/>
        <v>25118.057350309315</v>
      </c>
      <c r="FX44" s="276">
        <f t="shared" si="98"/>
        <v>26514.328712525963</v>
      </c>
      <c r="FY44" s="276">
        <f t="shared" si="98"/>
        <v>27988.21649585976</v>
      </c>
      <c r="FZ44" s="276">
        <f t="shared" si="98"/>
        <v>29544.035269090142</v>
      </c>
      <c r="GA44" s="276">
        <f t="shared" si="98"/>
        <v>31186.339440755757</v>
      </c>
      <c r="GB44" s="276">
        <f t="shared" si="98"/>
        <v>32919.936591450954</v>
      </c>
      <c r="GC44" s="276">
        <f t="shared" ref="GC44:HF44" si="99">GB44*(1+$K44)</f>
        <v>34749.901547242604</v>
      </c>
      <c r="GD44" s="276">
        <f t="shared" si="99"/>
        <v>36681.591235404943</v>
      </c>
      <c r="GE44" s="276">
        <f t="shared" si="99"/>
        <v>38720.660365960233</v>
      </c>
      <c r="GF44" s="276">
        <f t="shared" si="99"/>
        <v>40873.077984930344</v>
      </c>
      <c r="GG44" s="276">
        <f t="shared" si="99"/>
        <v>43145.144947756322</v>
      </c>
      <c r="GH44" s="276">
        <f t="shared" si="99"/>
        <v>45543.512364036491</v>
      </c>
      <c r="GI44" s="276">
        <f t="shared" si="99"/>
        <v>48075.201067577131</v>
      </c>
      <c r="GJ44" s="276">
        <f t="shared" si="99"/>
        <v>50747.622168751128</v>
      </c>
      <c r="GK44" s="276">
        <f t="shared" si="99"/>
        <v>53568.598749328339</v>
      </c>
      <c r="GL44" s="276">
        <f t="shared" si="99"/>
        <v>56546.388763285795</v>
      </c>
      <c r="GM44" s="276">
        <f t="shared" si="99"/>
        <v>59689.709210636116</v>
      </c>
      <c r="GN44" s="276">
        <f t="shared" si="99"/>
        <v>63007.76165503919</v>
      </c>
      <c r="GO44" s="276">
        <f t="shared" si="99"/>
        <v>66510.259159895795</v>
      </c>
      <c r="GP44" s="276">
        <f t="shared" si="99"/>
        <v>70207.454721774164</v>
      </c>
      <c r="GQ44" s="276">
        <f t="shared" si="99"/>
        <v>74110.171284403885</v>
      </c>
      <c r="GR44" s="276">
        <f t="shared" si="99"/>
        <v>78229.833421098127</v>
      </c>
      <c r="GS44" s="276">
        <f t="shared" si="99"/>
        <v>82578.500778349509</v>
      </c>
      <c r="GT44" s="276">
        <f t="shared" si="99"/>
        <v>87168.903378500225</v>
      </c>
      <c r="GU44" s="276">
        <f t="shared" si="99"/>
        <v>92014.478884829383</v>
      </c>
      <c r="GV44" s="276">
        <f t="shared" si="99"/>
        <v>97129.411938145058</v>
      </c>
      <c r="GW44" s="276">
        <f t="shared" si="99"/>
        <v>102528.67568003255</v>
      </c>
      <c r="GX44" s="276">
        <f t="shared" si="99"/>
        <v>108228.07558431158</v>
      </c>
      <c r="GY44" s="276">
        <f t="shared" si="99"/>
        <v>114244.29572501176</v>
      </c>
      <c r="GZ44" s="276">
        <f t="shared" si="99"/>
        <v>120594.94761630858</v>
      </c>
      <c r="HA44" s="276">
        <f t="shared" si="99"/>
        <v>127298.62176739077</v>
      </c>
      <c r="HB44" s="276">
        <f t="shared" si="99"/>
        <v>134374.94210317772</v>
      </c>
      <c r="HC44" s="276">
        <f t="shared" si="99"/>
        <v>141844.62341019473</v>
      </c>
      <c r="HD44" s="276">
        <f t="shared" si="99"/>
        <v>149729.53197576982</v>
      </c>
      <c r="HE44" s="276">
        <f t="shared" si="99"/>
        <v>158052.74959806315</v>
      </c>
      <c r="HF44" s="276">
        <f t="shared" si="99"/>
        <v>166838.64115430872</v>
      </c>
    </row>
    <row r="45" spans="1:214" ht="13.15" thickBot="1">
      <c r="A45" s="362" t="s">
        <v>5</v>
      </c>
      <c r="B45" s="363"/>
      <c r="C45" s="363"/>
      <c r="D45" s="363"/>
      <c r="E45" s="363"/>
      <c r="F45" s="363"/>
      <c r="G45" s="363"/>
      <c r="H45" s="363"/>
      <c r="I45" s="363"/>
      <c r="J45" s="363"/>
      <c r="K45" s="363"/>
      <c r="L45" s="364">
        <f>MEDIAN(L38:L44)</f>
        <v>9.7089356184005743E-2</v>
      </c>
    </row>
    <row r="47" spans="1:214">
      <c r="A47" s="16" t="s">
        <v>23</v>
      </c>
    </row>
    <row r="48" spans="1:214">
      <c r="A48" s="3" t="s">
        <v>638</v>
      </c>
    </row>
    <row r="49" spans="1:214">
      <c r="A49" s="3" t="s">
        <v>45</v>
      </c>
    </row>
    <row r="50" spans="1:214">
      <c r="A50" s="3" t="s">
        <v>1725</v>
      </c>
    </row>
    <row r="51" spans="1:214">
      <c r="A51" s="3" t="s">
        <v>631</v>
      </c>
    </row>
    <row r="52" spans="1:214">
      <c r="A52" s="3" t="s">
        <v>632</v>
      </c>
    </row>
    <row r="53" spans="1:214">
      <c r="A53" s="3" t="s">
        <v>633</v>
      </c>
    </row>
    <row r="54" spans="1:214">
      <c r="A54" s="3" t="s">
        <v>634</v>
      </c>
    </row>
    <row r="55" spans="1:214">
      <c r="A55" s="3" t="s">
        <v>635</v>
      </c>
    </row>
    <row r="56" spans="1:214">
      <c r="A56" s="3" t="s">
        <v>1726</v>
      </c>
    </row>
    <row r="57" spans="1:214">
      <c r="A57" s="3" t="s">
        <v>636</v>
      </c>
    </row>
    <row r="60" spans="1:214">
      <c r="A60" s="270" t="s">
        <v>621</v>
      </c>
      <c r="B60" s="270"/>
      <c r="C60" s="270"/>
      <c r="D60" s="270"/>
      <c r="E60" s="270"/>
      <c r="F60" s="270"/>
      <c r="G60" s="270"/>
      <c r="H60" s="270"/>
      <c r="I60" s="270"/>
      <c r="J60" s="270"/>
      <c r="K60" s="270"/>
      <c r="L60" s="270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</row>
    <row r="61" spans="1:21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</row>
    <row r="62" spans="1:214" ht="13.15" thickBot="1">
      <c r="A62" s="3"/>
      <c r="B62" s="3"/>
      <c r="C62" s="329">
        <v>1</v>
      </c>
      <c r="D62" s="329">
        <v>2</v>
      </c>
      <c r="E62" s="329">
        <v>3</v>
      </c>
      <c r="F62" s="329">
        <v>4</v>
      </c>
      <c r="G62" s="329">
        <v>5</v>
      </c>
      <c r="H62" s="329">
        <v>6</v>
      </c>
      <c r="I62" s="329">
        <v>7</v>
      </c>
      <c r="J62" s="329">
        <v>8</v>
      </c>
      <c r="K62" s="329">
        <v>9</v>
      </c>
      <c r="L62" s="329">
        <v>10</v>
      </c>
      <c r="N62" s="3"/>
      <c r="O62" s="330" t="s">
        <v>400</v>
      </c>
      <c r="P62" s="331"/>
      <c r="Q62" s="331"/>
      <c r="R62" s="331"/>
      <c r="S62" s="332"/>
      <c r="T62" s="330" t="s">
        <v>401</v>
      </c>
      <c r="U62" s="331"/>
      <c r="V62" s="331"/>
      <c r="W62" s="331"/>
      <c r="X62" s="332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</row>
    <row r="63" spans="1:214" ht="13.15">
      <c r="A63" s="333"/>
      <c r="B63" s="273"/>
      <c r="C63" s="334"/>
      <c r="D63" s="334"/>
      <c r="E63" s="273"/>
      <c r="F63" s="335" t="s">
        <v>402</v>
      </c>
      <c r="G63" s="335"/>
      <c r="H63" s="335"/>
      <c r="I63" s="335"/>
      <c r="J63" s="335"/>
      <c r="K63" s="273"/>
      <c r="L63" s="273"/>
      <c r="N63" s="328" t="s">
        <v>403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</row>
    <row r="64" spans="1:214">
      <c r="A64" s="3"/>
      <c r="B64" s="3"/>
      <c r="C64" s="328" t="s">
        <v>403</v>
      </c>
      <c r="D64" s="328" t="s">
        <v>404</v>
      </c>
      <c r="E64" s="328" t="s">
        <v>400</v>
      </c>
      <c r="F64" s="3"/>
      <c r="G64" s="3"/>
      <c r="H64" s="3"/>
      <c r="I64" s="3"/>
      <c r="J64" s="3"/>
      <c r="K64" s="328" t="s">
        <v>405</v>
      </c>
      <c r="L64" s="3"/>
      <c r="N64" s="328" t="s">
        <v>406</v>
      </c>
      <c r="O64" s="328" t="s">
        <v>407</v>
      </c>
      <c r="P64" s="328" t="s">
        <v>408</v>
      </c>
      <c r="Q64" s="328" t="s">
        <v>409</v>
      </c>
      <c r="R64" s="328" t="s">
        <v>410</v>
      </c>
      <c r="S64" s="328" t="s">
        <v>411</v>
      </c>
      <c r="T64" s="328" t="s">
        <v>412</v>
      </c>
      <c r="U64" s="328" t="s">
        <v>413</v>
      </c>
      <c r="V64" s="328" t="s">
        <v>414</v>
      </c>
      <c r="W64" s="328" t="s">
        <v>415</v>
      </c>
      <c r="X64" s="328" t="s">
        <v>416</v>
      </c>
      <c r="Y64" s="328" t="s">
        <v>417</v>
      </c>
      <c r="Z64" s="328" t="s">
        <v>418</v>
      </c>
      <c r="AA64" s="328" t="s">
        <v>419</v>
      </c>
      <c r="AB64" s="328" t="s">
        <v>420</v>
      </c>
      <c r="AC64" s="328" t="s">
        <v>421</v>
      </c>
      <c r="AD64" s="328" t="s">
        <v>422</v>
      </c>
      <c r="AE64" s="328" t="s">
        <v>423</v>
      </c>
      <c r="AF64" s="328" t="s">
        <v>424</v>
      </c>
      <c r="AG64" s="328" t="s">
        <v>425</v>
      </c>
      <c r="AH64" s="328" t="s">
        <v>426</v>
      </c>
      <c r="AI64" s="328" t="s">
        <v>427</v>
      </c>
      <c r="AJ64" s="328" t="s">
        <v>428</v>
      </c>
      <c r="AK64" s="328" t="s">
        <v>429</v>
      </c>
      <c r="AL64" s="328" t="s">
        <v>430</v>
      </c>
      <c r="AM64" s="328" t="s">
        <v>431</v>
      </c>
      <c r="AN64" s="328" t="s">
        <v>432</v>
      </c>
      <c r="AO64" s="328" t="s">
        <v>433</v>
      </c>
      <c r="AP64" s="328" t="s">
        <v>434</v>
      </c>
      <c r="AQ64" s="328" t="s">
        <v>435</v>
      </c>
      <c r="AR64" s="328" t="s">
        <v>436</v>
      </c>
      <c r="AS64" s="328" t="s">
        <v>437</v>
      </c>
      <c r="AT64" s="328" t="s">
        <v>438</v>
      </c>
      <c r="AU64" s="328" t="s">
        <v>439</v>
      </c>
      <c r="AV64" s="328" t="s">
        <v>440</v>
      </c>
      <c r="AW64" s="328" t="s">
        <v>441</v>
      </c>
      <c r="AX64" s="328" t="s">
        <v>442</v>
      </c>
      <c r="AY64" s="328" t="s">
        <v>443</v>
      </c>
      <c r="AZ64" s="328" t="s">
        <v>444</v>
      </c>
      <c r="BA64" s="328" t="s">
        <v>445</v>
      </c>
      <c r="BB64" s="328" t="s">
        <v>446</v>
      </c>
      <c r="BC64" s="328" t="s">
        <v>447</v>
      </c>
      <c r="BD64" s="328" t="s">
        <v>448</v>
      </c>
      <c r="BE64" s="328" t="s">
        <v>449</v>
      </c>
      <c r="BF64" s="328" t="s">
        <v>450</v>
      </c>
      <c r="BG64" s="328" t="s">
        <v>451</v>
      </c>
      <c r="BH64" s="328" t="s">
        <v>452</v>
      </c>
      <c r="BI64" s="328" t="s">
        <v>453</v>
      </c>
      <c r="BJ64" s="328" t="s">
        <v>454</v>
      </c>
      <c r="BK64" s="328" t="s">
        <v>455</v>
      </c>
      <c r="BL64" s="328" t="s">
        <v>456</v>
      </c>
      <c r="BM64" s="328" t="s">
        <v>457</v>
      </c>
      <c r="BN64" s="328" t="s">
        <v>458</v>
      </c>
      <c r="BO64" s="328" t="s">
        <v>459</v>
      </c>
      <c r="BP64" s="328" t="s">
        <v>460</v>
      </c>
      <c r="BQ64" s="328" t="s">
        <v>461</v>
      </c>
      <c r="BR64" s="328" t="s">
        <v>462</v>
      </c>
      <c r="BS64" s="328" t="s">
        <v>463</v>
      </c>
      <c r="BT64" s="328" t="s">
        <v>464</v>
      </c>
      <c r="BU64" s="328" t="s">
        <v>465</v>
      </c>
      <c r="BV64" s="328" t="s">
        <v>466</v>
      </c>
      <c r="BW64" s="328" t="s">
        <v>467</v>
      </c>
      <c r="BX64" s="328" t="s">
        <v>468</v>
      </c>
      <c r="BY64" s="328" t="s">
        <v>469</v>
      </c>
      <c r="BZ64" s="328" t="s">
        <v>470</v>
      </c>
      <c r="CA64" s="328" t="s">
        <v>471</v>
      </c>
      <c r="CB64" s="328" t="s">
        <v>472</v>
      </c>
      <c r="CC64" s="328" t="s">
        <v>473</v>
      </c>
      <c r="CD64" s="328" t="s">
        <v>474</v>
      </c>
      <c r="CE64" s="328" t="s">
        <v>475</v>
      </c>
      <c r="CF64" s="328" t="s">
        <v>476</v>
      </c>
      <c r="CG64" s="328" t="s">
        <v>477</v>
      </c>
      <c r="CH64" s="328" t="s">
        <v>478</v>
      </c>
      <c r="CI64" s="328" t="s">
        <v>479</v>
      </c>
      <c r="CJ64" s="328" t="s">
        <v>480</v>
      </c>
      <c r="CK64" s="328" t="s">
        <v>481</v>
      </c>
      <c r="CL64" s="328" t="s">
        <v>482</v>
      </c>
      <c r="CM64" s="328" t="s">
        <v>483</v>
      </c>
      <c r="CN64" s="328" t="s">
        <v>484</v>
      </c>
      <c r="CO64" s="328" t="s">
        <v>485</v>
      </c>
      <c r="CP64" s="328" t="s">
        <v>486</v>
      </c>
      <c r="CQ64" s="328" t="s">
        <v>487</v>
      </c>
      <c r="CR64" s="328" t="s">
        <v>488</v>
      </c>
      <c r="CS64" s="328" t="s">
        <v>489</v>
      </c>
      <c r="CT64" s="328" t="s">
        <v>490</v>
      </c>
      <c r="CU64" s="328" t="s">
        <v>491</v>
      </c>
      <c r="CV64" s="328" t="s">
        <v>492</v>
      </c>
      <c r="CW64" s="328" t="s">
        <v>493</v>
      </c>
      <c r="CX64" s="328" t="s">
        <v>494</v>
      </c>
      <c r="CY64" s="328" t="s">
        <v>495</v>
      </c>
      <c r="CZ64" s="328" t="s">
        <v>496</v>
      </c>
      <c r="DA64" s="328" t="s">
        <v>497</v>
      </c>
      <c r="DB64" s="328" t="s">
        <v>498</v>
      </c>
      <c r="DC64" s="328" t="s">
        <v>499</v>
      </c>
      <c r="DD64" s="328" t="s">
        <v>500</v>
      </c>
      <c r="DE64" s="328" t="s">
        <v>501</v>
      </c>
      <c r="DF64" s="328" t="s">
        <v>502</v>
      </c>
      <c r="DG64" s="328" t="s">
        <v>503</v>
      </c>
      <c r="DH64" s="328" t="s">
        <v>504</v>
      </c>
      <c r="DI64" s="328" t="s">
        <v>505</v>
      </c>
      <c r="DJ64" s="328" t="s">
        <v>506</v>
      </c>
      <c r="DK64" s="328" t="s">
        <v>507</v>
      </c>
      <c r="DL64" s="328" t="s">
        <v>508</v>
      </c>
      <c r="DM64" s="328" t="s">
        <v>509</v>
      </c>
      <c r="DN64" s="328" t="s">
        <v>510</v>
      </c>
      <c r="DO64" s="328" t="s">
        <v>511</v>
      </c>
      <c r="DP64" s="328" t="s">
        <v>512</v>
      </c>
      <c r="DQ64" s="328" t="s">
        <v>513</v>
      </c>
      <c r="DR64" s="328" t="s">
        <v>514</v>
      </c>
      <c r="DS64" s="328" t="s">
        <v>515</v>
      </c>
      <c r="DT64" s="328" t="s">
        <v>516</v>
      </c>
      <c r="DU64" s="328" t="s">
        <v>517</v>
      </c>
      <c r="DV64" s="328" t="s">
        <v>518</v>
      </c>
      <c r="DW64" s="328" t="s">
        <v>519</v>
      </c>
      <c r="DX64" s="328" t="s">
        <v>520</v>
      </c>
      <c r="DY64" s="328" t="s">
        <v>521</v>
      </c>
      <c r="DZ64" s="328" t="s">
        <v>522</v>
      </c>
      <c r="EA64" s="328" t="s">
        <v>523</v>
      </c>
      <c r="EB64" s="328" t="s">
        <v>524</v>
      </c>
      <c r="EC64" s="328" t="s">
        <v>525</v>
      </c>
      <c r="ED64" s="328" t="s">
        <v>526</v>
      </c>
      <c r="EE64" s="328" t="s">
        <v>527</v>
      </c>
      <c r="EF64" s="328" t="s">
        <v>528</v>
      </c>
      <c r="EG64" s="328" t="s">
        <v>529</v>
      </c>
      <c r="EH64" s="328" t="s">
        <v>530</v>
      </c>
      <c r="EI64" s="328" t="s">
        <v>531</v>
      </c>
      <c r="EJ64" s="328" t="s">
        <v>532</v>
      </c>
      <c r="EK64" s="328" t="s">
        <v>533</v>
      </c>
      <c r="EL64" s="328" t="s">
        <v>534</v>
      </c>
      <c r="EM64" s="328" t="s">
        <v>535</v>
      </c>
      <c r="EN64" s="328" t="s">
        <v>536</v>
      </c>
      <c r="EO64" s="328" t="s">
        <v>537</v>
      </c>
      <c r="EP64" s="328" t="s">
        <v>538</v>
      </c>
      <c r="EQ64" s="328" t="s">
        <v>539</v>
      </c>
      <c r="ER64" s="328" t="s">
        <v>540</v>
      </c>
      <c r="ES64" s="328" t="s">
        <v>541</v>
      </c>
      <c r="ET64" s="328" t="s">
        <v>542</v>
      </c>
      <c r="EU64" s="328" t="s">
        <v>543</v>
      </c>
      <c r="EV64" s="328" t="s">
        <v>544</v>
      </c>
      <c r="EW64" s="328" t="s">
        <v>545</v>
      </c>
      <c r="EX64" s="328" t="s">
        <v>546</v>
      </c>
      <c r="EY64" s="328" t="s">
        <v>547</v>
      </c>
      <c r="EZ64" s="328" t="s">
        <v>548</v>
      </c>
      <c r="FA64" s="328" t="s">
        <v>549</v>
      </c>
      <c r="FB64" s="328" t="s">
        <v>550</v>
      </c>
      <c r="FC64" s="328" t="s">
        <v>551</v>
      </c>
      <c r="FD64" s="328" t="s">
        <v>552</v>
      </c>
      <c r="FE64" s="328" t="s">
        <v>553</v>
      </c>
      <c r="FF64" s="328" t="s">
        <v>554</v>
      </c>
      <c r="FG64" s="328" t="s">
        <v>555</v>
      </c>
      <c r="FH64" s="328" t="s">
        <v>556</v>
      </c>
      <c r="FI64" s="328" t="s">
        <v>557</v>
      </c>
      <c r="FJ64" s="328" t="s">
        <v>558</v>
      </c>
      <c r="FK64" s="328" t="s">
        <v>559</v>
      </c>
      <c r="FL64" s="328" t="s">
        <v>560</v>
      </c>
      <c r="FM64" s="328" t="s">
        <v>561</v>
      </c>
      <c r="FN64" s="328" t="s">
        <v>562</v>
      </c>
      <c r="FO64" s="328" t="s">
        <v>563</v>
      </c>
      <c r="FP64" s="328" t="s">
        <v>564</v>
      </c>
      <c r="FQ64" s="328" t="s">
        <v>565</v>
      </c>
      <c r="FR64" s="328" t="s">
        <v>566</v>
      </c>
      <c r="FS64" s="328" t="s">
        <v>567</v>
      </c>
      <c r="FT64" s="328" t="s">
        <v>568</v>
      </c>
      <c r="FU64" s="328" t="s">
        <v>569</v>
      </c>
      <c r="FV64" s="328" t="s">
        <v>570</v>
      </c>
      <c r="FW64" s="328" t="s">
        <v>571</v>
      </c>
      <c r="FX64" s="328" t="s">
        <v>572</v>
      </c>
      <c r="FY64" s="328" t="s">
        <v>573</v>
      </c>
      <c r="FZ64" s="328" t="s">
        <v>574</v>
      </c>
      <c r="GA64" s="328" t="s">
        <v>575</v>
      </c>
      <c r="GB64" s="328" t="s">
        <v>576</v>
      </c>
      <c r="GC64" s="328" t="s">
        <v>577</v>
      </c>
      <c r="GD64" s="328" t="s">
        <v>578</v>
      </c>
      <c r="GE64" s="328" t="s">
        <v>579</v>
      </c>
      <c r="GF64" s="328" t="s">
        <v>580</v>
      </c>
      <c r="GG64" s="328" t="s">
        <v>581</v>
      </c>
      <c r="GH64" s="328" t="s">
        <v>582</v>
      </c>
      <c r="GI64" s="328" t="s">
        <v>583</v>
      </c>
      <c r="GJ64" s="328" t="s">
        <v>584</v>
      </c>
      <c r="GK64" s="328" t="s">
        <v>585</v>
      </c>
      <c r="GL64" s="328" t="s">
        <v>586</v>
      </c>
      <c r="GM64" s="328" t="s">
        <v>587</v>
      </c>
      <c r="GN64" s="328" t="s">
        <v>588</v>
      </c>
      <c r="GO64" s="328" t="s">
        <v>589</v>
      </c>
      <c r="GP64" s="328" t="s">
        <v>590</v>
      </c>
      <c r="GQ64" s="328" t="s">
        <v>591</v>
      </c>
      <c r="GR64" s="328" t="s">
        <v>592</v>
      </c>
      <c r="GS64" s="328" t="s">
        <v>593</v>
      </c>
      <c r="GT64" s="328" t="s">
        <v>594</v>
      </c>
      <c r="GU64" s="328" t="s">
        <v>595</v>
      </c>
      <c r="GV64" s="328" t="s">
        <v>596</v>
      </c>
      <c r="GW64" s="328" t="s">
        <v>597</v>
      </c>
      <c r="GX64" s="328" t="s">
        <v>598</v>
      </c>
      <c r="GY64" s="328" t="s">
        <v>599</v>
      </c>
      <c r="GZ64" s="328" t="s">
        <v>600</v>
      </c>
      <c r="HA64" s="328" t="s">
        <v>601</v>
      </c>
      <c r="HB64" s="328" t="s">
        <v>602</v>
      </c>
      <c r="HC64" s="328" t="s">
        <v>603</v>
      </c>
      <c r="HD64" s="328" t="s">
        <v>604</v>
      </c>
      <c r="HE64" s="328" t="s">
        <v>605</v>
      </c>
      <c r="HF64" s="328" t="s">
        <v>606</v>
      </c>
    </row>
    <row r="65" spans="1:214">
      <c r="A65" s="275" t="s">
        <v>30</v>
      </c>
      <c r="B65" s="275" t="s">
        <v>31</v>
      </c>
      <c r="C65" s="275" t="s">
        <v>406</v>
      </c>
      <c r="D65" s="275" t="s">
        <v>607</v>
      </c>
      <c r="E65" s="275" t="s">
        <v>608</v>
      </c>
      <c r="F65" s="275" t="s">
        <v>412</v>
      </c>
      <c r="G65" s="275" t="s">
        <v>413</v>
      </c>
      <c r="H65" s="275" t="s">
        <v>414</v>
      </c>
      <c r="I65" s="275" t="s">
        <v>415</v>
      </c>
      <c r="J65" s="275" t="s">
        <v>416</v>
      </c>
      <c r="K65" s="275" t="s">
        <v>608</v>
      </c>
      <c r="L65" s="275" t="s">
        <v>160</v>
      </c>
      <c r="N65" s="336">
        <v>44227</v>
      </c>
      <c r="O65" s="336">
        <v>44408</v>
      </c>
      <c r="P65" s="337">
        <v>44773</v>
      </c>
      <c r="Q65" s="337">
        <v>45138</v>
      </c>
      <c r="R65" s="337">
        <v>45504</v>
      </c>
      <c r="S65" s="337">
        <v>45869</v>
      </c>
      <c r="T65" s="337">
        <v>46234</v>
      </c>
      <c r="U65" s="337">
        <v>46599</v>
      </c>
      <c r="V65" s="337">
        <v>46965</v>
      </c>
      <c r="W65" s="337">
        <v>47330</v>
      </c>
      <c r="X65" s="337">
        <v>47695</v>
      </c>
      <c r="Y65" s="337">
        <v>48060</v>
      </c>
      <c r="Z65" s="337">
        <v>48426</v>
      </c>
      <c r="AA65" s="337">
        <v>48791</v>
      </c>
      <c r="AB65" s="337">
        <v>49156</v>
      </c>
      <c r="AC65" s="337">
        <v>49521</v>
      </c>
      <c r="AD65" s="337">
        <v>49887</v>
      </c>
      <c r="AE65" s="337">
        <v>50252</v>
      </c>
      <c r="AF65" s="337">
        <v>50617</v>
      </c>
      <c r="AG65" s="337">
        <v>50982</v>
      </c>
      <c r="AH65" s="337">
        <v>51348</v>
      </c>
      <c r="AI65" s="337">
        <v>51713</v>
      </c>
      <c r="AJ65" s="337">
        <v>52078</v>
      </c>
      <c r="AK65" s="337">
        <v>52443</v>
      </c>
      <c r="AL65" s="337">
        <v>52809</v>
      </c>
      <c r="AM65" s="337">
        <v>53174</v>
      </c>
      <c r="AN65" s="337">
        <v>53539</v>
      </c>
      <c r="AO65" s="337">
        <v>53904</v>
      </c>
      <c r="AP65" s="337">
        <v>54270</v>
      </c>
      <c r="AQ65" s="337">
        <v>54635</v>
      </c>
      <c r="AR65" s="337">
        <v>55000</v>
      </c>
      <c r="AS65" s="337">
        <v>55365</v>
      </c>
      <c r="AT65" s="337">
        <v>55731</v>
      </c>
      <c r="AU65" s="337">
        <v>56096</v>
      </c>
      <c r="AV65" s="337">
        <v>56461</v>
      </c>
      <c r="AW65" s="337">
        <v>56826</v>
      </c>
      <c r="AX65" s="337">
        <v>57192</v>
      </c>
      <c r="AY65" s="337">
        <v>57557</v>
      </c>
      <c r="AZ65" s="337">
        <v>57922</v>
      </c>
      <c r="BA65" s="337">
        <v>58287</v>
      </c>
      <c r="BB65" s="337">
        <v>58653</v>
      </c>
      <c r="BC65" s="337">
        <v>59018</v>
      </c>
      <c r="BD65" s="337">
        <v>59383</v>
      </c>
      <c r="BE65" s="337">
        <v>59748</v>
      </c>
      <c r="BF65" s="337">
        <v>60114</v>
      </c>
      <c r="BG65" s="337">
        <v>60479</v>
      </c>
      <c r="BH65" s="337">
        <v>60844</v>
      </c>
      <c r="BI65" s="337">
        <v>61209</v>
      </c>
      <c r="BJ65" s="337">
        <v>61575</v>
      </c>
      <c r="BK65" s="337">
        <v>61940</v>
      </c>
      <c r="BL65" s="337">
        <v>62305</v>
      </c>
      <c r="BM65" s="337">
        <v>62670</v>
      </c>
      <c r="BN65" s="337">
        <v>63036</v>
      </c>
      <c r="BO65" s="337">
        <v>63401</v>
      </c>
      <c r="BP65" s="337">
        <v>63766</v>
      </c>
      <c r="BQ65" s="337">
        <v>64131</v>
      </c>
      <c r="BR65" s="337">
        <v>64497</v>
      </c>
      <c r="BS65" s="337">
        <v>64862</v>
      </c>
      <c r="BT65" s="337">
        <v>65227</v>
      </c>
      <c r="BU65" s="337">
        <v>65592</v>
      </c>
      <c r="BV65" s="337">
        <v>65958</v>
      </c>
      <c r="BW65" s="337">
        <v>66323</v>
      </c>
      <c r="BX65" s="337">
        <v>66688</v>
      </c>
      <c r="BY65" s="337">
        <v>67053</v>
      </c>
      <c r="BZ65" s="337">
        <v>67419</v>
      </c>
      <c r="CA65" s="337">
        <v>67784</v>
      </c>
      <c r="CB65" s="337">
        <v>68149</v>
      </c>
      <c r="CC65" s="337">
        <v>68514</v>
      </c>
      <c r="CD65" s="337">
        <v>68880</v>
      </c>
      <c r="CE65" s="337">
        <v>69245</v>
      </c>
      <c r="CF65" s="337">
        <v>69610</v>
      </c>
      <c r="CG65" s="337">
        <v>69975</v>
      </c>
      <c r="CH65" s="337">
        <v>70341</v>
      </c>
      <c r="CI65" s="337">
        <v>70706</v>
      </c>
      <c r="CJ65" s="337">
        <v>71071</v>
      </c>
      <c r="CK65" s="337">
        <v>71436</v>
      </c>
      <c r="CL65" s="337">
        <v>71802</v>
      </c>
      <c r="CM65" s="337">
        <v>72167</v>
      </c>
      <c r="CN65" s="337">
        <v>72532</v>
      </c>
      <c r="CO65" s="337">
        <v>72897</v>
      </c>
      <c r="CP65" s="337">
        <v>73262</v>
      </c>
      <c r="CQ65" s="337">
        <v>73627</v>
      </c>
      <c r="CR65" s="337">
        <v>73992</v>
      </c>
      <c r="CS65" s="337">
        <v>74357</v>
      </c>
      <c r="CT65" s="337">
        <v>74723</v>
      </c>
      <c r="CU65" s="337">
        <v>75088</v>
      </c>
      <c r="CV65" s="337">
        <v>75453</v>
      </c>
      <c r="CW65" s="337">
        <v>75818</v>
      </c>
      <c r="CX65" s="337">
        <v>76184</v>
      </c>
      <c r="CY65" s="337">
        <v>76549</v>
      </c>
      <c r="CZ65" s="337">
        <v>76914</v>
      </c>
      <c r="DA65" s="337">
        <v>77279</v>
      </c>
      <c r="DB65" s="337">
        <v>77645</v>
      </c>
      <c r="DC65" s="337">
        <v>78010</v>
      </c>
      <c r="DD65" s="337">
        <v>78375</v>
      </c>
      <c r="DE65" s="337">
        <v>78740</v>
      </c>
      <c r="DF65" s="337">
        <v>79106</v>
      </c>
      <c r="DG65" s="337">
        <v>79471</v>
      </c>
      <c r="DH65" s="337">
        <v>79836</v>
      </c>
      <c r="DI65" s="337">
        <v>80201</v>
      </c>
      <c r="DJ65" s="337">
        <v>80567</v>
      </c>
      <c r="DK65" s="337">
        <v>80932</v>
      </c>
      <c r="DL65" s="337">
        <v>81297</v>
      </c>
      <c r="DM65" s="337">
        <v>81662</v>
      </c>
      <c r="DN65" s="337">
        <v>82028</v>
      </c>
      <c r="DO65" s="337">
        <v>82393</v>
      </c>
      <c r="DP65" s="337">
        <v>82758</v>
      </c>
      <c r="DQ65" s="337">
        <v>83123</v>
      </c>
      <c r="DR65" s="337">
        <v>83489</v>
      </c>
      <c r="DS65" s="337">
        <v>83854</v>
      </c>
      <c r="DT65" s="337">
        <v>84219</v>
      </c>
      <c r="DU65" s="337">
        <v>84584</v>
      </c>
      <c r="DV65" s="337">
        <v>84950</v>
      </c>
      <c r="DW65" s="337">
        <v>85315</v>
      </c>
      <c r="DX65" s="337">
        <v>85680</v>
      </c>
      <c r="DY65" s="337">
        <v>86045</v>
      </c>
      <c r="DZ65" s="337">
        <v>86411</v>
      </c>
      <c r="EA65" s="337">
        <v>86776</v>
      </c>
      <c r="EB65" s="337">
        <v>87141</v>
      </c>
      <c r="EC65" s="337">
        <v>87506</v>
      </c>
      <c r="ED65" s="337">
        <v>87872</v>
      </c>
      <c r="EE65" s="337">
        <v>88237</v>
      </c>
      <c r="EF65" s="337">
        <v>88602</v>
      </c>
      <c r="EG65" s="337">
        <v>88967</v>
      </c>
      <c r="EH65" s="337">
        <v>89333</v>
      </c>
      <c r="EI65" s="337">
        <v>89698</v>
      </c>
      <c r="EJ65" s="337">
        <v>90063</v>
      </c>
      <c r="EK65" s="337">
        <v>90428</v>
      </c>
      <c r="EL65" s="337">
        <v>90794</v>
      </c>
      <c r="EM65" s="337">
        <v>91159</v>
      </c>
      <c r="EN65" s="337">
        <v>91524</v>
      </c>
      <c r="EO65" s="337">
        <v>91889</v>
      </c>
      <c r="EP65" s="337">
        <v>92255</v>
      </c>
      <c r="EQ65" s="337">
        <v>92620</v>
      </c>
      <c r="ER65" s="337">
        <v>92985</v>
      </c>
      <c r="ES65" s="337">
        <v>93350</v>
      </c>
      <c r="ET65" s="337">
        <v>93716</v>
      </c>
      <c r="EU65" s="337">
        <v>94081</v>
      </c>
      <c r="EV65" s="337">
        <v>94446</v>
      </c>
      <c r="EW65" s="337">
        <v>94811</v>
      </c>
      <c r="EX65" s="337">
        <v>95177</v>
      </c>
      <c r="EY65" s="337">
        <v>95542</v>
      </c>
      <c r="EZ65" s="337">
        <v>95907</v>
      </c>
      <c r="FA65" s="337">
        <v>96272</v>
      </c>
      <c r="FB65" s="337">
        <v>96638</v>
      </c>
      <c r="FC65" s="337">
        <v>97003</v>
      </c>
      <c r="FD65" s="337">
        <v>97368</v>
      </c>
      <c r="FE65" s="337">
        <v>97733</v>
      </c>
      <c r="FF65" s="337">
        <v>98099</v>
      </c>
      <c r="FG65" s="337">
        <v>98464</v>
      </c>
      <c r="FH65" s="337">
        <v>98829</v>
      </c>
      <c r="FI65" s="337">
        <v>99194</v>
      </c>
      <c r="FJ65" s="337">
        <v>99560</v>
      </c>
      <c r="FK65" s="337">
        <v>99925</v>
      </c>
      <c r="FL65" s="337">
        <v>100290</v>
      </c>
      <c r="FM65" s="337">
        <v>100655</v>
      </c>
      <c r="FN65" s="337">
        <v>101021</v>
      </c>
      <c r="FO65" s="337">
        <v>101386</v>
      </c>
      <c r="FP65" s="337">
        <v>101751</v>
      </c>
      <c r="FQ65" s="337">
        <v>102116</v>
      </c>
      <c r="FR65" s="337">
        <v>102482</v>
      </c>
      <c r="FS65" s="337">
        <v>102847</v>
      </c>
      <c r="FT65" s="337">
        <v>103212</v>
      </c>
      <c r="FU65" s="337">
        <v>103577</v>
      </c>
      <c r="FV65" s="337">
        <v>103943</v>
      </c>
      <c r="FW65" s="337">
        <v>104308</v>
      </c>
      <c r="FX65" s="337">
        <v>104673</v>
      </c>
      <c r="FY65" s="337">
        <v>105038</v>
      </c>
      <c r="FZ65" s="337">
        <v>105404</v>
      </c>
      <c r="GA65" s="337">
        <v>105769</v>
      </c>
      <c r="GB65" s="337">
        <v>106134</v>
      </c>
      <c r="GC65" s="337">
        <v>106499</v>
      </c>
      <c r="GD65" s="337">
        <v>106865</v>
      </c>
      <c r="GE65" s="337">
        <v>107230</v>
      </c>
      <c r="GF65" s="337">
        <v>107595</v>
      </c>
      <c r="GG65" s="337">
        <v>107960</v>
      </c>
      <c r="GH65" s="337">
        <v>108326</v>
      </c>
      <c r="GI65" s="337">
        <v>108691</v>
      </c>
      <c r="GJ65" s="337">
        <v>109056</v>
      </c>
      <c r="GK65" s="337">
        <v>109421</v>
      </c>
      <c r="GL65" s="337">
        <v>109786</v>
      </c>
      <c r="GM65" s="337">
        <v>110151</v>
      </c>
      <c r="GN65" s="337">
        <v>110516</v>
      </c>
      <c r="GO65" s="337">
        <v>110881</v>
      </c>
      <c r="GP65" s="337">
        <v>111247</v>
      </c>
      <c r="GQ65" s="337">
        <v>111612</v>
      </c>
      <c r="GR65" s="337">
        <v>111977</v>
      </c>
      <c r="GS65" s="337">
        <v>112342</v>
      </c>
      <c r="GT65" s="337">
        <v>112708</v>
      </c>
      <c r="GU65" s="337">
        <v>113073</v>
      </c>
      <c r="GV65" s="337">
        <v>113438</v>
      </c>
      <c r="GW65" s="337">
        <v>113803</v>
      </c>
      <c r="GX65" s="337">
        <v>114169</v>
      </c>
      <c r="GY65" s="337">
        <v>114534</v>
      </c>
      <c r="GZ65" s="337">
        <v>114899</v>
      </c>
      <c r="HA65" s="337">
        <v>115264</v>
      </c>
      <c r="HB65" s="337">
        <v>115630</v>
      </c>
      <c r="HC65" s="337">
        <v>115995</v>
      </c>
      <c r="HD65" s="337">
        <v>116360</v>
      </c>
      <c r="HE65" s="337">
        <v>116725</v>
      </c>
      <c r="HF65" s="337">
        <v>117091</v>
      </c>
    </row>
    <row r="66" spans="1:21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</row>
    <row r="67" spans="1:214">
      <c r="A67" s="3" t="str">
        <f t="shared" ref="A67:B73" si="100">A38</f>
        <v>Atmos Energy Corporation</v>
      </c>
      <c r="B67" s="3" t="str">
        <f t="shared" si="100"/>
        <v>ATO</v>
      </c>
      <c r="C67" s="276">
        <f>'Attachment 3 Constant DCF '!D67</f>
        <v>97.669888888888877</v>
      </c>
      <c r="D67" s="276">
        <f t="shared" ref="D67:E73" si="101">D38</f>
        <v>2.5</v>
      </c>
      <c r="E67" s="95">
        <f t="shared" si="101"/>
        <v>6.9566666666666666E-2</v>
      </c>
      <c r="F67" s="95">
        <f t="shared" ref="F67:J73" si="102">E67+($K67-$E67)/6</f>
        <v>6.7236947214973655E-2</v>
      </c>
      <c r="G67" s="95">
        <f t="shared" si="102"/>
        <v>6.4907227763280645E-2</v>
      </c>
      <c r="H67" s="95">
        <f t="shared" si="102"/>
        <v>6.2577508311587635E-2</v>
      </c>
      <c r="I67" s="95">
        <f t="shared" si="102"/>
        <v>6.0247788859894631E-2</v>
      </c>
      <c r="J67" s="95">
        <f t="shared" si="102"/>
        <v>5.7918069408201628E-2</v>
      </c>
      <c r="K67" s="95">
        <f>'Attachment 5 GDP Growth'!$D$25</f>
        <v>5.5588349956508631E-2</v>
      </c>
      <c r="L67" s="95">
        <f>IFERROR(XIRR($N67:$HF67,$N$36:$HF$36),"")</f>
        <v>8.6249664425849928E-2</v>
      </c>
      <c r="N67" s="276">
        <f>-C67</f>
        <v>-97.669888888888877</v>
      </c>
      <c r="O67" s="276">
        <f t="shared" ref="O67:O73" si="103">D67*(1+$E67)</f>
        <v>2.6739166666666669</v>
      </c>
      <c r="P67" s="276">
        <f t="shared" ref="P67:S73" si="104">O67*(1+$E67)</f>
        <v>2.8599321361111119</v>
      </c>
      <c r="Q67" s="276">
        <f t="shared" si="104"/>
        <v>3.058888081713242</v>
      </c>
      <c r="R67" s="276">
        <f t="shared" si="104"/>
        <v>3.2716847292644267</v>
      </c>
      <c r="S67" s="276">
        <f t="shared" si="104"/>
        <v>3.4992849302635891</v>
      </c>
      <c r="T67" s="276">
        <f>S67*(1+F67)</f>
        <v>3.7345661664098748</v>
      </c>
      <c r="U67" s="276">
        <f>T67*(1+G67)</f>
        <v>3.9769665031700829</v>
      </c>
      <c r="V67" s="276">
        <f>U67*(1+H67)</f>
        <v>4.225835157577114</v>
      </c>
      <c r="W67" s="276">
        <f>V67*(1+I67)</f>
        <v>4.4804323819075398</v>
      </c>
      <c r="X67" s="276">
        <f>W67*(1+J67)</f>
        <v>4.739930375581614</v>
      </c>
      <c r="Y67" s="276">
        <f t="shared" ref="Y67:BD67" si="105">X67*(1+$K67)</f>
        <v>5.0034152840689305</v>
      </c>
      <c r="Z67" s="276">
        <f t="shared" si="105"/>
        <v>5.2815468838574979</v>
      </c>
      <c r="AA67" s="276">
        <f t="shared" si="105"/>
        <v>5.575139360349076</v>
      </c>
      <c r="AB67" s="276">
        <f t="shared" si="105"/>
        <v>5.8850521581684658</v>
      </c>
      <c r="AC67" s="276">
        <f t="shared" si="105"/>
        <v>6.212192497049041</v>
      </c>
      <c r="AD67" s="276">
        <f t="shared" si="105"/>
        <v>6.5575180275722005</v>
      </c>
      <c r="AE67" s="276">
        <f t="shared" si="105"/>
        <v>6.9220396345349986</v>
      </c>
      <c r="AF67" s="276">
        <f t="shared" si="105"/>
        <v>7.3068243961523534</v>
      </c>
      <c r="AG67" s="276">
        <f t="shared" si="105"/>
        <v>7.7129987077564248</v>
      </c>
      <c r="AH67" s="276">
        <f t="shared" si="105"/>
        <v>8.1417515791372885</v>
      </c>
      <c r="AI67" s="276">
        <f t="shared" si="105"/>
        <v>8.5943381151773295</v>
      </c>
      <c r="AJ67" s="276">
        <f t="shared" si="105"/>
        <v>9.0720831899683674</v>
      </c>
      <c r="AK67" s="276">
        <f t="shared" si="105"/>
        <v>9.5763853251668873</v>
      </c>
      <c r="AL67" s="276">
        <f t="shared" si="105"/>
        <v>10.108720783940639</v>
      </c>
      <c r="AM67" s="276">
        <f t="shared" si="105"/>
        <v>10.670647892490964</v>
      </c>
      <c r="AN67" s="276">
        <f t="shared" si="105"/>
        <v>11.263811601801432</v>
      </c>
      <c r="AO67" s="276">
        <f t="shared" si="105"/>
        <v>11.889948302966552</v>
      </c>
      <c r="AP67" s="276">
        <f t="shared" si="105"/>
        <v>12.550890910196653</v>
      </c>
      <c r="AQ67" s="276">
        <f t="shared" si="105"/>
        <v>13.248574226378627</v>
      </c>
      <c r="AR67" s="276">
        <f t="shared" si="105"/>
        <v>13.985040606899343</v>
      </c>
      <c r="AS67" s="276">
        <f t="shared" si="105"/>
        <v>14.762445938311647</v>
      </c>
      <c r="AT67" s="276">
        <f t="shared" si="105"/>
        <v>15.583065949344554</v>
      </c>
      <c r="AU67" s="276">
        <f t="shared" si="105"/>
        <v>16.449302872732073</v>
      </c>
      <c r="AV67" s="276">
        <f t="shared" si="105"/>
        <v>17.363692477362108</v>
      </c>
      <c r="AW67" s="276">
        <f t="shared" si="105"/>
        <v>18.32891149133091</v>
      </c>
      <c r="AX67" s="276">
        <f t="shared" si="105"/>
        <v>19.347785437632886</v>
      </c>
      <c r="AY67" s="276">
        <f t="shared" si="105"/>
        <v>20.423296905423467</v>
      </c>
      <c r="AZ67" s="276">
        <f t="shared" si="105"/>
        <v>21.558594281067826</v>
      </c>
      <c r="BA67" s="276">
        <f t="shared" si="105"/>
        <v>22.75700096453421</v>
      </c>
      <c r="BB67" s="276">
        <f t="shared" si="105"/>
        <v>24.022025098111342</v>
      </c>
      <c r="BC67" s="276">
        <f t="shared" si="105"/>
        <v>25.357369835929187</v>
      </c>
      <c r="BD67" s="276">
        <f t="shared" si="105"/>
        <v>26.766944184345434</v>
      </c>
      <c r="BE67" s="276">
        <f t="shared" ref="BE67:CJ67" si="106">BD67*(1+$K67)</f>
        <v>28.254874444931161</v>
      </c>
      <c r="BF67" s="276">
        <f t="shared" si="106"/>
        <v>29.825516293553207</v>
      </c>
      <c r="BG67" s="276">
        <f t="shared" si="106"/>
        <v>31.483467530912794</v>
      </c>
      <c r="BH67" s="276">
        <f t="shared" si="106"/>
        <v>33.233581541865554</v>
      </c>
      <c r="BI67" s="276">
        <f t="shared" si="106"/>
        <v>35.080981502922945</v>
      </c>
      <c r="BJ67" s="276">
        <f t="shared" si="106"/>
        <v>37.031075379525234</v>
      </c>
      <c r="BK67" s="276">
        <f t="shared" si="106"/>
        <v>39.089571756988136</v>
      </c>
      <c r="BL67" s="276">
        <f t="shared" si="106"/>
        <v>41.262496551465645</v>
      </c>
      <c r="BM67" s="276">
        <f t="shared" si="106"/>
        <v>43.556210649847749</v>
      </c>
      <c r="BN67" s="276">
        <f t="shared" si="106"/>
        <v>45.977428530230895</v>
      </c>
      <c r="BO67" s="276">
        <f t="shared" si="106"/>
        <v>48.533237917469734</v>
      </c>
      <c r="BP67" s="276">
        <f t="shared" si="106"/>
        <v>51.231120531348537</v>
      </c>
      <c r="BQ67" s="276">
        <f t="shared" si="106"/>
        <v>54.078973988109212</v>
      </c>
      <c r="BR67" s="276">
        <f t="shared" si="106"/>
        <v>57.085134919449153</v>
      </c>
      <c r="BS67" s="276">
        <f t="shared" si="106"/>
        <v>60.258403376666003</v>
      </c>
      <c r="BT67" s="276">
        <f t="shared" si="106"/>
        <v>63.608068591388573</v>
      </c>
      <c r="BU67" s="276">
        <f t="shared" si="106"/>
        <v>67.143936168304279</v>
      </c>
      <c r="BV67" s="276">
        <f t="shared" si="106"/>
        <v>70.876356789485456</v>
      </c>
      <c r="BW67" s="276">
        <f t="shared" si="106"/>
        <v>74.816256514341745</v>
      </c>
      <c r="BX67" s="276">
        <f t="shared" si="106"/>
        <v>78.975168763896889</v>
      </c>
      <c r="BY67" s="276">
        <f t="shared" si="106"/>
        <v>83.365268083018719</v>
      </c>
      <c r="BZ67" s="276">
        <f t="shared" si="106"/>
        <v>87.999405779435719</v>
      </c>
      <c r="CA67" s="276">
        <f t="shared" si="106"/>
        <v>92.891147543867802</v>
      </c>
      <c r="CB67" s="276">
        <f t="shared" si="106"/>
        <v>98.054813161398002</v>
      </c>
      <c r="CC67" s="276">
        <f t="shared" si="106"/>
        <v>103.50551843033386</v>
      </c>
      <c r="CD67" s="276">
        <f t="shared" si="106"/>
        <v>109.25921941126911</v>
      </c>
      <c r="CE67" s="276">
        <f t="shared" si="106"/>
        <v>115.33275913587771</v>
      </c>
      <c r="CF67" s="276">
        <f t="shared" si="106"/>
        <v>121.74391691217259</v>
      </c>
      <c r="CG67" s="276">
        <f t="shared" si="106"/>
        <v>128.51146037056256</v>
      </c>
      <c r="CH67" s="276">
        <f t="shared" si="106"/>
        <v>135.65520040306339</v>
      </c>
      <c r="CI67" s="276">
        <f t="shared" si="106"/>
        <v>143.19604915648918</v>
      </c>
      <c r="CJ67" s="276">
        <f t="shared" si="106"/>
        <v>151.1560812493895</v>
      </c>
      <c r="CK67" s="276">
        <f t="shared" ref="CK67:DP67" si="107">CJ67*(1+$K67)</f>
        <v>159.55859839193502</v>
      </c>
      <c r="CL67" s="276">
        <f t="shared" si="107"/>
        <v>168.42819759791593</v>
      </c>
      <c r="CM67" s="276">
        <f t="shared" si="107"/>
        <v>177.79084318853288</v>
      </c>
      <c r="CN67" s="276">
        <f t="shared" si="107"/>
        <v>187.67394279875978</v>
      </c>
      <c r="CO67" s="276">
        <f t="shared" si="107"/>
        <v>198.10642760877502</v>
      </c>
      <c r="CP67" s="276">
        <f t="shared" si="107"/>
        <v>209.11883703532536</v>
      </c>
      <c r="CQ67" s="276">
        <f t="shared" si="107"/>
        <v>220.74340813094312</v>
      </c>
      <c r="CR67" s="276">
        <f t="shared" si="107"/>
        <v>233.01416995271839</v>
      </c>
      <c r="CS67" s="276">
        <f t="shared" si="107"/>
        <v>245.96704317687548</v>
      </c>
      <c r="CT67" s="276">
        <f t="shared" si="107"/>
        <v>259.6399452507593</v>
      </c>
      <c r="CU67" s="276">
        <f t="shared" si="107"/>
        <v>274.07290139004726</v>
      </c>
      <c r="CV67" s="276">
        <f t="shared" si="107"/>
        <v>289.30816174611289</v>
      </c>
      <c r="CW67" s="276">
        <f t="shared" si="107"/>
        <v>305.39032508653003</v>
      </c>
      <c r="CX67" s="276">
        <f t="shared" si="107"/>
        <v>322.36646935077198</v>
      </c>
      <c r="CY67" s="276">
        <f t="shared" si="107"/>
        <v>340.28628946328678</v>
      </c>
      <c r="CZ67" s="276">
        <f t="shared" si="107"/>
        <v>359.20224280737375</v>
      </c>
      <c r="DA67" s="276">
        <f t="shared" si="107"/>
        <v>379.16970278571284</v>
      </c>
      <c r="DB67" s="276">
        <f t="shared" si="107"/>
        <v>400.24712091707039</v>
      </c>
      <c r="DC67" s="276">
        <f t="shared" si="107"/>
        <v>422.49619794369352</v>
      </c>
      <c r="DD67" s="276">
        <f t="shared" si="107"/>
        <v>445.98206445028188</v>
      </c>
      <c r="DE67" s="276">
        <f t="shared" si="107"/>
        <v>470.77347152327036</v>
      </c>
      <c r="DF67" s="276">
        <f t="shared" si="107"/>
        <v>496.94299200854636</v>
      </c>
      <c r="DG67" s="276">
        <f t="shared" si="107"/>
        <v>524.56723295675192</v>
      </c>
      <c r="DH67" s="276">
        <f t="shared" si="107"/>
        <v>553.72705987806921</v>
      </c>
      <c r="DI67" s="276">
        <f t="shared" si="107"/>
        <v>584.50783346295998</v>
      </c>
      <c r="DJ67" s="276">
        <f t="shared" si="107"/>
        <v>616.99965946181965</v>
      </c>
      <c r="DK67" s="276">
        <f t="shared" si="107"/>
        <v>651.29765245502995</v>
      </c>
      <c r="DL67" s="276">
        <f t="shared" si="107"/>
        <v>687.50221428555267</v>
      </c>
      <c r="DM67" s="276">
        <f t="shared" si="107"/>
        <v>725.71932796913256</v>
      </c>
      <c r="DN67" s="276">
        <f t="shared" si="107"/>
        <v>766.06086794248301</v>
      </c>
      <c r="DO67" s="276">
        <f t="shared" si="107"/>
        <v>808.6449275576565</v>
      </c>
      <c r="DP67" s="276">
        <f t="shared" si="107"/>
        <v>853.59616478128703</v>
      </c>
      <c r="DQ67" s="276">
        <f t="shared" ref="DQ67:EV67" si="108">DP67*(1+$K67)</f>
        <v>901.04616711068286</v>
      </c>
      <c r="DR67" s="276">
        <f t="shared" si="108"/>
        <v>951.13383677500224</v>
      </c>
      <c r="DS67" s="276">
        <f t="shared" si="108"/>
        <v>1004.0057973491279</v>
      </c>
      <c r="DT67" s="276">
        <f t="shared" si="108"/>
        <v>1059.8168229705348</v>
      </c>
      <c r="DU67" s="276">
        <f t="shared" si="108"/>
        <v>1118.730291415616</v>
      </c>
      <c r="DV67" s="276">
        <f t="shared" si="108"/>
        <v>1180.9186623617741</v>
      </c>
      <c r="DW67" s="276">
        <f t="shared" si="108"/>
        <v>1246.5639822353123</v>
      </c>
      <c r="DX67" s="276">
        <f t="shared" si="108"/>
        <v>1315.8584171229879</v>
      </c>
      <c r="DY67" s="276">
        <f t="shared" si="108"/>
        <v>1389.004815307238</v>
      </c>
      <c r="DZ67" s="276">
        <f t="shared" si="108"/>
        <v>1466.2173010718125</v>
      </c>
      <c r="EA67" s="276">
        <f t="shared" si="108"/>
        <v>1547.7219015160799</v>
      </c>
      <c r="EB67" s="276">
        <f t="shared" si="108"/>
        <v>1633.7572082129088</v>
      </c>
      <c r="EC67" s="276">
        <f t="shared" si="108"/>
        <v>1724.5750756470165</v>
      </c>
      <c r="ED67" s="276">
        <f t="shared" si="108"/>
        <v>1820.4413584783551</v>
      </c>
      <c r="EE67" s="276">
        <f t="shared" si="108"/>
        <v>1921.6366897887519</v>
      </c>
      <c r="EF67" s="276">
        <f t="shared" si="108"/>
        <v>2028.4573025899958</v>
      </c>
      <c r="EG67" s="276">
        <f t="shared" si="108"/>
        <v>2141.2158969982042</v>
      </c>
      <c r="EH67" s="276">
        <f t="shared" si="108"/>
        <v>2260.2425556129801</v>
      </c>
      <c r="EI67" s="276">
        <f t="shared" si="108"/>
        <v>2385.8857097809878</v>
      </c>
      <c r="EJ67" s="276">
        <f t="shared" si="108"/>
        <v>2518.5131595725261</v>
      </c>
      <c r="EK67" s="276">
        <f t="shared" si="108"/>
        <v>2658.5131504569158</v>
      </c>
      <c r="EL67" s="276">
        <f t="shared" si="108"/>
        <v>2806.2955098284951</v>
      </c>
      <c r="EM67" s="276">
        <f t="shared" si="108"/>
        <v>2962.2928467102201</v>
      </c>
      <c r="EN67" s="276">
        <f t="shared" si="108"/>
        <v>3126.9618181468099</v>
      </c>
      <c r="EO67" s="276">
        <f t="shared" si="108"/>
        <v>3300.7844659945954</v>
      </c>
      <c r="EP67" s="276">
        <f t="shared" si="108"/>
        <v>3484.2696280213104</v>
      </c>
      <c r="EQ67" s="276">
        <f t="shared" si="108"/>
        <v>3677.9544274465929</v>
      </c>
      <c r="ER67" s="276">
        <f t="shared" si="108"/>
        <v>3882.4058452835843</v>
      </c>
      <c r="ES67" s="276">
        <f t="shared" si="108"/>
        <v>4098.2223800844031</v>
      </c>
      <c r="ET67" s="276">
        <f t="shared" si="108"/>
        <v>4326.0357999481303</v>
      </c>
      <c r="EU67" s="276">
        <f t="shared" si="108"/>
        <v>4566.5129919200317</v>
      </c>
      <c r="EV67" s="276">
        <f t="shared" si="108"/>
        <v>4820.3579141958253</v>
      </c>
      <c r="EW67" s="276">
        <f t="shared" ref="EW67:GB67" si="109">EV67*(1+$K67)</f>
        <v>5088.3136568457685</v>
      </c>
      <c r="EX67" s="276">
        <f t="shared" si="109"/>
        <v>5371.1646170909935</v>
      </c>
      <c r="EY67" s="276">
        <f t="shared" si="109"/>
        <v>5669.738795499864</v>
      </c>
      <c r="EZ67" s="276">
        <f t="shared" si="109"/>
        <v>5984.9102198261044</v>
      </c>
      <c r="FA67" s="276">
        <f t="shared" si="109"/>
        <v>6317.6015035840828</v>
      </c>
      <c r="FB67" s="276">
        <f t="shared" si="109"/>
        <v>6668.7865468510799</v>
      </c>
      <c r="FC67" s="276">
        <f t="shared" si="109"/>
        <v>7039.493387202695</v>
      </c>
      <c r="FD67" s="276">
        <f t="shared" si="109"/>
        <v>7430.8072091270469</v>
      </c>
      <c r="FE67" s="276">
        <f t="shared" si="109"/>
        <v>7843.8735207273485</v>
      </c>
      <c r="FF67" s="276">
        <f t="shared" si="109"/>
        <v>8279.9015070121313</v>
      </c>
      <c r="FG67" s="276">
        <f t="shared" si="109"/>
        <v>8740.1675695893446</v>
      </c>
      <c r="FH67" s="276">
        <f t="shared" si="109"/>
        <v>9226.0190631262049</v>
      </c>
      <c r="FI67" s="276">
        <f t="shared" si="109"/>
        <v>9738.8782395126836</v>
      </c>
      <c r="FJ67" s="276">
        <f t="shared" si="109"/>
        <v>10280.246411274542</v>
      </c>
      <c r="FK67" s="276">
        <f t="shared" si="109"/>
        <v>10851.708346423613</v>
      </c>
      <c r="FL67" s="276">
        <f t="shared" si="109"/>
        <v>11454.936907610574</v>
      </c>
      <c r="FM67" s="276">
        <f t="shared" si="109"/>
        <v>12091.697949160558</v>
      </c>
      <c r="FN67" s="276">
        <f t="shared" si="109"/>
        <v>12763.855486326893</v>
      </c>
      <c r="FO67" s="276">
        <f t="shared" si="109"/>
        <v>13473.377151895134</v>
      </c>
      <c r="FP67" s="276">
        <f t="shared" si="109"/>
        <v>14222.339956110709</v>
      </c>
      <c r="FQ67" s="276">
        <f t="shared" si="109"/>
        <v>15012.936366791426</v>
      </c>
      <c r="FR67" s="276">
        <f t="shared" si="109"/>
        <v>15847.480727423423</v>
      </c>
      <c r="FS67" s="276">
        <f t="shared" si="109"/>
        <v>16728.416032028461</v>
      </c>
      <c r="FT67" s="276">
        <f t="shared" si="109"/>
        <v>17658.321076634929</v>
      </c>
      <c r="FU67" s="276">
        <f t="shared" si="109"/>
        <v>18639.918008287303</v>
      </c>
      <c r="FV67" s="276">
        <f t="shared" si="109"/>
        <v>19676.080293692605</v>
      </c>
      <c r="FW67" s="276">
        <f t="shared" si="109"/>
        <v>20769.841130830751</v>
      </c>
      <c r="FX67" s="276">
        <f t="shared" si="109"/>
        <v>21924.402328152457</v>
      </c>
      <c r="FY67" s="276">
        <f t="shared" si="109"/>
        <v>23143.143677357089</v>
      </c>
      <c r="FZ67" s="276">
        <f t="shared" si="109"/>
        <v>24429.632847187775</v>
      </c>
      <c r="GA67" s="276">
        <f t="shared" si="109"/>
        <v>25787.635827206268</v>
      </c>
      <c r="GB67" s="276">
        <f t="shared" si="109"/>
        <v>27221.127952120009</v>
      </c>
      <c r="GC67" s="276">
        <f t="shared" ref="GC67:HF67" si="110">GB67*(1+$K67)</f>
        <v>28734.305538933353</v>
      </c>
      <c r="GD67" s="276">
        <f t="shared" si="110"/>
        <v>30331.598170988826</v>
      </c>
      <c r="GE67" s="276">
        <f t="shared" si="110"/>
        <v>32017.681664857948</v>
      </c>
      <c r="GF67" s="276">
        <f t="shared" si="110"/>
        <v>33797.49175804016</v>
      </c>
      <c r="GG67" s="276">
        <f t="shared" si="110"/>
        <v>35676.238557538316</v>
      </c>
      <c r="GH67" s="276">
        <f t="shared" si="110"/>
        <v>37659.421791606641</v>
      </c>
      <c r="GI67" s="276">
        <f t="shared" si="110"/>
        <v>39752.846909318236</v>
      </c>
      <c r="GJ67" s="276">
        <f t="shared" si="110"/>
        <v>41962.642075080934</v>
      </c>
      <c r="GK67" s="276">
        <f t="shared" si="110"/>
        <v>44295.276107850244</v>
      </c>
      <c r="GL67" s="276">
        <f t="shared" si="110"/>
        <v>46757.577417553599</v>
      </c>
      <c r="GM67" s="276">
        <f t="shared" si="110"/>
        <v>49356.753994159117</v>
      </c>
      <c r="GN67" s="276">
        <f t="shared" si="110"/>
        <v>52100.414507903741</v>
      </c>
      <c r="GO67" s="276">
        <f t="shared" si="110"/>
        <v>54996.590582448254</v>
      </c>
      <c r="GP67" s="276">
        <f t="shared" si="110"/>
        <v>58053.760306160213</v>
      </c>
      <c r="GQ67" s="276">
        <f t="shared" si="110"/>
        <v>61280.873050350317</v>
      </c>
      <c r="GR67" s="276">
        <f t="shared" si="110"/>
        <v>64687.375667113571</v>
      </c>
      <c r="GS67" s="276">
        <f t="shared" si="110"/>
        <v>68283.240143465227</v>
      </c>
      <c r="GT67" s="276">
        <f t="shared" si="110"/>
        <v>72078.992792724486</v>
      </c>
      <c r="GU67" s="276">
        <f t="shared" si="110"/>
        <v>76085.745068599121</v>
      </c>
      <c r="GV67" s="276">
        <f t="shared" si="110"/>
        <v>80315.226092174111</v>
      </c>
      <c r="GW67" s="276">
        <f t="shared" si="110"/>
        <v>84779.816987022001</v>
      </c>
      <c r="GX67" s="276">
        <f t="shared" si="110"/>
        <v>89492.587122945333</v>
      </c>
      <c r="GY67" s="276">
        <f t="shared" si="110"/>
        <v>94467.332374448961</v>
      </c>
      <c r="GZ67" s="276">
        <f t="shared" si="110"/>
        <v>99718.615505937647</v>
      </c>
      <c r="HA67" s="276">
        <f t="shared" si="110"/>
        <v>105261.80880186024</v>
      </c>
      <c r="HB67" s="276">
        <f t="shared" si="110"/>
        <v>111113.13906659315</v>
      </c>
      <c r="HC67" s="276">
        <f t="shared" si="110"/>
        <v>117289.73512579314</v>
      </c>
      <c r="HD67" s="276">
        <f t="shared" si="110"/>
        <v>123809.67796827194</v>
      </c>
      <c r="HE67" s="276">
        <f t="shared" si="110"/>
        <v>130692.05367517487</v>
      </c>
      <c r="HF67" s="276">
        <f t="shared" si="110"/>
        <v>137957.00929140529</v>
      </c>
    </row>
    <row r="68" spans="1:214">
      <c r="A68" s="3" t="str">
        <f t="shared" si="100"/>
        <v>NiSource Inc.</v>
      </c>
      <c r="B68" s="3" t="str">
        <f t="shared" si="100"/>
        <v>NI</v>
      </c>
      <c r="C68" s="276">
        <f>'Attachment 3 Constant DCF '!D68</f>
        <v>23.215499999999988</v>
      </c>
      <c r="D68" s="276">
        <f t="shared" si="101"/>
        <v>0.84</v>
      </c>
      <c r="E68" s="95">
        <f t="shared" si="101"/>
        <v>6.7500000000000004E-2</v>
      </c>
      <c r="F68" s="95">
        <f t="shared" si="102"/>
        <v>6.5514724992751447E-2</v>
      </c>
      <c r="G68" s="95">
        <f t="shared" si="102"/>
        <v>6.3529449985502889E-2</v>
      </c>
      <c r="H68" s="95">
        <f t="shared" si="102"/>
        <v>6.1544174978254325E-2</v>
      </c>
      <c r="I68" s="95">
        <f t="shared" si="102"/>
        <v>5.955889997100576E-2</v>
      </c>
      <c r="J68" s="95">
        <f t="shared" si="102"/>
        <v>5.7573624963757196E-2</v>
      </c>
      <c r="K68" s="95">
        <f>'Attachment 5 GDP Growth'!$D$25</f>
        <v>5.5588349956508631E-2</v>
      </c>
      <c r="L68" s="95">
        <f t="shared" ref="L68:L73" si="111">IFERROR(XIRR($N68:$HF68,$N$36:$HF$36),"")</f>
        <v>9.8629456758499184E-2</v>
      </c>
      <c r="N68" s="276">
        <f t="shared" ref="N68:N73" si="112">-C68</f>
        <v>-23.215499999999988</v>
      </c>
      <c r="O68" s="276">
        <f t="shared" si="103"/>
        <v>0.89669999999999983</v>
      </c>
      <c r="P68" s="276">
        <f t="shared" si="104"/>
        <v>0.95722724999999975</v>
      </c>
      <c r="Q68" s="276">
        <f t="shared" si="104"/>
        <v>1.0218400893749997</v>
      </c>
      <c r="R68" s="276">
        <f t="shared" si="104"/>
        <v>1.0908142954078122</v>
      </c>
      <c r="S68" s="276">
        <f t="shared" si="104"/>
        <v>1.1644442603478393</v>
      </c>
      <c r="T68" s="276">
        <f t="shared" ref="T68:T73" si="113">S68*(1+F68)</f>
        <v>1.2407325058339158</v>
      </c>
      <c r="U68" s="276">
        <f t="shared" ref="U68:X73" si="114">T68*(1+G68)</f>
        <v>1.3195555595086792</v>
      </c>
      <c r="V68" s="276">
        <f t="shared" si="114"/>
        <v>1.4007665177566098</v>
      </c>
      <c r="W68" s="276">
        <f t="shared" si="114"/>
        <v>1.4841946306704097</v>
      </c>
      <c r="X68" s="276">
        <f t="shared" si="114"/>
        <v>1.56964509570985</v>
      </c>
      <c r="Y68" s="276">
        <f t="shared" ref="Y68:BD68" si="115">X68*(1+$K68)</f>
        <v>1.6568990765976865</v>
      </c>
      <c r="Z68" s="276">
        <f t="shared" si="115"/>
        <v>1.7490033623102148</v>
      </c>
      <c r="AA68" s="276">
        <f t="shared" si="115"/>
        <v>1.8462275732894253</v>
      </c>
      <c r="AB68" s="276">
        <f t="shared" si="115"/>
        <v>1.9488563177327936</v>
      </c>
      <c r="AC68" s="276">
        <f t="shared" si="115"/>
        <v>2.0571900247378769</v>
      </c>
      <c r="AD68" s="276">
        <f t="shared" si="115"/>
        <v>2.1715458237600447</v>
      </c>
      <c r="AE68" s="276">
        <f t="shared" si="115"/>
        <v>2.2922584729578128</v>
      </c>
      <c r="AF68" s="276">
        <f t="shared" si="115"/>
        <v>2.4196813391433638</v>
      </c>
      <c r="AG68" s="276">
        <f t="shared" si="115"/>
        <v>2.5541874322068985</v>
      </c>
      <c r="AH68" s="276">
        <f t="shared" si="115"/>
        <v>2.6961704970429317</v>
      </c>
      <c r="AI68" s="276">
        <f t="shared" si="115"/>
        <v>2.8460461661749679</v>
      </c>
      <c r="AJ68" s="276">
        <f t="shared" si="115"/>
        <v>3.0042531764526816</v>
      </c>
      <c r="AK68" s="276">
        <f t="shared" si="115"/>
        <v>3.1712546533832859</v>
      </c>
      <c r="AL68" s="276">
        <f t="shared" si="115"/>
        <v>3.3475394668567624</v>
      </c>
      <c r="AM68" s="276">
        <f t="shared" si="115"/>
        <v>3.5336236622336203</v>
      </c>
      <c r="AN68" s="276">
        <f t="shared" si="115"/>
        <v>3.7300519709844626</v>
      </c>
      <c r="AO68" s="276">
        <f t="shared" si="115"/>
        <v>3.9373994053035117</v>
      </c>
      <c r="AP68" s="276">
        <f t="shared" si="115"/>
        <v>4.1562729413640724</v>
      </c>
      <c r="AQ68" s="276">
        <f t="shared" si="115"/>
        <v>4.3873132961433861</v>
      </c>
      <c r="AR68" s="276">
        <f t="shared" si="115"/>
        <v>4.6311968030182484</v>
      </c>
      <c r="AS68" s="276">
        <f t="shared" si="115"/>
        <v>4.8886373916218906</v>
      </c>
      <c r="AT68" s="276">
        <f t="shared" si="115"/>
        <v>5.160388677757842</v>
      </c>
      <c r="AU68" s="276">
        <f t="shared" si="115"/>
        <v>5.4472461694886496</v>
      </c>
      <c r="AV68" s="276">
        <f t="shared" si="115"/>
        <v>5.750049595857436</v>
      </c>
      <c r="AW68" s="276">
        <f t="shared" si="115"/>
        <v>6.0696853650592404</v>
      </c>
      <c r="AX68" s="276">
        <f t="shared" si="115"/>
        <v>6.4070891592580521</v>
      </c>
      <c r="AY68" s="276">
        <f t="shared" si="115"/>
        <v>6.7632486736454416</v>
      </c>
      <c r="AZ68" s="276">
        <f t="shared" si="115"/>
        <v>7.1392065077589368</v>
      </c>
      <c r="BA68" s="276">
        <f t="shared" si="115"/>
        <v>7.5360632175240241</v>
      </c>
      <c r="BB68" s="276">
        <f t="shared" si="115"/>
        <v>7.954980536954122</v>
      </c>
      <c r="BC68" s="276">
        <f t="shared" si="115"/>
        <v>8.3971847789395433</v>
      </c>
      <c r="BD68" s="276">
        <f t="shared" si="115"/>
        <v>8.8639704250807014</v>
      </c>
      <c r="BE68" s="276">
        <f t="shared" ref="BE68:CJ68" si="116">BD68*(1+$K68)</f>
        <v>9.3567039150742293</v>
      </c>
      <c r="BF68" s="276">
        <f t="shared" si="116"/>
        <v>9.8768276467448093</v>
      </c>
      <c r="BG68" s="276">
        <f t="shared" si="116"/>
        <v>10.42586419843218</v>
      </c>
      <c r="BH68" s="276">
        <f t="shared" si="116"/>
        <v>11.005420786093662</v>
      </c>
      <c r="BI68" s="276">
        <f t="shared" si="116"/>
        <v>11.617193968169671</v>
      </c>
      <c r="BJ68" s="276">
        <f t="shared" si="116"/>
        <v>12.262974611984928</v>
      </c>
      <c r="BK68" s="276">
        <f t="shared" si="116"/>
        <v>12.944653136223728</v>
      </c>
      <c r="BL68" s="276">
        <f t="shared" si="116"/>
        <v>13.66422504482575</v>
      </c>
      <c r="BM68" s="276">
        <f t="shared" si="116"/>
        <v>14.423796768502013</v>
      </c>
      <c r="BN68" s="276">
        <f t="shared" si="116"/>
        <v>15.225591830971062</v>
      </c>
      <c r="BO68" s="276">
        <f t="shared" si="116"/>
        <v>16.071957357966042</v>
      </c>
      <c r="BP68" s="276">
        <f t="shared" si="116"/>
        <v>16.965370948066742</v>
      </c>
      <c r="BQ68" s="276">
        <f t="shared" si="116"/>
        <v>17.908447925469861</v>
      </c>
      <c r="BR68" s="276">
        <f t="shared" si="116"/>
        <v>18.90394899592879</v>
      </c>
      <c r="BS68" s="276">
        <f t="shared" si="116"/>
        <v>19.954788328274468</v>
      </c>
      <c r="BT68" s="276">
        <f t="shared" si="116"/>
        <v>21.064042085174641</v>
      </c>
      <c r="BU68" s="276">
        <f t="shared" si="116"/>
        <v>22.234957428103954</v>
      </c>
      <c r="BV68" s="276">
        <f t="shared" si="116"/>
        <v>23.470962022885466</v>
      </c>
      <c r="BW68" s="276">
        <f t="shared" si="116"/>
        <v>24.775674073629546</v>
      </c>
      <c r="BX68" s="276">
        <f t="shared" si="116"/>
        <v>26.152912914442862</v>
      </c>
      <c r="BY68" s="276">
        <f t="shared" si="116"/>
        <v>27.606710189913006</v>
      </c>
      <c r="BZ68" s="276">
        <f t="shared" si="116"/>
        <v>29.141321657097802</v>
      </c>
      <c r="CA68" s="276">
        <f t="shared" si="116"/>
        <v>30.761239643567738</v>
      </c>
      <c r="CB68" s="276">
        <f t="shared" si="116"/>
        <v>32.47120619797041</v>
      </c>
      <c r="CC68" s="276">
        <f t="shared" si="116"/>
        <v>34.276226971613141</v>
      </c>
      <c r="CD68" s="276">
        <f t="shared" si="116"/>
        <v>36.181585871699895</v>
      </c>
      <c r="CE68" s="276">
        <f t="shared" si="116"/>
        <v>38.192860529117418</v>
      </c>
      <c r="CF68" s="276">
        <f t="shared" si="116"/>
        <v>40.315938626050119</v>
      </c>
      <c r="CG68" s="276">
        <f t="shared" si="116"/>
        <v>42.557035131220118</v>
      </c>
      <c r="CH68" s="276">
        <f t="shared" si="116"/>
        <v>44.922710493205813</v>
      </c>
      <c r="CI68" s="276">
        <f t="shared" si="116"/>
        <v>47.41988984509706</v>
      </c>
      <c r="CJ68" s="276">
        <f t="shared" si="116"/>
        <v>50.055883276705408</v>
      </c>
      <c r="CK68" s="276">
        <f t="shared" ref="CK68:DP68" si="117">CJ68*(1+$K68)</f>
        <v>52.83840723367306</v>
      </c>
      <c r="CL68" s="276">
        <f t="shared" si="117"/>
        <v>55.775607106122997</v>
      </c>
      <c r="CM68" s="276">
        <f t="shared" si="117"/>
        <v>58.876081072974891</v>
      </c>
      <c r="CN68" s="276">
        <f t="shared" si="117"/>
        <v>62.148905271727195</v>
      </c>
      <c r="CO68" s="276">
        <f t="shared" si="117"/>
        <v>65.603660367385871</v>
      </c>
      <c r="CP68" s="276">
        <f t="shared" si="117"/>
        <v>69.250459598316056</v>
      </c>
      <c r="CQ68" s="276">
        <f t="shared" si="117"/>
        <v>73.099978381116316</v>
      </c>
      <c r="CR68" s="276">
        <f t="shared" si="117"/>
        <v>77.16348556117903</v>
      </c>
      <c r="CS68" s="276">
        <f t="shared" si="117"/>
        <v>81.45287640041785</v>
      </c>
      <c r="CT68" s="276">
        <f t="shared" si="117"/>
        <v>85.980707398728526</v>
      </c>
      <c r="CU68" s="276">
        <f t="shared" si="117"/>
        <v>90.760233051117226</v>
      </c>
      <c r="CV68" s="276">
        <f t="shared" si="117"/>
        <v>95.805444648097009</v>
      </c>
      <c r="CW68" s="276">
        <f t="shared" si="117"/>
        <v>101.13111123293434</v>
      </c>
      <c r="CX68" s="276">
        <f t="shared" si="117"/>
        <v>106.7528228356413</v>
      </c>
      <c r="CY68" s="276">
        <f t="shared" si="117"/>
        <v>112.68703611027409</v>
      </c>
      <c r="CZ68" s="276">
        <f t="shared" si="117"/>
        <v>118.95112250913374</v>
      </c>
      <c r="DA68" s="276">
        <f t="shared" si="117"/>
        <v>125.56341913489099</v>
      </c>
      <c r="DB68" s="276">
        <f t="shared" si="117"/>
        <v>132.54328241949707</v>
      </c>
      <c r="DC68" s="276">
        <f t="shared" si="117"/>
        <v>139.91114478701644</v>
      </c>
      <c r="DD68" s="276">
        <f t="shared" si="117"/>
        <v>147.68857446625285</v>
      </c>
      <c r="DE68" s="276">
        <f t="shared" si="117"/>
        <v>155.8983386282608</v>
      </c>
      <c r="DF68" s="276">
        <f t="shared" si="117"/>
        <v>164.56447003356686</v>
      </c>
      <c r="DG68" s="276">
        <f t="shared" si="117"/>
        <v>173.71233738420017</v>
      </c>
      <c r="DH68" s="276">
        <f t="shared" si="117"/>
        <v>183.36871958647617</v>
      </c>
      <c r="DI68" s="276">
        <f t="shared" si="117"/>
        <v>193.5618841419261</v>
      </c>
      <c r="DJ68" s="276">
        <f t="shared" si="117"/>
        <v>204.32166989584866</v>
      </c>
      <c r="DK68" s="276">
        <f t="shared" si="117"/>
        <v>215.67957438571733</v>
      </c>
      <c r="DL68" s="276">
        <f t="shared" si="117"/>
        <v>227.66884604514141</v>
      </c>
      <c r="DM68" s="276">
        <f t="shared" si="117"/>
        <v>240.32458153329321</v>
      </c>
      <c r="DN68" s="276">
        <f t="shared" si="117"/>
        <v>253.68382847471742</v>
      </c>
      <c r="DO68" s="276">
        <f t="shared" si="117"/>
        <v>267.7856939102769</v>
      </c>
      <c r="DP68" s="276">
        <f t="shared" si="117"/>
        <v>282.67145877670788</v>
      </c>
      <c r="DQ68" s="276">
        <f t="shared" ref="DQ68:EV68" si="118">DP68*(1+$K68)</f>
        <v>298.38469874990432</v>
      </c>
      <c r="DR68" s="276">
        <f t="shared" si="118"/>
        <v>314.97141180568138</v>
      </c>
      <c r="DS68" s="276">
        <f t="shared" si="118"/>
        <v>332.48015287143119</v>
      </c>
      <c r="DT68" s="276">
        <f t="shared" si="118"/>
        <v>350.9621759628418</v>
      </c>
      <c r="DU68" s="276">
        <f t="shared" si="118"/>
        <v>370.47158422176199</v>
      </c>
      <c r="DV68" s="276">
        <f t="shared" si="118"/>
        <v>391.06548829442346</v>
      </c>
      <c r="DW68" s="276">
        <f t="shared" si="118"/>
        <v>412.80417351364679</v>
      </c>
      <c r="DX68" s="276">
        <f t="shared" si="118"/>
        <v>435.75127637443069</v>
      </c>
      <c r="DY68" s="276">
        <f t="shared" si="118"/>
        <v>459.97397081952784</v>
      </c>
      <c r="DZ68" s="276">
        <f t="shared" si="118"/>
        <v>485.54316488032862</v>
      </c>
      <c r="EA68" s="276">
        <f t="shared" si="118"/>
        <v>512.53370824868705</v>
      </c>
      <c r="EB68" s="276">
        <f t="shared" si="118"/>
        <v>541.02461138732212</v>
      </c>
      <c r="EC68" s="276">
        <f t="shared" si="118"/>
        <v>571.09927682020464</v>
      </c>
      <c r="ED68" s="276">
        <f t="shared" si="118"/>
        <v>602.84574327999519</v>
      </c>
      <c r="EE68" s="276">
        <f t="shared" si="118"/>
        <v>636.35694342723514</v>
      </c>
      <c r="EF68" s="276">
        <f t="shared" si="118"/>
        <v>671.73097589572239</v>
      </c>
      <c r="EG68" s="276">
        <f t="shared" si="118"/>
        <v>709.07139246044085</v>
      </c>
      <c r="EH68" s="276">
        <f t="shared" si="118"/>
        <v>748.48750116868075</v>
      </c>
      <c r="EI68" s="276">
        <f t="shared" si="118"/>
        <v>790.09468632171809</v>
      </c>
      <c r="EJ68" s="276">
        <f t="shared" si="118"/>
        <v>834.01474624374771</v>
      </c>
      <c r="EK68" s="276">
        <f t="shared" si="118"/>
        <v>880.37624982683394</v>
      </c>
      <c r="EL68" s="276">
        <f t="shared" si="118"/>
        <v>929.31491289560665</v>
      </c>
      <c r="EM68" s="276">
        <f t="shared" si="118"/>
        <v>980.97399549344993</v>
      </c>
      <c r="EN68" s="276">
        <f t="shared" si="118"/>
        <v>1035.5047212531742</v>
      </c>
      <c r="EO68" s="276">
        <f t="shared" si="118"/>
        <v>1093.0667200798125</v>
      </c>
      <c r="EP68" s="276">
        <f t="shared" si="118"/>
        <v>1153.8284954414221</v>
      </c>
      <c r="EQ68" s="276">
        <f t="shared" si="118"/>
        <v>1217.9679176358118</v>
      </c>
      <c r="ER68" s="276">
        <f t="shared" si="118"/>
        <v>1285.6727444771514</v>
      </c>
      <c r="ES68" s="276">
        <f t="shared" si="118"/>
        <v>1357.1411709266922</v>
      </c>
      <c r="ET68" s="276">
        <f t="shared" si="118"/>
        <v>1432.5824092765511</v>
      </c>
      <c r="EU68" s="276">
        <f t="shared" si="118"/>
        <v>1512.2173015849542</v>
      </c>
      <c r="EV68" s="276">
        <f t="shared" si="118"/>
        <v>1596.2789661557458</v>
      </c>
      <c r="EW68" s="276">
        <f t="shared" ref="EW68:GB68" si="119">EV68*(1+$K68)</f>
        <v>1685.0134799546252</v>
      </c>
      <c r="EX68" s="276">
        <f t="shared" si="119"/>
        <v>1778.6805989597774</v>
      </c>
      <c r="EY68" s="276">
        <f t="shared" si="119"/>
        <v>1877.5545185556059</v>
      </c>
      <c r="EZ68" s="276">
        <f t="shared" si="119"/>
        <v>1981.9246761954989</v>
      </c>
      <c r="FA68" s="276">
        <f t="shared" si="119"/>
        <v>2092.0965986832944</v>
      </c>
      <c r="FB68" s="276">
        <f t="shared" si="119"/>
        <v>2208.3927965537227</v>
      </c>
      <c r="FC68" s="276">
        <f t="shared" si="119"/>
        <v>2331.1537081699839</v>
      </c>
      <c r="FD68" s="276">
        <f t="shared" si="119"/>
        <v>2460.7386963021499</v>
      </c>
      <c r="FE68" s="276">
        <f t="shared" si="119"/>
        <v>2597.5271001037167</v>
      </c>
      <c r="FF68" s="276">
        <f t="shared" si="119"/>
        <v>2741.9193455657974</v>
      </c>
      <c r="FG68" s="276">
        <f t="shared" si="119"/>
        <v>2894.3381176996299</v>
      </c>
      <c r="FH68" s="276">
        <f t="shared" si="119"/>
        <v>3055.2295978787793</v>
      </c>
      <c r="FI68" s="276">
        <f t="shared" si="119"/>
        <v>3225.0647699631481</v>
      </c>
      <c r="FJ68" s="276">
        <f t="shared" si="119"/>
        <v>3404.3407990282667</v>
      </c>
      <c r="FK68" s="276">
        <f t="shared" si="119"/>
        <v>3593.5824867358701</v>
      </c>
      <c r="FL68" s="276">
        <f t="shared" si="119"/>
        <v>3793.3438076061243</v>
      </c>
      <c r="FM68" s="276">
        <f t="shared" si="119"/>
        <v>4004.2095306886886</v>
      </c>
      <c r="FN68" s="276">
        <f t="shared" si="119"/>
        <v>4226.7969313797985</v>
      </c>
      <c r="FO68" s="276">
        <f t="shared" si="119"/>
        <v>4461.7575983964352</v>
      </c>
      <c r="FP68" s="276">
        <f t="shared" si="119"/>
        <v>4709.7793411972079</v>
      </c>
      <c r="FQ68" s="276">
        <f t="shared" si="119"/>
        <v>4971.5882034336128</v>
      </c>
      <c r="FR68" s="276">
        <f t="shared" si="119"/>
        <v>5247.9505883257307</v>
      </c>
      <c r="FS68" s="276">
        <f t="shared" si="119"/>
        <v>5539.6755021840463</v>
      </c>
      <c r="FT68" s="276">
        <f t="shared" si="119"/>
        <v>5847.616922644951</v>
      </c>
      <c r="FU68" s="276">
        <f t="shared" si="119"/>
        <v>6172.6762985525411</v>
      </c>
      <c r="FV68" s="276">
        <f t="shared" si="119"/>
        <v>6515.8051888047257</v>
      </c>
      <c r="FW68" s="276">
        <f t="shared" si="119"/>
        <v>6878.0080478884374</v>
      </c>
      <c r="FX68" s="276">
        <f t="shared" si="119"/>
        <v>7260.3451662581429</v>
      </c>
      <c r="FY68" s="276">
        <f t="shared" si="119"/>
        <v>7663.9357741651465</v>
      </c>
      <c r="FZ68" s="276">
        <f t="shared" si="119"/>
        <v>8089.9613180236447</v>
      </c>
      <c r="GA68" s="276">
        <f t="shared" si="119"/>
        <v>8539.668918904561</v>
      </c>
      <c r="GB68" s="276">
        <f t="shared" si="119"/>
        <v>9014.3750232813472</v>
      </c>
      <c r="GC68" s="276">
        <f t="shared" ref="GC68:HF68" si="120">GB68*(1+$K68)</f>
        <v>9515.4692567147213</v>
      </c>
      <c r="GD68" s="276">
        <f t="shared" si="120"/>
        <v>10044.418491757378</v>
      </c>
      <c r="GE68" s="276">
        <f t="shared" si="120"/>
        <v>10602.771141986814</v>
      </c>
      <c r="GF68" s="276">
        <f t="shared" si="120"/>
        <v>11192.161694736347</v>
      </c>
      <c r="GG68" s="276">
        <f t="shared" si="120"/>
        <v>11814.315495793182</v>
      </c>
      <c r="GH68" s="276">
        <f t="shared" si="120"/>
        <v>12471.053800069936</v>
      </c>
      <c r="GI68" s="276">
        <f t="shared" si="120"/>
        <v>13164.299103034671</v>
      </c>
      <c r="GJ68" s="276">
        <f t="shared" si="120"/>
        <v>13896.080768506316</v>
      </c>
      <c r="GK68" s="276">
        <f t="shared" si="120"/>
        <v>14668.540969289954</v>
      </c>
      <c r="GL68" s="276">
        <f t="shared" si="120"/>
        <v>15483.940958042229</v>
      </c>
      <c r="GM68" s="276">
        <f t="shared" si="120"/>
        <v>16344.667686723798</v>
      </c>
      <c r="GN68" s="276">
        <f t="shared" si="120"/>
        <v>17253.240794016237</v>
      </c>
      <c r="GO68" s="276">
        <f t="shared" si="120"/>
        <v>18212.319981157922</v>
      </c>
      <c r="GP68" s="276">
        <f t="shared" si="120"/>
        <v>19224.712797790442</v>
      </c>
      <c r="GQ68" s="276">
        <f t="shared" si="120"/>
        <v>20293.382860607388</v>
      </c>
      <c r="GR68" s="276">
        <f t="shared" si="120"/>
        <v>21421.458528864245</v>
      </c>
      <c r="GS68" s="276">
        <f t="shared" si="120"/>
        <v>22612.242062145586</v>
      </c>
      <c r="GT68" s="276">
        <f t="shared" si="120"/>
        <v>23869.219287197418</v>
      </c>
      <c r="GU68" s="276">
        <f t="shared" si="120"/>
        <v>25196.069802122794</v>
      </c>
      <c r="GV68" s="276">
        <f t="shared" si="120"/>
        <v>26596.677747811817</v>
      </c>
      <c r="GW68" s="276">
        <f t="shared" si="120"/>
        <v>28075.143178137667</v>
      </c>
      <c r="GX68" s="276">
        <f t="shared" si="120"/>
        <v>29635.794062203069</v>
      </c>
      <c r="GY68" s="276">
        <f t="shared" si="120"/>
        <v>31283.198953771833</v>
      </c>
      <c r="GZ68" s="276">
        <f t="shared" si="120"/>
        <v>33022.180364973188</v>
      </c>
      <c r="HA68" s="276">
        <f t="shared" si="120"/>
        <v>34857.828883428265</v>
      </c>
      <c r="HB68" s="276">
        <f t="shared" si="120"/>
        <v>36795.518074124368</v>
      </c>
      <c r="HC68" s="276">
        <f t="shared" si="120"/>
        <v>38840.920209659831</v>
      </c>
      <c r="HD68" s="276">
        <f t="shared" si="120"/>
        <v>41000.022874907234</v>
      </c>
      <c r="HE68" s="276">
        <f t="shared" si="120"/>
        <v>43279.146494702436</v>
      </c>
      <c r="HF68" s="276">
        <f t="shared" si="120"/>
        <v>45684.962835868959</v>
      </c>
    </row>
    <row r="69" spans="1:214">
      <c r="A69" s="3" t="str">
        <f t="shared" si="100"/>
        <v>Northwest Natural Gas Company</v>
      </c>
      <c r="B69" s="3" t="str">
        <f t="shared" si="100"/>
        <v>NWN</v>
      </c>
      <c r="C69" s="276">
        <f>'Attachment 3 Constant DCF '!D69</f>
        <v>50.668333333333351</v>
      </c>
      <c r="D69" s="276">
        <f t="shared" si="101"/>
        <v>1.92</v>
      </c>
      <c r="E69" s="95">
        <f t="shared" si="101"/>
        <v>4.0559066422817758E-2</v>
      </c>
      <c r="F69" s="95">
        <f t="shared" si="102"/>
        <v>4.3063947011766239E-2</v>
      </c>
      <c r="G69" s="95">
        <f t="shared" si="102"/>
        <v>4.556882760071472E-2</v>
      </c>
      <c r="H69" s="95">
        <f t="shared" si="102"/>
        <v>4.8073708189663202E-2</v>
      </c>
      <c r="I69" s="95">
        <f t="shared" si="102"/>
        <v>5.0578588778611683E-2</v>
      </c>
      <c r="J69" s="95">
        <f t="shared" si="102"/>
        <v>5.3083469367560164E-2</v>
      </c>
      <c r="K69" s="95">
        <f>'Attachment 5 GDP Growth'!$D$25</f>
        <v>5.5588349956508631E-2</v>
      </c>
      <c r="L69" s="95">
        <f t="shared" si="111"/>
        <v>9.353959262371063E-2</v>
      </c>
      <c r="N69" s="276">
        <f t="shared" si="112"/>
        <v>-50.668333333333351</v>
      </c>
      <c r="O69" s="276">
        <f t="shared" si="103"/>
        <v>1.9978734075318099</v>
      </c>
      <c r="P69" s="276">
        <f t="shared" si="104"/>
        <v>2.0789052877722738</v>
      </c>
      <c r="Q69" s="276">
        <f t="shared" si="104"/>
        <v>2.1632237454257766</v>
      </c>
      <c r="R69" s="276">
        <f t="shared" si="104"/>
        <v>2.2509620810039173</v>
      </c>
      <c r="S69" s="276">
        <f t="shared" si="104"/>
        <v>2.3422590015625993</v>
      </c>
      <c r="T69" s="276">
        <f t="shared" si="113"/>
        <v>2.4431259190937236</v>
      </c>
      <c r="U69" s="276">
        <f t="shared" si="114"/>
        <v>2.5544563029077429</v>
      </c>
      <c r="V69" s="276">
        <f t="shared" si="114"/>
        <v>2.6772584897969756</v>
      </c>
      <c r="W69" s="276">
        <f t="shared" si="114"/>
        <v>2.8126704460064635</v>
      </c>
      <c r="X69" s="276">
        <f t="shared" si="114"/>
        <v>2.9619767514680895</v>
      </c>
      <c r="Y69" s="276">
        <f t="shared" ref="Y69:BD69" si="121">X69*(1+$K69)</f>
        <v>3.1266281516917402</v>
      </c>
      <c r="Z69" s="276">
        <f t="shared" si="121"/>
        <v>3.3004322515718525</v>
      </c>
      <c r="AA69" s="276">
        <f t="shared" si="121"/>
        <v>3.4838978345799765</v>
      </c>
      <c r="AB69" s="276">
        <f t="shared" si="121"/>
        <v>3.6775619666213308</v>
      </c>
      <c r="AC69" s="276">
        <f t="shared" si="121"/>
        <v>3.8819915682086235</v>
      </c>
      <c r="AD69" s="276">
        <f t="shared" si="121"/>
        <v>4.09778507403042</v>
      </c>
      <c r="AE69" s="276">
        <f t="shared" si="121"/>
        <v>4.3255741847721803</v>
      </c>
      <c r="AF69" s="276">
        <f t="shared" si="121"/>
        <v>4.5660257163181361</v>
      </c>
      <c r="AG69" s="276">
        <f t="shared" si="121"/>
        <v>4.8198435517472467</v>
      </c>
      <c r="AH69" s="276">
        <f t="shared" si="121"/>
        <v>5.0877707018373943</v>
      </c>
      <c r="AI69" s="276">
        <f t="shared" si="121"/>
        <v>5.3705914801096029</v>
      </c>
      <c r="AJ69" s="276">
        <f t="shared" si="121"/>
        <v>5.6691337987793791</v>
      </c>
      <c r="AK69" s="276">
        <f t="shared" si="121"/>
        <v>5.9842715923361984</v>
      </c>
      <c r="AL69" s="276">
        <f t="shared" si="121"/>
        <v>6.3169273758457765</v>
      </c>
      <c r="AM69" s="276">
        <f t="shared" si="121"/>
        <v>6.6680749454641415</v>
      </c>
      <c r="AN69" s="276">
        <f t="shared" si="121"/>
        <v>7.0387422290688297</v>
      </c>
      <c r="AO69" s="276">
        <f t="shared" si="121"/>
        <v>7.4300142953519632</v>
      </c>
      <c r="AP69" s="276">
        <f t="shared" si="121"/>
        <v>7.8430365301838503</v>
      </c>
      <c r="AQ69" s="276">
        <f t="shared" si="121"/>
        <v>8.279017989545391</v>
      </c>
      <c r="AR69" s="276">
        <f t="shared" si="121"/>
        <v>8.7392349388444703</v>
      </c>
      <c r="AS69" s="276">
        <f t="shared" si="121"/>
        <v>9.2250345889771044</v>
      </c>
      <c r="AT69" s="276">
        <f t="shared" si="121"/>
        <v>9.7378390400700603</v>
      </c>
      <c r="AU69" s="276">
        <f t="shared" si="121"/>
        <v>10.279149444449628</v>
      </c>
      <c r="AV69" s="276">
        <f t="shared" si="121"/>
        <v>10.850550401022945</v>
      </c>
      <c r="AW69" s="276">
        <f t="shared" si="121"/>
        <v>11.453714593935743</v>
      </c>
      <c r="AX69" s="276">
        <f t="shared" si="121"/>
        <v>12.090407689085414</v>
      </c>
      <c r="AY69" s="276">
        <f t="shared" si="121"/>
        <v>12.762493502823157</v>
      </c>
      <c r="AZ69" s="276">
        <f t="shared" si="121"/>
        <v>13.471939457975758</v>
      </c>
      <c r="BA69" s="276">
        <f t="shared" si="121"/>
        <v>14.220822343158611</v>
      </c>
      <c r="BB69" s="276">
        <f t="shared" si="121"/>
        <v>15.01133439223945</v>
      </c>
      <c r="BC69" s="276">
        <f t="shared" si="121"/>
        <v>15.84578970174943</v>
      </c>
      <c r="BD69" s="276">
        <f t="shared" si="121"/>
        <v>16.726631005027517</v>
      </c>
      <c r="BE69" s="276">
        <f t="shared" ref="BE69:CJ69" si="122">BD69*(1+$K69)</f>
        <v>17.656436822928374</v>
      </c>
      <c r="BF69" s="276">
        <f t="shared" si="122"/>
        <v>18.637929012026301</v>
      </c>
      <c r="BG69" s="276">
        <f t="shared" si="122"/>
        <v>19.673980732411383</v>
      </c>
      <c r="BH69" s="276">
        <f t="shared" si="122"/>
        <v>20.767624858402275</v>
      </c>
      <c r="BI69" s="276">
        <f t="shared" si="122"/>
        <v>21.922062856796629</v>
      </c>
      <c r="BJ69" s="276">
        <f t="shared" si="122"/>
        <v>23.140674158648817</v>
      </c>
      <c r="BK69" s="276">
        <f t="shared" si="122"/>
        <v>24.427026052009325</v>
      </c>
      <c r="BL69" s="276">
        <f t="shared" si="122"/>
        <v>25.784884124585172</v>
      </c>
      <c r="BM69" s="276">
        <f t="shared" si="122"/>
        <v>27.218223286890638</v>
      </c>
      <c r="BN69" s="276">
        <f t="shared" si="122"/>
        <v>28.731239408156707</v>
      </c>
      <c r="BO69" s="276">
        <f t="shared" si="122"/>
        <v>30.328361599061555</v>
      </c>
      <c r="BP69" s="276">
        <f t="shared" si="122"/>
        <v>32.014265177237725</v>
      </c>
      <c r="BQ69" s="276">
        <f t="shared" si="122"/>
        <v>33.793885353510483</v>
      </c>
      <c r="BR69" s="276">
        <f t="shared" si="122"/>
        <v>35.672431678931552</v>
      </c>
      <c r="BS69" s="276">
        <f t="shared" si="122"/>
        <v>37.655403294899642</v>
      </c>
      <c r="BT69" s="276">
        <f t="shared" si="122"/>
        <v>39.748605031009994</v>
      </c>
      <c r="BU69" s="276">
        <f t="shared" si="122"/>
        <v>41.958164397756818</v>
      </c>
      <c r="BV69" s="276">
        <f t="shared" si="122"/>
        <v>44.290549523832048</v>
      </c>
      <c r="BW69" s="276">
        <f t="shared" si="122"/>
        <v>46.752588090528903</v>
      </c>
      <c r="BX69" s="276">
        <f t="shared" si="122"/>
        <v>49.351487318677719</v>
      </c>
      <c r="BY69" s="276">
        <f t="shared" si="122"/>
        <v>52.094855066622571</v>
      </c>
      <c r="BZ69" s="276">
        <f t="shared" si="122"/>
        <v>54.990722100999584</v>
      </c>
      <c r="CA69" s="276">
        <f t="shared" si="122"/>
        <v>58.04756560551106</v>
      </c>
      <c r="CB69" s="276">
        <f t="shared" si="122"/>
        <v>61.274333996513604</v>
      </c>
      <c r="CC69" s="276">
        <f t="shared" si="122"/>
        <v>64.680473118063802</v>
      </c>
      <c r="CD69" s="276">
        <f t="shared" si="122"/>
        <v>68.275953893103278</v>
      </c>
      <c r="CE69" s="276">
        <f t="shared" si="122"/>
        <v>72.071301511727555</v>
      </c>
      <c r="CF69" s="276">
        <f t="shared" si="122"/>
        <v>76.077626241982514</v>
      </c>
      <c r="CG69" s="276">
        <f t="shared" si="122"/>
        <v>80.306655953382304</v>
      </c>
      <c r="CH69" s="276">
        <f t="shared" si="122"/>
        <v>84.770770448355862</v>
      </c>
      <c r="CI69" s="276">
        <f t="shared" si="122"/>
        <v>89.483037702121933</v>
      </c>
      <c r="CJ69" s="276">
        <f t="shared" si="122"/>
        <v>94.457252117078937</v>
      </c>
      <c r="CK69" s="276">
        <f t="shared" ref="CK69:DP69" si="123">CJ69*(1+$K69)</f>
        <v>99.707974903693284</v>
      </c>
      <c r="CL69" s="276">
        <f t="shared" si="123"/>
        <v>105.25057670609456</v>
      </c>
      <c r="CM69" s="276">
        <f t="shared" si="123"/>
        <v>111.10128259715731</v>
      </c>
      <c r="CN69" s="276">
        <f t="shared" si="123"/>
        <v>117.27721957478505</v>
      </c>
      <c r="CO69" s="276">
        <f t="shared" si="123"/>
        <v>123.7964666984345</v>
      </c>
      <c r="CP69" s="276">
        <f t="shared" si="123"/>
        <v>130.67810801264633</v>
      </c>
      <c r="CQ69" s="276">
        <f t="shared" si="123"/>
        <v>137.94228841250776</v>
      </c>
      <c r="CR69" s="276">
        <f t="shared" si="123"/>
        <v>145.61027261458389</v>
      </c>
      <c r="CS69" s="276">
        <f t="shared" si="123"/>
        <v>153.704507405946</v>
      </c>
      <c r="CT69" s="276">
        <f t="shared" si="123"/>
        <v>162.24868735352049</v>
      </c>
      <c r="CU69" s="276">
        <f t="shared" si="123"/>
        <v>171.26782416611215</v>
      </c>
      <c r="CV69" s="276">
        <f t="shared" si="123"/>
        <v>180.78831991214778</v>
      </c>
      <c r="CW69" s="276">
        <f t="shared" si="123"/>
        <v>190.8380443074735</v>
      </c>
      <c r="CX69" s="276">
        <f t="shared" si="123"/>
        <v>201.44641629945303</v>
      </c>
      <c r="CY69" s="276">
        <f t="shared" si="123"/>
        <v>212.64449018619155</v>
      </c>
      <c r="CZ69" s="276">
        <f t="shared" si="123"/>
        <v>224.46504652298492</v>
      </c>
      <c r="DA69" s="276">
        <f t="shared" si="123"/>
        <v>236.94268808210859</v>
      </c>
      <c r="DB69" s="276">
        <f t="shared" si="123"/>
        <v>250.11394114685271</v>
      </c>
      <c r="DC69" s="276">
        <f t="shared" si="123"/>
        <v>264.01736243632558</v>
      </c>
      <c r="DD69" s="276">
        <f t="shared" si="123"/>
        <v>278.69365197403044</v>
      </c>
      <c r="DE69" s="276">
        <f t="shared" si="123"/>
        <v>294.18577223062027</v>
      </c>
      <c r="DF69" s="276">
        <f t="shared" si="123"/>
        <v>310.53907388960175</v>
      </c>
      <c r="DG69" s="276">
        <f t="shared" si="123"/>
        <v>327.80142860414702</v>
      </c>
      <c r="DH69" s="276">
        <f t="shared" si="123"/>
        <v>346.0233691336378</v>
      </c>
      <c r="DI69" s="276">
        <f t="shared" si="123"/>
        <v>365.25823727016865</v>
      </c>
      <c r="DJ69" s="276">
        <f t="shared" si="123"/>
        <v>385.56233998804026</v>
      </c>
      <c r="DK69" s="276">
        <f t="shared" si="123"/>
        <v>406.99511427334579</v>
      </c>
      <c r="DL69" s="276">
        <f t="shared" si="123"/>
        <v>429.61930111616175</v>
      </c>
      <c r="DM69" s="276">
        <f t="shared" si="123"/>
        <v>453.5011291746776</v>
      </c>
      <c r="DN69" s="276">
        <f t="shared" si="123"/>
        <v>478.7105086489114</v>
      </c>
      <c r="DO69" s="276">
        <f t="shared" si="123"/>
        <v>505.32123593154535</v>
      </c>
      <c r="DP69" s="276">
        <f t="shared" si="123"/>
        <v>533.4112096349636</v>
      </c>
      <c r="DQ69" s="276">
        <f t="shared" ref="DQ69:EV69" si="124">DP69*(1+$K69)</f>
        <v>563.06265862687655</v>
      </c>
      <c r="DR69" s="276">
        <f t="shared" si="124"/>
        <v>594.36238274206949</v>
      </c>
      <c r="DS69" s="276">
        <f t="shared" si="124"/>
        <v>627.40200687491995</v>
      </c>
      <c r="DT69" s="276">
        <f t="shared" si="124"/>
        <v>662.27824919649879</v>
      </c>
      <c r="DU69" s="276">
        <f t="shared" si="124"/>
        <v>699.09320428141757</v>
      </c>
      <c r="DV69" s="276">
        <f t="shared" si="124"/>
        <v>737.95464197322997</v>
      </c>
      <c r="DW69" s="276">
        <f t="shared" si="124"/>
        <v>778.97632286326791</v>
      </c>
      <c r="DX69" s="276">
        <f t="shared" si="124"/>
        <v>822.27833130642546</v>
      </c>
      <c r="DY69" s="276">
        <f t="shared" si="124"/>
        <v>867.98742694874102</v>
      </c>
      <c r="DZ69" s="276">
        <f t="shared" si="124"/>
        <v>916.23741579581713</v>
      </c>
      <c r="EA69" s="276">
        <f t="shared" si="124"/>
        <v>967.16954190832212</v>
      </c>
      <c r="EB69" s="276">
        <f t="shared" si="124"/>
        <v>1020.9329008711981</v>
      </c>
      <c r="EC69" s="276">
        <f t="shared" si="124"/>
        <v>1077.6848762469397</v>
      </c>
      <c r="ED69" s="276">
        <f t="shared" si="124"/>
        <v>1137.5916002905913</v>
      </c>
      <c r="EE69" s="276">
        <f t="shared" si="124"/>
        <v>1200.8284402751294</v>
      </c>
      <c r="EF69" s="276">
        <f t="shared" si="124"/>
        <v>1267.5805118508717</v>
      </c>
      <c r="EG69" s="276">
        <f t="shared" si="124"/>
        <v>1338.0432209416883</v>
      </c>
      <c r="EH69" s="276">
        <f t="shared" si="124"/>
        <v>1412.422835764329</v>
      </c>
      <c r="EI69" s="276">
        <f t="shared" si="124"/>
        <v>1490.9370906453607</v>
      </c>
      <c r="EJ69" s="276">
        <f t="shared" si="124"/>
        <v>1573.815823403294</v>
      </c>
      <c r="EK69" s="276">
        <f t="shared" si="124"/>
        <v>1661.3016481617271</v>
      </c>
      <c r="EL69" s="276">
        <f t="shared" si="124"/>
        <v>1753.6506655630658</v>
      </c>
      <c r="EM69" s="276">
        <f t="shared" si="124"/>
        <v>1851.1332124618498</v>
      </c>
      <c r="EN69" s="276">
        <f t="shared" si="124"/>
        <v>1954.0346532922952</v>
      </c>
      <c r="EO69" s="276">
        <f t="shared" si="124"/>
        <v>2062.6562154266521</v>
      </c>
      <c r="EP69" s="276">
        <f t="shared" si="124"/>
        <v>2177.3158709697564</v>
      </c>
      <c r="EQ69" s="276">
        <f t="shared" si="124"/>
        <v>2298.3492675710836</v>
      </c>
      <c r="ER69" s="276">
        <f t="shared" si="124"/>
        <v>2426.1107109791101</v>
      </c>
      <c r="ES69" s="276">
        <f t="shared" si="124"/>
        <v>2560.9742022142509</v>
      </c>
      <c r="ET69" s="276">
        <f t="shared" si="124"/>
        <v>2703.3345323965273</v>
      </c>
      <c r="EU69" s="276">
        <f t="shared" si="124"/>
        <v>2853.6084384329001</v>
      </c>
      <c r="EV69" s="276">
        <f t="shared" si="124"/>
        <v>3012.2358229473543</v>
      </c>
      <c r="EW69" s="276">
        <f t="shared" ref="EW69:GB69" si="125">EV69*(1+$K69)</f>
        <v>3179.6810420248835</v>
      </c>
      <c r="EX69" s="276">
        <f t="shared" si="125"/>
        <v>3356.4342645390388</v>
      </c>
      <c r="EY69" s="276">
        <f t="shared" si="125"/>
        <v>3543.0129070422518</v>
      </c>
      <c r="EZ69" s="276">
        <f t="shared" si="125"/>
        <v>3739.9631484193433</v>
      </c>
      <c r="FA69" s="276">
        <f t="shared" si="125"/>
        <v>3947.8615287381235</v>
      </c>
      <c r="FB69" s="276">
        <f t="shared" si="125"/>
        <v>4167.3166369774553</v>
      </c>
      <c r="FC69" s="276">
        <f t="shared" si="125"/>
        <v>4398.9708925733385</v>
      </c>
      <c r="FD69" s="276">
        <f t="shared" si="125"/>
        <v>4643.5024259982001</v>
      </c>
      <c r="FE69" s="276">
        <f t="shared" si="125"/>
        <v>4901.6270638784845</v>
      </c>
      <c r="FF69" s="276">
        <f t="shared" si="125"/>
        <v>5174.1004244616552</v>
      </c>
      <c r="FG69" s="276">
        <f t="shared" si="125"/>
        <v>5461.7201295667492</v>
      </c>
      <c r="FH69" s="276">
        <f t="shared" si="125"/>
        <v>5765.328139493613</v>
      </c>
      <c r="FI69" s="276">
        <f t="shared" si="125"/>
        <v>6085.8132177258904</v>
      </c>
      <c r="FJ69" s="276">
        <f t="shared" si="125"/>
        <v>6424.113532642783</v>
      </c>
      <c r="FK69" s="276">
        <f t="shared" si="125"/>
        <v>6781.2194038556727</v>
      </c>
      <c r="FL69" s="276">
        <f t="shared" si="125"/>
        <v>7158.1762012090685</v>
      </c>
      <c r="FM69" s="276">
        <f t="shared" si="125"/>
        <v>7556.0874049322301</v>
      </c>
      <c r="FN69" s="276">
        <f t="shared" si="125"/>
        <v>7976.1178358995703</v>
      </c>
      <c r="FO69" s="276">
        <f t="shared" si="125"/>
        <v>8419.4970654559056</v>
      </c>
      <c r="FP69" s="276">
        <f t="shared" si="125"/>
        <v>8887.5230147882667</v>
      </c>
      <c r="FQ69" s="276">
        <f t="shared" si="125"/>
        <v>9381.5657543808411</v>
      </c>
      <c r="FR69" s="276">
        <f t="shared" si="125"/>
        <v>9903.071514675361</v>
      </c>
      <c r="FS69" s="276">
        <f t="shared" si="125"/>
        <v>10453.566919677467</v>
      </c>
      <c r="FT69" s="276">
        <f t="shared" si="125"/>
        <v>11034.66345590228</v>
      </c>
      <c r="FU69" s="276">
        <f t="shared" si="125"/>
        <v>11648.062189741273</v>
      </c>
      <c r="FV69" s="276">
        <f t="shared" si="125"/>
        <v>12295.558747059787</v>
      </c>
      <c r="FW69" s="276">
        <f t="shared" si="125"/>
        <v>12979.048569602157</v>
      </c>
      <c r="FX69" s="276">
        <f t="shared" si="125"/>
        <v>13700.532463591724</v>
      </c>
      <c r="FY69" s="276">
        <f t="shared" si="125"/>
        <v>14462.122456768368</v>
      </c>
      <c r="FZ69" s="276">
        <f t="shared" si="125"/>
        <v>15266.047981009089</v>
      </c>
      <c r="GA69" s="276">
        <f t="shared" si="125"/>
        <v>16114.662398630275</v>
      </c>
      <c r="GB69" s="276">
        <f t="shared" si="125"/>
        <v>17010.449891476324</v>
      </c>
      <c r="GC69" s="276">
        <f t="shared" ref="GC69:HF69" si="126">GB69*(1+$K69)</f>
        <v>17956.032732961365</v>
      </c>
      <c r="GD69" s="276">
        <f t="shared" si="126"/>
        <v>18954.178964351744</v>
      </c>
      <c r="GE69" s="276">
        <f t="shared" si="126"/>
        <v>20007.810497760423</v>
      </c>
      <c r="GF69" s="276">
        <f t="shared" si="126"/>
        <v>21120.011669573436</v>
      </c>
      <c r="GG69" s="276">
        <f t="shared" si="126"/>
        <v>22294.038269347231</v>
      </c>
      <c r="GH69" s="276">
        <f t="shared" si="126"/>
        <v>23533.327070607502</v>
      </c>
      <c r="GI69" s="276">
        <f t="shared" si="126"/>
        <v>24841.505891449411</v>
      </c>
      <c r="GJ69" s="276">
        <f t="shared" si="126"/>
        <v>26222.404214389971</v>
      </c>
      <c r="GK69" s="276">
        <f t="shared" si="126"/>
        <v>27680.064396560509</v>
      </c>
      <c r="GL69" s="276">
        <f t="shared" si="126"/>
        <v>29218.75350305521</v>
      </c>
      <c r="GM69" s="276">
        <f t="shared" si="126"/>
        <v>30842.975798076004</v>
      </c>
      <c r="GN69" s="276">
        <f t="shared" si="126"/>
        <v>32557.48593043958</v>
      </c>
      <c r="GO69" s="276">
        <f t="shared" si="126"/>
        <v>34367.302852044959</v>
      </c>
      <c r="GP69" s="276">
        <f t="shared" si="126"/>
        <v>36277.724510045751</v>
      </c>
      <c r="GQ69" s="276">
        <f t="shared" si="126"/>
        <v>38294.343355735982</v>
      </c>
      <c r="GR69" s="276">
        <f t="shared" si="126"/>
        <v>40423.062715549335</v>
      </c>
      <c r="GS69" s="276">
        <f t="shared" si="126"/>
        <v>42670.114072095188</v>
      </c>
      <c r="GT69" s="276">
        <f t="shared" si="126"/>
        <v>45042.075305818958</v>
      </c>
      <c r="GU69" s="276">
        <f t="shared" si="126"/>
        <v>47545.889950686236</v>
      </c>
      <c r="GV69" s="276">
        <f t="shared" si="126"/>
        <v>50188.887520258628</v>
      </c>
      <c r="GW69" s="276">
        <f t="shared" si="126"/>
        <v>52978.804963662617</v>
      </c>
      <c r="GX69" s="276">
        <f t="shared" si="126"/>
        <v>55923.80931426031</v>
      </c>
      <c r="GY69" s="276">
        <f t="shared" si="126"/>
        <v>59032.521597322469</v>
      </c>
      <c r="GZ69" s="276">
        <f t="shared" si="126"/>
        <v>62314.042066689588</v>
      </c>
      <c r="HA69" s="276">
        <f t="shared" si="126"/>
        <v>65777.976844297329</v>
      </c>
      <c r="HB69" s="276">
        <f t="shared" si="126"/>
        <v>69434.466040549247</v>
      </c>
      <c r="HC69" s="276">
        <f t="shared" si="126"/>
        <v>73294.213437854618</v>
      </c>
      <c r="HD69" s="276">
        <f t="shared" si="126"/>
        <v>77368.517824225113</v>
      </c>
      <c r="HE69" s="276">
        <f t="shared" si="126"/>
        <v>81669.306068654521</v>
      </c>
      <c r="HF69" s="276">
        <f t="shared" si="126"/>
        <v>86209.1680351041</v>
      </c>
    </row>
    <row r="70" spans="1:214">
      <c r="A70" s="3" t="str">
        <f t="shared" si="100"/>
        <v>ONE Gas Inc.</v>
      </c>
      <c r="B70" s="3" t="str">
        <f t="shared" si="100"/>
        <v>OGS</v>
      </c>
      <c r="C70" s="276">
        <f>'Attachment 3 Constant DCF '!D70</f>
        <v>75.209111111111113</v>
      </c>
      <c r="D70" s="276">
        <f t="shared" si="101"/>
        <v>2.16</v>
      </c>
      <c r="E70" s="95">
        <f t="shared" si="101"/>
        <v>5.8333333333333327E-2</v>
      </c>
      <c r="F70" s="95">
        <f t="shared" si="102"/>
        <v>5.7875836103862544E-2</v>
      </c>
      <c r="G70" s="95">
        <f t="shared" si="102"/>
        <v>5.741833887439176E-2</v>
      </c>
      <c r="H70" s="95">
        <f t="shared" si="102"/>
        <v>5.6960841644920976E-2</v>
      </c>
      <c r="I70" s="95">
        <f t="shared" si="102"/>
        <v>5.6503344415450192E-2</v>
      </c>
      <c r="J70" s="95">
        <f t="shared" si="102"/>
        <v>5.6045847185979408E-2</v>
      </c>
      <c r="K70" s="95">
        <f>'Attachment 5 GDP Growth'!$D$25</f>
        <v>5.5588349956508631E-2</v>
      </c>
      <c r="L70" s="95">
        <f t="shared" si="111"/>
        <v>8.7639126181602467E-2</v>
      </c>
      <c r="N70" s="276">
        <f t="shared" si="112"/>
        <v>-75.209111111111113</v>
      </c>
      <c r="O70" s="276">
        <f t="shared" si="103"/>
        <v>2.286</v>
      </c>
      <c r="P70" s="276">
        <f t="shared" si="104"/>
        <v>2.4193500000000001</v>
      </c>
      <c r="Q70" s="276">
        <f t="shared" si="104"/>
        <v>2.5604787500000001</v>
      </c>
      <c r="R70" s="276">
        <f t="shared" si="104"/>
        <v>2.7098400104166669</v>
      </c>
      <c r="S70" s="276">
        <f t="shared" si="104"/>
        <v>2.8679140110243058</v>
      </c>
      <c r="T70" s="276">
        <f t="shared" si="113"/>
        <v>3.0338969322863192</v>
      </c>
      <c r="U70" s="276">
        <f t="shared" si="114"/>
        <v>3.2080982544543128</v>
      </c>
      <c r="V70" s="276">
        <f t="shared" si="114"/>
        <v>3.3908342311076325</v>
      </c>
      <c r="W70" s="276">
        <f t="shared" si="114"/>
        <v>3.5824277055236049</v>
      </c>
      <c r="X70" s="276">
        <f t="shared" si="114"/>
        <v>3.7832079012622</v>
      </c>
      <c r="Y70" s="276">
        <f t="shared" ref="Y70:BD70" si="127">X70*(1+$K70)</f>
        <v>3.9935101860357918</v>
      </c>
      <c r="Z70" s="276">
        <f t="shared" si="127"/>
        <v>4.2155028278120312</v>
      </c>
      <c r="AA70" s="276">
        <f t="shared" si="127"/>
        <v>4.4498356742470984</v>
      </c>
      <c r="AB70" s="276">
        <f t="shared" si="127"/>
        <v>4.6971946969561023</v>
      </c>
      <c r="AC70" s="276">
        <f t="shared" si="127"/>
        <v>4.9583039995843547</v>
      </c>
      <c r="AD70" s="276">
        <f t="shared" si="127"/>
        <v>5.2339279375040064</v>
      </c>
      <c r="AE70" s="276">
        <f t="shared" si="127"/>
        <v>5.5248733553411267</v>
      </c>
      <c r="AF70" s="276">
        <f t="shared" si="127"/>
        <v>5.8319919488832195</v>
      </c>
      <c r="AG70" s="276">
        <f t="shared" si="127"/>
        <v>6.1561827582812807</v>
      </c>
      <c r="AH70" s="276">
        <f t="shared" si="127"/>
        <v>6.4983947998448448</v>
      </c>
      <c r="AI70" s="276">
        <f t="shared" si="127"/>
        <v>6.8596298441341759</v>
      </c>
      <c r="AJ70" s="276">
        <f t="shared" si="127"/>
        <v>7.2409453484820174</v>
      </c>
      <c r="AK70" s="276">
        <f t="shared" si="127"/>
        <v>7.6434575525293891</v>
      </c>
      <c r="AL70" s="276">
        <f t="shared" si="127"/>
        <v>8.0683447458371109</v>
      </c>
      <c r="AM70" s="276">
        <f t="shared" si="127"/>
        <v>8.5168507171384622</v>
      </c>
      <c r="AN70" s="276">
        <f t="shared" si="127"/>
        <v>8.9902883953300972</v>
      </c>
      <c r="AO70" s="276">
        <f t="shared" si="127"/>
        <v>9.4900436928596452</v>
      </c>
      <c r="AP70" s="276">
        <f t="shared" si="127"/>
        <v>10.017579562760885</v>
      </c>
      <c r="AQ70" s="276">
        <f t="shared" si="127"/>
        <v>10.574440281212805</v>
      </c>
      <c r="AR70" s="276">
        <f t="shared" si="127"/>
        <v>11.162255968159064</v>
      </c>
      <c r="AS70" s="276">
        <f t="shared" si="127"/>
        <v>11.782747359221217</v>
      </c>
      <c r="AT70" s="276">
        <f t="shared" si="127"/>
        <v>12.437730842874734</v>
      </c>
      <c r="AU70" s="276">
        <f t="shared" si="127"/>
        <v>13.129123777633316</v>
      </c>
      <c r="AV70" s="276">
        <f t="shared" si="127"/>
        <v>13.858950104806715</v>
      </c>
      <c r="AW70" s="276">
        <f t="shared" si="127"/>
        <v>14.629346273262502</v>
      </c>
      <c r="AX70" s="276">
        <f t="shared" si="127"/>
        <v>15.442567493535563</v>
      </c>
      <c r="AY70" s="276">
        <f t="shared" si="127"/>
        <v>16.300994339593224</v>
      </c>
      <c r="AZ70" s="276">
        <f t="shared" si="127"/>
        <v>17.207139717581597</v>
      </c>
      <c r="BA70" s="276">
        <f t="shared" si="127"/>
        <v>18.163656221953062</v>
      </c>
      <c r="BB70" s="276">
        <f t="shared" si="127"/>
        <v>19.173343900508705</v>
      </c>
      <c r="BC70" s="276">
        <f t="shared" si="127"/>
        <v>20.239158451086674</v>
      </c>
      <c r="BD70" s="276">
        <f t="shared" si="127"/>
        <v>21.36421987389091</v>
      </c>
      <c r="BE70" s="276">
        <f t="shared" ref="BE70:CJ70" si="128">BD70*(1+$K70)</f>
        <v>22.551821604788554</v>
      </c>
      <c r="BF70" s="276">
        <f t="shared" si="128"/>
        <v>23.805440156312294</v>
      </c>
      <c r="BG70" s="276">
        <f t="shared" si="128"/>
        <v>25.128745294590104</v>
      </c>
      <c r="BH70" s="276">
        <f t="shared" si="128"/>
        <v>26.525610781993748</v>
      </c>
      <c r="BI70" s="276">
        <f t="shared" si="128"/>
        <v>28.000125716953356</v>
      </c>
      <c r="BJ70" s="276">
        <f t="shared" si="128"/>
        <v>29.556606504133597</v>
      </c>
      <c r="BK70" s="276">
        <f t="shared" si="128"/>
        <v>31.199609490012197</v>
      </c>
      <c r="BL70" s="276">
        <f t="shared" si="128"/>
        <v>32.933944300849404</v>
      </c>
      <c r="BM70" s="276">
        <f t="shared" si="128"/>
        <v>34.764687922093181</v>
      </c>
      <c r="BN70" s="276">
        <f t="shared" si="128"/>
        <v>36.697199560435308</v>
      </c>
      <c r="BO70" s="276">
        <f t="shared" si="128"/>
        <v>38.737136332024619</v>
      </c>
      <c r="BP70" s="276">
        <f t="shared" si="128"/>
        <v>40.890469822762192</v>
      </c>
      <c r="BQ70" s="276">
        <f t="shared" si="128"/>
        <v>43.163503569155949</v>
      </c>
      <c r="BR70" s="276">
        <f t="shared" si="128"/>
        <v>45.5628915109072</v>
      </c>
      <c r="BS70" s="276">
        <f t="shared" si="128"/>
        <v>48.095657469245943</v>
      </c>
      <c r="BT70" s="276">
        <f t="shared" si="128"/>
        <v>50.769215708034757</v>
      </c>
      <c r="BU70" s="276">
        <f t="shared" si="128"/>
        <v>53.591392637830467</v>
      </c>
      <c r="BV70" s="276">
        <f t="shared" si="128"/>
        <v>56.570449726438845</v>
      </c>
      <c r="BW70" s="276">
        <f t="shared" si="128"/>
        <v>59.715107683029203</v>
      </c>
      <c r="BX70" s="276">
        <f t="shared" si="128"/>
        <v>63.034571986604028</v>
      </c>
      <c r="BY70" s="276">
        <f t="shared" si="128"/>
        <v>66.538559833554103</v>
      </c>
      <c r="BZ70" s="276">
        <f t="shared" si="128"/>
        <v>70.237328583183796</v>
      </c>
      <c r="CA70" s="276">
        <f t="shared" si="128"/>
        <v>74.141705784476102</v>
      </c>
      <c r="CB70" s="276">
        <f t="shared" si="128"/>
        <v>78.263120871996065</v>
      </c>
      <c r="CC70" s="276">
        <f t="shared" si="128"/>
        <v>82.613638623717122</v>
      </c>
      <c r="CD70" s="276">
        <f t="shared" si="128"/>
        <v>87.205994478712853</v>
      </c>
      <c r="CE70" s="276">
        <f t="shared" si="128"/>
        <v>92.053631818100897</v>
      </c>
      <c r="CF70" s="276">
        <f t="shared" si="128"/>
        <v>97.170741318373089</v>
      </c>
      <c r="CG70" s="276">
        <f t="shared" si="128"/>
        <v>102.57230249231219</v>
      </c>
      <c r="CH70" s="276">
        <f t="shared" si="128"/>
        <v>108.27412753909971</v>
      </c>
      <c r="CI70" s="276">
        <f t="shared" si="128"/>
        <v>114.29290763197884</v>
      </c>
      <c r="CJ70" s="276">
        <f t="shared" si="128"/>
        <v>120.64626177897219</v>
      </c>
      <c r="CK70" s="276">
        <f t="shared" ref="CK70:DP70" si="129">CJ70*(1+$K70)</f>
        <v>127.35278839968625</v>
      </c>
      <c r="CL70" s="276">
        <f t="shared" si="129"/>
        <v>134.43211976918519</v>
      </c>
      <c r="CM70" s="276">
        <f t="shared" si="129"/>
        <v>141.90497948830995</v>
      </c>
      <c r="CN70" s="276">
        <f t="shared" si="129"/>
        <v>149.79324314867731</v>
      </c>
      <c r="CO70" s="276">
        <f t="shared" si="129"/>
        <v>158.12000236994638</v>
      </c>
      <c r="CP70" s="276">
        <f t="shared" si="129"/>
        <v>166.90963239681093</v>
      </c>
      <c r="CQ70" s="276">
        <f t="shared" si="129"/>
        <v>176.18786345359706</v>
      </c>
      <c r="CR70" s="276">
        <f t="shared" si="129"/>
        <v>185.98185606534517</v>
      </c>
      <c r="CS70" s="276">
        <f t="shared" si="129"/>
        <v>196.3202805658666</v>
      </c>
      <c r="CT70" s="276">
        <f t="shared" si="129"/>
        <v>207.23340102552194</v>
      </c>
      <c r="CU70" s="276">
        <f t="shared" si="129"/>
        <v>218.75316384440615</v>
      </c>
      <c r="CV70" s="276">
        <f t="shared" si="129"/>
        <v>230.91329127028246</v>
      </c>
      <c r="CW70" s="276">
        <f t="shared" si="129"/>
        <v>243.74938011502414</v>
      </c>
      <c r="CX70" s="276">
        <f t="shared" si="129"/>
        <v>257.29900595854014</v>
      </c>
      <c r="CY70" s="276">
        <f t="shared" si="129"/>
        <v>271.60183314522527</v>
      </c>
      <c r="CZ70" s="276">
        <f t="shared" si="129"/>
        <v>286.69973089493129</v>
      </c>
      <c r="DA70" s="276">
        <f t="shared" si="129"/>
        <v>302.63689586835557</v>
      </c>
      <c r="DB70" s="276">
        <f t="shared" si="129"/>
        <v>319.45998154563716</v>
      </c>
      <c r="DC70" s="276">
        <f t="shared" si="129"/>
        <v>337.21823479689584</v>
      </c>
      <c r="DD70" s="276">
        <f t="shared" si="129"/>
        <v>355.9636400445018</v>
      </c>
      <c r="DE70" s="276">
        <f t="shared" si="129"/>
        <v>375.75107143908826</v>
      </c>
      <c r="DF70" s="276">
        <f t="shared" si="129"/>
        <v>396.63845349477737</v>
      </c>
      <c r="DG70" s="276">
        <f t="shared" si="129"/>
        <v>418.68693065385344</v>
      </c>
      <c r="DH70" s="276">
        <f t="shared" si="129"/>
        <v>441.96104627725629</v>
      </c>
      <c r="DI70" s="276">
        <f t="shared" si="129"/>
        <v>466.52893158486114</v>
      </c>
      <c r="DJ70" s="276">
        <f t="shared" si="129"/>
        <v>492.46250509863648</v>
      </c>
      <c r="DK70" s="276">
        <f t="shared" si="129"/>
        <v>519.83768317251838</v>
      </c>
      <c r="DL70" s="276">
        <f t="shared" si="129"/>
        <v>548.73460222529297</v>
      </c>
      <c r="DM70" s="276">
        <f t="shared" si="129"/>
        <v>579.23785332703812</v>
      </c>
      <c r="DN70" s="276">
        <f t="shared" si="129"/>
        <v>611.43672982583837</v>
      </c>
      <c r="DO70" s="276">
        <f t="shared" si="129"/>
        <v>645.4254887396603</v>
      </c>
      <c r="DP70" s="276">
        <f t="shared" si="129"/>
        <v>681.30362667857116</v>
      </c>
      <c r="DQ70" s="276">
        <f t="shared" ref="DQ70:EV70" si="130">DP70*(1+$K70)</f>
        <v>719.17617110501806</v>
      </c>
      <c r="DR70" s="276">
        <f t="shared" si="130"/>
        <v>759.15398778478573</v>
      </c>
      <c r="DS70" s="276">
        <f t="shared" si="130"/>
        <v>801.35410532864546</v>
      </c>
      <c r="DT70" s="276">
        <f t="shared" si="130"/>
        <v>845.90005777473903</v>
      </c>
      <c r="DU70" s="276">
        <f t="shared" si="130"/>
        <v>892.92224621455205</v>
      </c>
      <c r="DV70" s="276">
        <f t="shared" si="130"/>
        <v>942.55832052107837</v>
      </c>
      <c r="DW70" s="276">
        <f t="shared" si="130"/>
        <v>994.95358229662315</v>
      </c>
      <c r="DX70" s="276">
        <f t="shared" si="130"/>
        <v>1050.2614102198097</v>
      </c>
      <c r="DY70" s="276">
        <f t="shared" si="130"/>
        <v>1108.6437090369247</v>
      </c>
      <c r="DZ70" s="276">
        <f t="shared" si="130"/>
        <v>1170.2713835119509</v>
      </c>
      <c r="EA70" s="276">
        <f t="shared" si="130"/>
        <v>1235.3248387227009</v>
      </c>
      <c r="EB70" s="276">
        <f t="shared" si="130"/>
        <v>1303.994508167586</v>
      </c>
      <c r="EC70" s="276">
        <f t="shared" si="130"/>
        <v>1376.4814112289712</v>
      </c>
      <c r="ED70" s="276">
        <f t="shared" si="130"/>
        <v>1452.997741624996</v>
      </c>
      <c r="EE70" s="276">
        <f t="shared" si="130"/>
        <v>1533.767488572463</v>
      </c>
      <c r="EF70" s="276">
        <f t="shared" si="130"/>
        <v>1619.0270924791444</v>
      </c>
      <c r="EG70" s="276">
        <f t="shared" si="130"/>
        <v>1709.0261370849437</v>
      </c>
      <c r="EH70" s="276">
        <f t="shared" si="130"/>
        <v>1804.0280800780417</v>
      </c>
      <c r="EI70" s="276">
        <f t="shared" si="130"/>
        <v>1904.3110243247884</v>
      </c>
      <c r="EJ70" s="276">
        <f t="shared" si="130"/>
        <v>2010.168531970992</v>
      </c>
      <c r="EK70" s="276">
        <f t="shared" si="130"/>
        <v>2121.9104837977566</v>
      </c>
      <c r="EL70" s="276">
        <f t="shared" si="130"/>
        <v>2239.8639863474909</v>
      </c>
      <c r="EM70" s="276">
        <f t="shared" si="130"/>
        <v>2364.3743294755559</v>
      </c>
      <c r="EN70" s="276">
        <f t="shared" si="130"/>
        <v>2495.8059971306284</v>
      </c>
      <c r="EO70" s="276">
        <f t="shared" si="130"/>
        <v>2634.5437343226786</v>
      </c>
      <c r="EP70" s="276">
        <f t="shared" si="130"/>
        <v>2780.9936734019348</v>
      </c>
      <c r="EQ70" s="276">
        <f t="shared" si="130"/>
        <v>2935.5845229458378</v>
      </c>
      <c r="ER70" s="276">
        <f t="shared" si="130"/>
        <v>3098.7688227342614</v>
      </c>
      <c r="ES70" s="276">
        <f t="shared" si="130"/>
        <v>3271.0242684867317</v>
      </c>
      <c r="ET70" s="276">
        <f t="shared" si="130"/>
        <v>3452.855110239605</v>
      </c>
      <c r="EU70" s="276">
        <f t="shared" si="130"/>
        <v>3644.7936284567231</v>
      </c>
      <c r="EV70" s="276">
        <f t="shared" si="130"/>
        <v>3847.4016921946281</v>
      </c>
      <c r="EW70" s="276">
        <f t="shared" ref="EW70:GB70" si="131">EV70*(1+$K70)</f>
        <v>4061.2724038836068</v>
      </c>
      <c r="EX70" s="276">
        <f t="shared" si="131"/>
        <v>4287.0318355394002</v>
      </c>
      <c r="EY70" s="276">
        <f t="shared" si="131"/>
        <v>4525.3408614880582</v>
      </c>
      <c r="EZ70" s="276">
        <f t="shared" si="131"/>
        <v>4776.8970929689449</v>
      </c>
      <c r="FA70" s="276">
        <f t="shared" si="131"/>
        <v>5042.4369202791313</v>
      </c>
      <c r="FB70" s="276">
        <f t="shared" si="131"/>
        <v>5322.7376684372275</v>
      </c>
      <c r="FC70" s="276">
        <f t="shared" si="131"/>
        <v>5618.6198726770072</v>
      </c>
      <c r="FD70" s="276">
        <f t="shared" si="131"/>
        <v>5930.9496804319706</v>
      </c>
      <c r="FE70" s="276">
        <f t="shared" si="131"/>
        <v>6260.641386842266</v>
      </c>
      <c r="FF70" s="276">
        <f t="shared" si="131"/>
        <v>6608.6601112062554</v>
      </c>
      <c r="FG70" s="276">
        <f t="shared" si="131"/>
        <v>6976.0246222116075</v>
      </c>
      <c r="FH70" s="276">
        <f t="shared" si="131"/>
        <v>7363.8103202163275</v>
      </c>
      <c r="FI70" s="276">
        <f t="shared" si="131"/>
        <v>7773.1523853098624</v>
      </c>
      <c r="FJ70" s="276">
        <f t="shared" si="131"/>
        <v>8205.2491003697378</v>
      </c>
      <c r="FK70" s="276">
        <f t="shared" si="131"/>
        <v>8661.3653588414181</v>
      </c>
      <c r="FL70" s="276">
        <f t="shared" si="131"/>
        <v>9142.8363675098753</v>
      </c>
      <c r="FM70" s="276">
        <f t="shared" si="131"/>
        <v>9651.0715551021076</v>
      </c>
      <c r="FN70" s="276">
        <f t="shared" si="131"/>
        <v>10187.558698162429</v>
      </c>
      <c r="FO70" s="276">
        <f t="shared" si="131"/>
        <v>10753.868276278356</v>
      </c>
      <c r="FP70" s="276">
        <f t="shared" si="131"/>
        <v>11351.658069406312</v>
      </c>
      <c r="FQ70" s="276">
        <f t="shared" si="131"/>
        <v>11982.678010755095</v>
      </c>
      <c r="FR70" s="276">
        <f t="shared" si="131"/>
        <v>12648.775309433109</v>
      </c>
      <c r="FS70" s="276">
        <f t="shared" si="131"/>
        <v>13351.899857855122</v>
      </c>
      <c r="FT70" s="276">
        <f t="shared" si="131"/>
        <v>14094.109939737829</v>
      </c>
      <c r="FU70" s="276">
        <f t="shared" si="131"/>
        <v>14877.578255393482</v>
      </c>
      <c r="FV70" s="276">
        <f t="shared" si="131"/>
        <v>15704.598281959637</v>
      </c>
      <c r="FW70" s="276">
        <f t="shared" si="131"/>
        <v>16577.590987183594</v>
      </c>
      <c r="FX70" s="276">
        <f t="shared" si="131"/>
        <v>17499.111916415019</v>
      </c>
      <c r="FY70" s="276">
        <f t="shared" si="131"/>
        <v>18471.858673552808</v>
      </c>
      <c r="FZ70" s="276">
        <f t="shared" si="131"/>
        <v>19498.67881784543</v>
      </c>
      <c r="GA70" s="276">
        <f t="shared" si="131"/>
        <v>20582.578199661384</v>
      </c>
      <c r="GB70" s="276">
        <f t="shared" si="131"/>
        <v>21726.729759631366</v>
      </c>
      <c r="GC70" s="276">
        <f t="shared" ref="GC70:HF70" si="132">GB70*(1+$K70)</f>
        <v>22934.482816920245</v>
      </c>
      <c r="GD70" s="276">
        <f t="shared" si="132"/>
        <v>24209.372873818742</v>
      </c>
      <c r="GE70" s="276">
        <f t="shared" si="132"/>
        <v>25555.131965356184</v>
      </c>
      <c r="GF70" s="276">
        <f t="shared" si="132"/>
        <v>26975.699584231163</v>
      </c>
      <c r="GG70" s="276">
        <f t="shared" si="132"/>
        <v>28475.234213041047</v>
      </c>
      <c r="GH70" s="276">
        <f t="shared" si="132"/>
        <v>30058.125497569119</v>
      </c>
      <c r="GI70" s="276">
        <f t="shared" si="132"/>
        <v>31729.007096764646</v>
      </c>
      <c r="GJ70" s="276">
        <f t="shared" si="132"/>
        <v>33492.770247032146</v>
      </c>
      <c r="GK70" s="276">
        <f t="shared" si="132"/>
        <v>35354.578080537111</v>
      </c>
      <c r="GL70" s="276">
        <f t="shared" si="132"/>
        <v>37319.880739442713</v>
      </c>
      <c r="GM70" s="276">
        <f t="shared" si="132"/>
        <v>39394.431330322019</v>
      </c>
      <c r="GN70" s="276">
        <f t="shared" si="132"/>
        <v>41584.302765449604</v>
      </c>
      <c r="GO70" s="276">
        <f t="shared" si="132"/>
        <v>43895.905540272826</v>
      </c>
      <c r="GP70" s="276">
        <f t="shared" si="132"/>
        <v>46336.006499103358</v>
      </c>
      <c r="GQ70" s="276">
        <f t="shared" si="132"/>
        <v>48911.748643962572</v>
      </c>
      <c r="GR70" s="276">
        <f t="shared" si="132"/>
        <v>51630.672044567953</v>
      </c>
      <c r="GS70" s="276">
        <f t="shared" si="132"/>
        <v>54500.735910671123</v>
      </c>
      <c r="GT70" s="276">
        <f t="shared" si="132"/>
        <v>57530.341891360767</v>
      </c>
      <c r="GU70" s="276">
        <f t="shared" si="132"/>
        <v>60728.358669535315</v>
      </c>
      <c r="GV70" s="276">
        <f t="shared" si="132"/>
        <v>64104.147923541816</v>
      </c>
      <c r="GW70" s="276">
        <f t="shared" si="132"/>
        <v>67667.591731979453</v>
      </c>
      <c r="GX70" s="276">
        <f t="shared" si="132"/>
        <v>71429.121501890884</v>
      </c>
      <c r="GY70" s="276">
        <f t="shared" si="132"/>
        <v>75399.748505023963</v>
      </c>
      <c r="GZ70" s="276">
        <f t="shared" si="132"/>
        <v>79591.096111553969</v>
      </c>
      <c r="HA70" s="276">
        <f t="shared" si="132"/>
        <v>84015.433815625147</v>
      </c>
      <c r="HB70" s="276">
        <f t="shared" si="132"/>
        <v>88685.713152316006</v>
      </c>
      <c r="HC70" s="276">
        <f t="shared" si="132"/>
        <v>93615.605611169492</v>
      </c>
      <c r="HD70" s="276">
        <f t="shared" si="132"/>
        <v>98819.542657273676</v>
      </c>
      <c r="HE70" s="276">
        <f t="shared" si="132"/>
        <v>104312.75797704834</v>
      </c>
      <c r="HF70" s="276">
        <f t="shared" si="132"/>
        <v>110111.33207240509</v>
      </c>
    </row>
    <row r="71" spans="1:214">
      <c r="A71" s="3" t="str">
        <f t="shared" si="100"/>
        <v>South Jersey Industries, Inc.</v>
      </c>
      <c r="B71" s="3" t="str">
        <f t="shared" si="100"/>
        <v>SJI</v>
      </c>
      <c r="C71" s="276">
        <f>'Attachment 3 Constant DCF '!D71</f>
        <v>22.811222222222213</v>
      </c>
      <c r="D71" s="276">
        <f t="shared" si="101"/>
        <v>1.21</v>
      </c>
      <c r="E71" s="95">
        <f t="shared" si="101"/>
        <v>0.20499999999999999</v>
      </c>
      <c r="F71" s="95">
        <f t="shared" si="102"/>
        <v>0.18009805832608478</v>
      </c>
      <c r="G71" s="95">
        <f t="shared" si="102"/>
        <v>0.15519611665216954</v>
      </c>
      <c r="H71" s="95">
        <f t="shared" si="102"/>
        <v>0.1302941749782543</v>
      </c>
      <c r="I71" s="95">
        <f t="shared" si="102"/>
        <v>0.10539223330433907</v>
      </c>
      <c r="J71" s="95">
        <f t="shared" si="102"/>
        <v>8.0490291630423844E-2</v>
      </c>
      <c r="K71" s="95">
        <f>'Attachment 5 GDP Growth'!$D$25</f>
        <v>5.5588349956508631E-2</v>
      </c>
      <c r="L71" s="95">
        <f t="shared" si="111"/>
        <v>0.18408240675926207</v>
      </c>
      <c r="N71" s="276">
        <f t="shared" si="112"/>
        <v>-22.811222222222213</v>
      </c>
      <c r="O71" s="276">
        <f t="shared" si="103"/>
        <v>1.4580500000000001</v>
      </c>
      <c r="P71" s="276">
        <f t="shared" si="104"/>
        <v>1.7569502500000003</v>
      </c>
      <c r="Q71" s="276">
        <f t="shared" si="104"/>
        <v>2.1171250512500004</v>
      </c>
      <c r="R71" s="276">
        <f t="shared" si="104"/>
        <v>2.5511356867562505</v>
      </c>
      <c r="S71" s="276">
        <f t="shared" si="104"/>
        <v>3.0741185025412818</v>
      </c>
      <c r="T71" s="276">
        <f t="shared" si="113"/>
        <v>3.627761275913258</v>
      </c>
      <c r="U71" s="276">
        <f t="shared" si="114"/>
        <v>4.1907757380761153</v>
      </c>
      <c r="V71" s="276">
        <f t="shared" si="114"/>
        <v>4.7368094053876275</v>
      </c>
      <c r="W71" s="276">
        <f t="shared" si="114"/>
        <v>5.2360323273584282</v>
      </c>
      <c r="X71" s="276">
        <f t="shared" si="114"/>
        <v>5.6574820963738341</v>
      </c>
      <c r="Y71" s="276">
        <f t="shared" ref="Y71:BD71" si="133">X71*(1+$K71)</f>
        <v>5.971972191019745</v>
      </c>
      <c r="Z71" s="276">
        <f t="shared" si="133"/>
        <v>6.3039442711046885</v>
      </c>
      <c r="AA71" s="276">
        <f t="shared" si="133"/>
        <v>6.6543701313531836</v>
      </c>
      <c r="AB71" s="276">
        <f t="shared" si="133"/>
        <v>7.0242755869549827</v>
      </c>
      <c r="AC71" s="276">
        <f t="shared" si="133"/>
        <v>7.4147434764735962</v>
      </c>
      <c r="AD71" s="276">
        <f t="shared" si="133"/>
        <v>7.8269168316815501</v>
      </c>
      <c r="AE71" s="276">
        <f t="shared" si="133"/>
        <v>8.2620022236015522</v>
      </c>
      <c r="AF71" s="276">
        <f t="shared" si="133"/>
        <v>8.7212732945485669</v>
      </c>
      <c r="AG71" s="276">
        <f t="shared" si="133"/>
        <v>9.2060744865122857</v>
      </c>
      <c r="AH71" s="276">
        <f t="shared" si="133"/>
        <v>9.7178249767942155</v>
      </c>
      <c r="AI71" s="276">
        <f t="shared" si="133"/>
        <v>10.258022832420354</v>
      </c>
      <c r="AJ71" s="276">
        <f t="shared" si="133"/>
        <v>10.828249395490792</v>
      </c>
      <c r="AK71" s="276">
        <f t="shared" si="133"/>
        <v>11.430173912303687</v>
      </c>
      <c r="AL71" s="276">
        <f t="shared" si="133"/>
        <v>12.06555841980458</v>
      </c>
      <c r="AM71" s="276">
        <f t="shared" si="133"/>
        <v>12.736262903665375</v>
      </c>
      <c r="AN71" s="276">
        <f t="shared" si="133"/>
        <v>13.444250743092425</v>
      </c>
      <c r="AO71" s="276">
        <f t="shared" si="133"/>
        <v>14.191594458302498</v>
      </c>
      <c r="AP71" s="276">
        <f t="shared" si="133"/>
        <v>14.980481777491466</v>
      </c>
      <c r="AQ71" s="276">
        <f t="shared" si="133"/>
        <v>15.813222041055763</v>
      </c>
      <c r="AR71" s="276">
        <f t="shared" si="133"/>
        <v>16.692252961813946</v>
      </c>
      <c r="AS71" s="276">
        <f t="shared" si="133"/>
        <v>17.620147761017826</v>
      </c>
      <c r="AT71" s="276">
        <f t="shared" si="133"/>
        <v>18.599622701042676</v>
      </c>
      <c r="AU71" s="276">
        <f t="shared" si="133"/>
        <v>19.633545036807259</v>
      </c>
      <c r="AV71" s="276">
        <f t="shared" si="133"/>
        <v>20.724941409200174</v>
      </c>
      <c r="AW71" s="276">
        <f t="shared" si="133"/>
        <v>21.87700670508293</v>
      </c>
      <c r="AX71" s="276">
        <f t="shared" si="133"/>
        <v>23.093113409805966</v>
      </c>
      <c r="AY71" s="276">
        <f t="shared" si="133"/>
        <v>24.376821479615604</v>
      </c>
      <c r="AZ71" s="276">
        <f t="shared" si="133"/>
        <v>25.731888762851813</v>
      </c>
      <c r="BA71" s="276">
        <f t="shared" si="133"/>
        <v>27.16228200044317</v>
      </c>
      <c r="BB71" s="276">
        <f t="shared" si="133"/>
        <v>28.67218843790118</v>
      </c>
      <c r="BC71" s="276">
        <f t="shared" si="133"/>
        <v>30.266028082806191</v>
      </c>
      <c r="BD71" s="276">
        <f t="shared" si="133"/>
        <v>31.948466643666737</v>
      </c>
      <c r="BE71" s="276">
        <f t="shared" ref="BE71:CJ71" si="134">BD71*(1+$K71)</f>
        <v>33.724429188028729</v>
      </c>
      <c r="BF71" s="276">
        <f t="shared" si="134"/>
        <v>35.599114559816364</v>
      </c>
      <c r="BG71" s="276">
        <f t="shared" si="134"/>
        <v>37.57801059810928</v>
      </c>
      <c r="BH71" s="276">
        <f t="shared" si="134"/>
        <v>39.666910201906369</v>
      </c>
      <c r="BI71" s="276">
        <f t="shared" si="134"/>
        <v>41.871928287903344</v>
      </c>
      <c r="BJ71" s="276">
        <f t="shared" si="134"/>
        <v>44.19951969092515</v>
      </c>
      <c r="BK71" s="276">
        <f t="shared" si="134"/>
        <v>46.656498059413892</v>
      </c>
      <c r="BL71" s="276">
        <f t="shared" si="134"/>
        <v>49.250055801285754</v>
      </c>
      <c r="BM71" s="276">
        <f t="shared" si="134"/>
        <v>51.987785138545206</v>
      </c>
      <c r="BN71" s="276">
        <f t="shared" si="134"/>
        <v>54.877700332290438</v>
      </c>
      <c r="BO71" s="276">
        <f t="shared" si="134"/>
        <v>57.928261143170211</v>
      </c>
      <c r="BP71" s="276">
        <f t="shared" si="134"/>
        <v>61.148397595968774</v>
      </c>
      <c r="BQ71" s="276">
        <f t="shared" si="134"/>
        <v>64.54753612081322</v>
      </c>
      <c r="BR71" s="276">
        <f t="shared" si="134"/>
        <v>68.135627147527373</v>
      </c>
      <c r="BS71" s="276">
        <f t="shared" si="134"/>
        <v>71.923174233910316</v>
      </c>
      <c r="BT71" s="276">
        <f t="shared" si="134"/>
        <v>75.92126481320787</v>
      </c>
      <c r="BU71" s="276">
        <f t="shared" si="134"/>
        <v>80.141602650785231</v>
      </c>
      <c r="BV71" s="276">
        <f t="shared" si="134"/>
        <v>84.596542105012546</v>
      </c>
      <c r="BW71" s="276">
        <f t="shared" si="134"/>
        <v>89.299124292656501</v>
      </c>
      <c r="BX71" s="276">
        <f t="shared" si="134"/>
        <v>94.263115264646459</v>
      </c>
      <c r="BY71" s="276">
        <f t="shared" si="134"/>
        <v>99.503046303968333</v>
      </c>
      <c r="BZ71" s="276">
        <f t="shared" si="134"/>
        <v>105.03425646365201</v>
      </c>
      <c r="CA71" s="276">
        <f t="shared" si="134"/>
        <v>110.87293746937517</v>
      </c>
      <c r="CB71" s="276">
        <f t="shared" si="134"/>
        <v>117.03618111812889</v>
      </c>
      <c r="CC71" s="276">
        <f t="shared" si="134"/>
        <v>123.54202931169677</v>
      </c>
      <c r="CD71" s="276">
        <f t="shared" si="134"/>
        <v>130.40952687141262</v>
      </c>
      <c r="CE71" s="276">
        <f t="shared" si="134"/>
        <v>137.65877728880344</v>
      </c>
      <c r="CF71" s="276">
        <f t="shared" si="134"/>
        <v>145.31100157531853</v>
      </c>
      <c r="CG71" s="276">
        <f t="shared" si="134"/>
        <v>153.38860038341812</v>
      </c>
      <c r="CH71" s="276">
        <f t="shared" si="134"/>
        <v>161.91521958087063</v>
      </c>
      <c r="CI71" s="276">
        <f t="shared" si="134"/>
        <v>170.915819470217</v>
      </c>
      <c r="CJ71" s="276">
        <f t="shared" si="134"/>
        <v>180.41674785603087</v>
      </c>
      <c r="CK71" s="276">
        <f t="shared" ref="CK71:DP71" si="135">CJ71*(1+$K71)</f>
        <v>190.44581717386708</v>
      </c>
      <c r="CL71" s="276">
        <f t="shared" si="135"/>
        <v>201.03238590668127</v>
      </c>
      <c r="CM71" s="276">
        <f t="shared" si="135"/>
        <v>212.20744452705375</v>
      </c>
      <c r="CN71" s="276">
        <f t="shared" si="135"/>
        <v>224.0037062168</v>
      </c>
      <c r="CO71" s="276">
        <f t="shared" si="135"/>
        <v>236.45570262953441</v>
      </c>
      <c r="CP71" s="276">
        <f t="shared" si="135"/>
        <v>249.5998849765171</v>
      </c>
      <c r="CQ71" s="276">
        <f t="shared" si="135"/>
        <v>263.47473073169601</v>
      </c>
      <c r="CR71" s="276">
        <f t="shared" si="135"/>
        <v>278.1208562683064</v>
      </c>
      <c r="CS71" s="276">
        <f t="shared" si="135"/>
        <v>293.58113575675287</v>
      </c>
      <c r="CT71" s="276">
        <f t="shared" si="135"/>
        <v>309.9008266718285</v>
      </c>
      <c r="CU71" s="276">
        <f t="shared" si="135"/>
        <v>327.1277022766734</v>
      </c>
      <c r="CV71" s="276">
        <f t="shared" si="135"/>
        <v>345.31219147129769</v>
      </c>
      <c r="CW71" s="276">
        <f t="shared" si="135"/>
        <v>364.50752641505312</v>
      </c>
      <c r="CX71" s="276">
        <f t="shared" si="135"/>
        <v>384.76989835519441</v>
      </c>
      <c r="CY71" s="276">
        <f t="shared" si="135"/>
        <v>406.1586221176932</v>
      </c>
      <c r="CZ71" s="276">
        <f t="shared" si="135"/>
        <v>428.73630974182487</v>
      </c>
      <c r="DA71" s="276">
        <f t="shared" si="135"/>
        <v>452.5690537668155</v>
      </c>
      <c r="DB71" s="276">
        <f t="shared" si="135"/>
        <v>477.72662070709123</v>
      </c>
      <c r="DC71" s="276">
        <f t="shared" si="135"/>
        <v>504.28265528249727</v>
      </c>
      <c r="DD71" s="276">
        <f t="shared" si="135"/>
        <v>532.31489600133818</v>
      </c>
      <c r="DE71" s="276">
        <f t="shared" si="135"/>
        <v>561.90540272732312</v>
      </c>
      <c r="DF71" s="276">
        <f t="shared" si="135"/>
        <v>593.14079689658251</v>
      </c>
      <c r="DG71" s="276">
        <f t="shared" si="135"/>
        <v>626.11251508795215</v>
      </c>
      <c r="DH71" s="276">
        <f t="shared" si="135"/>
        <v>660.91707668881099</v>
      </c>
      <c r="DI71" s="276">
        <f t="shared" si="135"/>
        <v>697.65636644002132</v>
      </c>
      <c r="DJ71" s="276">
        <f t="shared" si="135"/>
        <v>736.43793268707543</v>
      </c>
      <c r="DK71" s="276">
        <f t="shared" si="135"/>
        <v>777.37530221053237</v>
      </c>
      <c r="DL71" s="276">
        <f t="shared" si="135"/>
        <v>820.58831255735811</v>
      </c>
      <c r="DM71" s="276">
        <f t="shared" si="135"/>
        <v>866.20346284601737</v>
      </c>
      <c r="DN71" s="276">
        <f t="shared" si="135"/>
        <v>914.3542840722414</v>
      </c>
      <c r="DO71" s="276">
        <f t="shared" si="135"/>
        <v>965.18172999948206</v>
      </c>
      <c r="DP71" s="276">
        <f t="shared" si="135"/>
        <v>1018.8345897783217</v>
      </c>
      <c r="DQ71" s="276">
        <f t="shared" ref="DQ71:EV71" si="136">DP71*(1+$K71)</f>
        <v>1075.4699235027149</v>
      </c>
      <c r="DR71" s="276">
        <f t="shared" si="136"/>
        <v>1135.2535219780834</v>
      </c>
      <c r="DS71" s="276">
        <f t="shared" si="136"/>
        <v>1198.3603920471601</v>
      </c>
      <c r="DT71" s="276">
        <f t="shared" si="136"/>
        <v>1264.9752688942965</v>
      </c>
      <c r="DU71" s="276">
        <f t="shared" si="136"/>
        <v>1335.2931568279212</v>
      </c>
      <c r="DV71" s="276">
        <f t="shared" si="136"/>
        <v>1409.5199001242029</v>
      </c>
      <c r="DW71" s="276">
        <f t="shared" si="136"/>
        <v>1487.8727856029702</v>
      </c>
      <c r="DX71" s="276">
        <f t="shared" si="136"/>
        <v>1570.5811786998336</v>
      </c>
      <c r="DY71" s="276">
        <f t="shared" si="136"/>
        <v>1657.8871948965057</v>
      </c>
      <c r="DZ71" s="276">
        <f t="shared" si="136"/>
        <v>1750.0464084748271</v>
      </c>
      <c r="EA71" s="276">
        <f t="shared" si="136"/>
        <v>1847.328600669257</v>
      </c>
      <c r="EB71" s="276">
        <f t="shared" si="136"/>
        <v>1950.0185494079269</v>
      </c>
      <c r="EC71" s="276">
        <f t="shared" si="136"/>
        <v>2058.4168629540982</v>
      </c>
      <c r="ED71" s="276">
        <f t="shared" si="136"/>
        <v>2172.8408598883693</v>
      </c>
      <c r="EE71" s="276">
        <f t="shared" si="136"/>
        <v>2293.6254980076451</v>
      </c>
      <c r="EF71" s="276">
        <f t="shared" si="136"/>
        <v>2421.1243548600655</v>
      </c>
      <c r="EG71" s="276">
        <f t="shared" si="136"/>
        <v>2555.7106627862531</v>
      </c>
      <c r="EH71" s="276">
        <f t="shared" si="136"/>
        <v>2697.7784014967961</v>
      </c>
      <c r="EI71" s="276">
        <f t="shared" si="136"/>
        <v>2847.7434513843104</v>
      </c>
      <c r="EJ71" s="276">
        <f t="shared" si="136"/>
        <v>3006.0448109462172</v>
      </c>
      <c r="EK71" s="276">
        <f t="shared" si="136"/>
        <v>3173.1458818820424</v>
      </c>
      <c r="EL71" s="276">
        <f t="shared" si="136"/>
        <v>3349.5358256271556</v>
      </c>
      <c r="EM71" s="276">
        <f t="shared" si="136"/>
        <v>3535.7309952939809</v>
      </c>
      <c r="EN71" s="276">
        <f t="shared" si="136"/>
        <v>3732.2764472124572</v>
      </c>
      <c r="EO71" s="276">
        <f t="shared" si="136"/>
        <v>3939.7475364945381</v>
      </c>
      <c r="EP71" s="276">
        <f t="shared" si="136"/>
        <v>4158.7516012934893</v>
      </c>
      <c r="EQ71" s="276">
        <f t="shared" si="136"/>
        <v>4389.9297406883825</v>
      </c>
      <c r="ER71" s="276">
        <f t="shared" si="136"/>
        <v>4633.9586913982539</v>
      </c>
      <c r="ES71" s="276">
        <f t="shared" si="136"/>
        <v>4891.5528088197052</v>
      </c>
      <c r="ET71" s="276">
        <f t="shared" si="136"/>
        <v>5163.4661581871178</v>
      </c>
      <c r="EU71" s="276">
        <f t="shared" si="136"/>
        <v>5450.4947219770129</v>
      </c>
      <c r="EV71" s="276">
        <f t="shared" si="136"/>
        <v>5753.4787300183743</v>
      </c>
      <c r="EW71" s="276">
        <f t="shared" ref="EW71:GB71" si="137">EV71*(1+$K71)</f>
        <v>6073.3051191299646</v>
      </c>
      <c r="EX71" s="276">
        <f t="shared" si="137"/>
        <v>6410.910129484816</v>
      </c>
      <c r="EY71" s="276">
        <f t="shared" si="137"/>
        <v>6767.2820453023442</v>
      </c>
      <c r="EZ71" s="276">
        <f t="shared" si="137"/>
        <v>7143.4640878910086</v>
      </c>
      <c r="FA71" s="276">
        <f t="shared" si="137"/>
        <v>7540.557469510446</v>
      </c>
      <c r="FB71" s="276">
        <f t="shared" si="137"/>
        <v>7959.7246169927575</v>
      </c>
      <c r="FC71" s="276">
        <f t="shared" si="137"/>
        <v>8402.1925745595872</v>
      </c>
      <c r="FD71" s="276">
        <f t="shared" si="137"/>
        <v>8869.2565957961833</v>
      </c>
      <c r="FE71" s="276">
        <f t="shared" si="137"/>
        <v>9362.2839352973733</v>
      </c>
      <c r="FF71" s="276">
        <f t="shared" si="137"/>
        <v>9882.7178510848826</v>
      </c>
      <c r="FG71" s="276">
        <f t="shared" si="137"/>
        <v>10432.081829512425</v>
      </c>
      <c r="FH71" s="276">
        <f t="shared" si="137"/>
        <v>11011.984045026296</v>
      </c>
      <c r="FI71" s="276">
        <f t="shared" si="137"/>
        <v>11624.122067836708</v>
      </c>
      <c r="FJ71" s="276">
        <f t="shared" si="137"/>
        <v>12270.28783328079</v>
      </c>
      <c r="FK71" s="276">
        <f t="shared" si="137"/>
        <v>12952.372887424293</v>
      </c>
      <c r="FL71" s="276">
        <f t="shared" si="137"/>
        <v>13672.373924257628</v>
      </c>
      <c r="FM71" s="276">
        <f t="shared" si="137"/>
        <v>14432.398630695505</v>
      </c>
      <c r="FN71" s="276">
        <f t="shared" si="137"/>
        <v>15234.671856490442</v>
      </c>
      <c r="FO71" s="276">
        <f t="shared" si="137"/>
        <v>16081.542127121606</v>
      </c>
      <c r="FP71" s="276">
        <f t="shared" si="137"/>
        <v>16975.488518724378</v>
      </c>
      <c r="FQ71" s="276">
        <f t="shared" si="137"/>
        <v>17919.127915185923</v>
      </c>
      <c r="FR71" s="276">
        <f t="shared" si="137"/>
        <v>18915.22266865072</v>
      </c>
      <c r="FS71" s="276">
        <f t="shared" si="137"/>
        <v>19966.688685860961</v>
      </c>
      <c r="FT71" s="276">
        <f t="shared" si="137"/>
        <v>21076.603964003261</v>
      </c>
      <c r="FU71" s="276">
        <f t="shared" si="137"/>
        <v>22248.217601049011</v>
      </c>
      <c r="FV71" s="276">
        <f t="shared" si="137"/>
        <v>23484.95930696468</v>
      </c>
      <c r="FW71" s="276">
        <f t="shared" si="137"/>
        <v>24790.449443634596</v>
      </c>
      <c r="FX71" s="276">
        <f t="shared" si="137"/>
        <v>26168.50962288649</v>
      </c>
      <c r="FY71" s="276">
        <f t="shared" si="137"/>
        <v>27623.173893643769</v>
      </c>
      <c r="FZ71" s="276">
        <f t="shared" si="137"/>
        <v>29158.70055095313</v>
      </c>
      <c r="GA71" s="276">
        <f t="shared" si="137"/>
        <v>30779.584601456554</v>
      </c>
      <c r="GB71" s="276">
        <f t="shared" si="137"/>
        <v>32490.570921798284</v>
      </c>
      <c r="GC71" s="276">
        <f t="shared" ref="GC71:HF71" si="138">GB71*(1+$K71)</f>
        <v>34296.668148485973</v>
      </c>
      <c r="GD71" s="276">
        <f t="shared" si="138"/>
        <v>36203.163339866252</v>
      </c>
      <c r="GE71" s="276">
        <f t="shared" si="138"/>
        <v>38215.637453135379</v>
      </c>
      <c r="GF71" s="276">
        <f t="shared" si="138"/>
        <v>40339.98168169133</v>
      </c>
      <c r="GG71" s="276">
        <f t="shared" si="138"/>
        <v>42582.414700652334</v>
      </c>
      <c r="GH71" s="276">
        <f t="shared" si="138"/>
        <v>44949.500871025375</v>
      </c>
      <c r="GI71" s="276">
        <f t="shared" si="138"/>
        <v>47448.169455814321</v>
      </c>
      <c r="GJ71" s="276">
        <f t="shared" si="138"/>
        <v>50085.734904319848</v>
      </c>
      <c r="GK71" s="276">
        <f t="shared" si="138"/>
        <v>52869.918264010099</v>
      </c>
      <c r="GL71" s="276">
        <f t="shared" si="138"/>
        <v>55808.869782641901</v>
      </c>
      <c r="GM71" s="276">
        <f t="shared" si="138"/>
        <v>58911.192766796616</v>
      </c>
      <c r="GN71" s="276">
        <f t="shared" si="138"/>
        <v>62185.968766672646</v>
      </c>
      <c r="GO71" s="276">
        <f t="shared" si="138"/>
        <v>65642.784160858966</v>
      </c>
      <c r="GP71" s="276">
        <f t="shared" si="138"/>
        <v>69291.75821891235</v>
      </c>
      <c r="GQ71" s="276">
        <f t="shared" si="138"/>
        <v>73143.572723887031</v>
      </c>
      <c r="GR71" s="276">
        <f t="shared" si="138"/>
        <v>77209.503241531798</v>
      </c>
      <c r="GS71" s="276">
        <f t="shared" si="138"/>
        <v>81501.452127690252</v>
      </c>
      <c r="GT71" s="276">
        <f t="shared" si="138"/>
        <v>86031.983370527931</v>
      </c>
      <c r="GU71" s="276">
        <f t="shared" si="138"/>
        <v>90814.359369581362</v>
      </c>
      <c r="GV71" s="276">
        <f t="shared" si="138"/>
        <v>95862.579759293789</v>
      </c>
      <c r="GW71" s="276">
        <f t="shared" si="138"/>
        <v>101191.42239068713</v>
      </c>
      <c r="GX71" s="276">
        <f t="shared" si="138"/>
        <v>106816.48659113754</v>
      </c>
      <c r="GY71" s="276">
        <f t="shared" si="138"/>
        <v>112754.2388288904</v>
      </c>
      <c r="GZ71" s="276">
        <f t="shared" si="138"/>
        <v>119022.06091599051</v>
      </c>
      <c r="HA71" s="276">
        <f t="shared" si="138"/>
        <v>125638.30089073349</v>
      </c>
      <c r="HB71" s="276">
        <f t="shared" si="138"/>
        <v>132622.3267285887</v>
      </c>
      <c r="HC71" s="276">
        <f t="shared" si="138"/>
        <v>139994.58303882391</v>
      </c>
      <c r="HD71" s="276">
        <f t="shared" si="138"/>
        <v>147776.65091280156</v>
      </c>
      <c r="HE71" s="276">
        <f t="shared" si="138"/>
        <v>155991.31109914317</v>
      </c>
      <c r="HF71" s="276">
        <f t="shared" si="138"/>
        <v>164662.61069069695</v>
      </c>
    </row>
    <row r="72" spans="1:214">
      <c r="A72" s="3" t="str">
        <f t="shared" si="100"/>
        <v>Southwest Gas Corporation</v>
      </c>
      <c r="B72" s="3" t="str">
        <f t="shared" si="100"/>
        <v>SWX</v>
      </c>
      <c r="C72" s="276">
        <f>'Attachment 3 Constant DCF '!D72</f>
        <v>66.484888888888875</v>
      </c>
      <c r="D72" s="276">
        <f t="shared" si="101"/>
        <v>2.2799999999999998</v>
      </c>
      <c r="E72" s="95">
        <f t="shared" si="101"/>
        <v>0.06</v>
      </c>
      <c r="F72" s="95">
        <f t="shared" si="102"/>
        <v>5.9264724992751434E-2</v>
      </c>
      <c r="G72" s="95">
        <f t="shared" si="102"/>
        <v>5.8529449985502871E-2</v>
      </c>
      <c r="H72" s="95">
        <f t="shared" si="102"/>
        <v>5.7794174978254308E-2</v>
      </c>
      <c r="I72" s="95">
        <f t="shared" si="102"/>
        <v>5.7058899971005744E-2</v>
      </c>
      <c r="J72" s="95">
        <f t="shared" si="102"/>
        <v>5.6323624963757181E-2</v>
      </c>
      <c r="K72" s="95">
        <f>'Attachment 5 GDP Growth'!$D$25</f>
        <v>5.5588349956508631E-2</v>
      </c>
      <c r="L72" s="95">
        <f t="shared" si="111"/>
        <v>9.4447895884513841E-2</v>
      </c>
      <c r="N72" s="276">
        <f t="shared" si="112"/>
        <v>-66.484888888888875</v>
      </c>
      <c r="O72" s="276">
        <f t="shared" si="103"/>
        <v>2.4167999999999998</v>
      </c>
      <c r="P72" s="276">
        <f t="shared" si="104"/>
        <v>2.5618080000000001</v>
      </c>
      <c r="Q72" s="276">
        <f t="shared" si="104"/>
        <v>2.7155164800000002</v>
      </c>
      <c r="R72" s="276">
        <f t="shared" si="104"/>
        <v>2.8784474688000006</v>
      </c>
      <c r="S72" s="276">
        <f t="shared" si="104"/>
        <v>3.0511543169280007</v>
      </c>
      <c r="T72" s="276">
        <f t="shared" si="113"/>
        <v>3.2319801384311848</v>
      </c>
      <c r="U72" s="276">
        <f t="shared" si="114"/>
        <v>3.4211461582976317</v>
      </c>
      <c r="V72" s="276">
        <f t="shared" si="114"/>
        <v>3.6188684779964673</v>
      </c>
      <c r="W72" s="276">
        <f t="shared" si="114"/>
        <v>3.8253571324906934</v>
      </c>
      <c r="X72" s="276">
        <f t="shared" si="114"/>
        <v>4.0408151129735321</v>
      </c>
      <c r="Y72" s="276">
        <f t="shared" ref="Y72:BD72" si="139">X72*(1+$K72)</f>
        <v>4.2654373575830542</v>
      </c>
      <c r="Z72" s="276">
        <f t="shared" si="139"/>
        <v>4.5025459821339462</v>
      </c>
      <c r="AA72" s="276">
        <f t="shared" si="139"/>
        <v>4.7528350838840803</v>
      </c>
      <c r="AB72" s="276">
        <f t="shared" si="139"/>
        <v>5.0170373438126008</v>
      </c>
      <c r="AC72" s="276">
        <f t="shared" si="139"/>
        <v>5.2959261714253278</v>
      </c>
      <c r="AD72" s="276">
        <f t="shared" si="139"/>
        <v>5.5903179687863522</v>
      </c>
      <c r="AE72" s="276">
        <f t="shared" si="139"/>
        <v>5.9010745204034061</v>
      </c>
      <c r="AF72" s="276">
        <f t="shared" si="139"/>
        <v>6.2291055159630266</v>
      </c>
      <c r="AG72" s="276">
        <f t="shared" si="139"/>
        <v>6.5753712133003974</v>
      </c>
      <c r="AH72" s="276">
        <f t="shared" si="139"/>
        <v>6.940885249399293</v>
      </c>
      <c r="AI72" s="276">
        <f t="shared" si="139"/>
        <v>7.3267176076508695</v>
      </c>
      <c r="AJ72" s="276">
        <f t="shared" si="139"/>
        <v>7.7339977500574797</v>
      </c>
      <c r="AK72" s="276">
        <f t="shared" si="139"/>
        <v>8.1639179235505246</v>
      </c>
      <c r="AL72" s="276">
        <f t="shared" si="139"/>
        <v>8.6177366501010653</v>
      </c>
      <c r="AM72" s="276">
        <f t="shared" si="139"/>
        <v>9.0967824108399142</v>
      </c>
      <c r="AN72" s="276">
        <f t="shared" si="139"/>
        <v>9.6024575349718955</v>
      </c>
      <c r="AO72" s="276">
        <f t="shared" si="139"/>
        <v>10.136242304868427</v>
      </c>
      <c r="AP72" s="276">
        <f t="shared" si="139"/>
        <v>10.69969928935542</v>
      </c>
      <c r="AQ72" s="276">
        <f t="shared" si="139"/>
        <v>11.294477917881515</v>
      </c>
      <c r="AR72" s="276">
        <f t="shared" si="139"/>
        <v>11.922319308956771</v>
      </c>
      <c r="AS72" s="276">
        <f t="shared" si="139"/>
        <v>12.5850613669963</v>
      </c>
      <c r="AT72" s="276">
        <f t="shared" si="139"/>
        <v>13.284644162489027</v>
      </c>
      <c r="AU72" s="276">
        <f t="shared" si="139"/>
        <v>14.023115611241156</v>
      </c>
      <c r="AV72" s="276">
        <f t="shared" si="139"/>
        <v>14.802637469319409</v>
      </c>
      <c r="AW72" s="276">
        <f t="shared" si="139"/>
        <v>15.625491661243263</v>
      </c>
      <c r="AX72" s="276">
        <f t="shared" si="139"/>
        <v>16.494086959950963</v>
      </c>
      <c r="AY72" s="276">
        <f t="shared" si="139"/>
        <v>17.410966038093804</v>
      </c>
      <c r="AZ72" s="276">
        <f t="shared" si="139"/>
        <v>18.378812911300248</v>
      </c>
      <c r="BA72" s="276">
        <f t="shared" si="139"/>
        <v>19.400460795198804</v>
      </c>
      <c r="BB72" s="276">
        <f t="shared" si="139"/>
        <v>20.478900399199841</v>
      </c>
      <c r="BC72" s="276">
        <f t="shared" si="139"/>
        <v>21.617288681315046</v>
      </c>
      <c r="BD72" s="276">
        <f t="shared" si="139"/>
        <v>22.818958089642859</v>
      </c>
      <c r="BE72" s="276">
        <f t="shared" ref="BE72:CJ72" si="140">BD72*(1+$K72)</f>
        <v>24.087426317572831</v>
      </c>
      <c r="BF72" s="276">
        <f t="shared" si="140"/>
        <v>25.426406601265686</v>
      </c>
      <c r="BG72" s="276">
        <f t="shared" si="140"/>
        <v>26.839818589553325</v>
      </c>
      <c r="BH72" s="276">
        <f t="shared" si="140"/>
        <v>28.331799818078622</v>
      </c>
      <c r="BI72" s="276">
        <f t="shared" si="140"/>
        <v>29.906717821263722</v>
      </c>
      <c r="BJ72" s="276">
        <f t="shared" si="140"/>
        <v>31.569182917562685</v>
      </c>
      <c r="BK72" s="276">
        <f t="shared" si="140"/>
        <v>33.324061705425194</v>
      </c>
      <c r="BL72" s="276">
        <f t="shared" si="140"/>
        <v>35.176491309478656</v>
      </c>
      <c r="BM72" s="276">
        <f t="shared" si="140"/>
        <v>37.131894418632044</v>
      </c>
      <c r="BN72" s="276">
        <f t="shared" si="140"/>
        <v>39.19599516012309</v>
      </c>
      <c r="BO72" s="276">
        <f t="shared" si="140"/>
        <v>41.374835855977629</v>
      </c>
      <c r="BP72" s="276">
        <f t="shared" si="140"/>
        <v>43.674794710932815</v>
      </c>
      <c r="BQ72" s="276">
        <f t="shared" si="140"/>
        <v>46.102604483602818</v>
      </c>
      <c r="BR72" s="276">
        <f t="shared" si="140"/>
        <v>48.665372195543839</v>
      </c>
      <c r="BS72" s="276">
        <f t="shared" si="140"/>
        <v>51.370599935913475</v>
      </c>
      <c r="BT72" s="276">
        <f t="shared" si="140"/>
        <v>54.226206822626835</v>
      </c>
      <c r="BU72" s="276">
        <f t="shared" si="140"/>
        <v>57.24055218429703</v>
      </c>
      <c r="BV72" s="276">
        <f t="shared" si="140"/>
        <v>60.422460030821526</v>
      </c>
      <c r="BW72" s="276">
        <f t="shared" si="140"/>
        <v>63.78124488424799</v>
      </c>
      <c r="BX72" s="276">
        <f t="shared" si="140"/>
        <v>67.326739045535348</v>
      </c>
      <c r="BY72" s="276">
        <f t="shared" si="140"/>
        <v>71.069321377029098</v>
      </c>
      <c r="BZ72" s="276">
        <f t="shared" si="140"/>
        <v>75.019947684906967</v>
      </c>
      <c r="CA72" s="276">
        <f t="shared" si="140"/>
        <v>79.19018279053455</v>
      </c>
      <c r="CB72" s="276">
        <f t="shared" si="140"/>
        <v>83.59223438461467</v>
      </c>
      <c r="CC72" s="276">
        <f t="shared" si="140"/>
        <v>88.238988763233124</v>
      </c>
      <c r="CD72" s="276">
        <f t="shared" si="140"/>
        <v>93.144048550412165</v>
      </c>
      <c r="CE72" s="276">
        <f t="shared" si="140"/>
        <v>98.321772517598504</v>
      </c>
      <c r="CF72" s="276">
        <f t="shared" si="140"/>
        <v>103.78731761665101</v>
      </c>
      <c r="CG72" s="276">
        <f t="shared" si="140"/>
        <v>109.55668334937272</v>
      </c>
      <c r="CH72" s="276">
        <f t="shared" si="140"/>
        <v>115.64675860347205</v>
      </c>
      <c r="CI72" s="276">
        <f t="shared" si="140"/>
        <v>122.07537109205774</v>
      </c>
      <c r="CJ72" s="276">
        <f t="shared" si="140"/>
        <v>128.8613395413937</v>
      </c>
      <c r="CK72" s="276">
        <f t="shared" ref="CK72:DP72" si="141">CJ72*(1+$K72)</f>
        <v>136.02452877968517</v>
      </c>
      <c r="CL72" s="276">
        <f t="shared" si="141"/>
        <v>143.58590788815948</v>
      </c>
      <c r="CM72" s="276">
        <f t="shared" si="141"/>
        <v>151.56761158466949</v>
      </c>
      <c r="CN72" s="276">
        <f t="shared" si="141"/>
        <v>159.99300501951026</v>
      </c>
      <c r="CO72" s="276">
        <f t="shared" si="141"/>
        <v>168.88675217312823</v>
      </c>
      <c r="CP72" s="276">
        <f t="shared" si="141"/>
        <v>178.27488805594623</v>
      </c>
      <c r="CQ72" s="276">
        <f t="shared" si="141"/>
        <v>188.18489492165759</v>
      </c>
      <c r="CR72" s="276">
        <f t="shared" si="141"/>
        <v>198.64578271709149</v>
      </c>
      <c r="CS72" s="276">
        <f t="shared" si="141"/>
        <v>209.68817400415375</v>
      </c>
      <c r="CT72" s="276">
        <f t="shared" si="141"/>
        <v>221.34439360243792</v>
      </c>
      <c r="CU72" s="276">
        <f t="shared" si="141"/>
        <v>233.64856321492144</v>
      </c>
      <c r="CV72" s="276">
        <f t="shared" si="141"/>
        <v>246.63670131374792</v>
      </c>
      <c r="CW72" s="276">
        <f t="shared" si="141"/>
        <v>260.34682857849543</v>
      </c>
      <c r="CX72" s="276">
        <f t="shared" si="141"/>
        <v>274.81907919558398</v>
      </c>
      <c r="CY72" s="276">
        <f t="shared" si="141"/>
        <v>290.09581834463359</v>
      </c>
      <c r="CZ72" s="276">
        <f t="shared" si="141"/>
        <v>306.22176621569486</v>
      </c>
      <c r="DA72" s="276">
        <f t="shared" si="141"/>
        <v>323.24412892039305</v>
      </c>
      <c r="DB72" s="276">
        <f t="shared" si="141"/>
        <v>341.21273668020666</v>
      </c>
      <c r="DC72" s="276">
        <f t="shared" si="141"/>
        <v>360.180189696404</v>
      </c>
      <c r="DD72" s="276">
        <f t="shared" si="141"/>
        <v>380.20201212864936</v>
      </c>
      <c r="DE72" s="276">
        <f t="shared" si="141"/>
        <v>401.33681463302548</v>
      </c>
      <c r="DF72" s="276">
        <f t="shared" si="141"/>
        <v>423.64646593527652</v>
      </c>
      <c r="DG72" s="276">
        <f t="shared" si="141"/>
        <v>447.19627394152479</v>
      </c>
      <c r="DH72" s="276">
        <f t="shared" si="141"/>
        <v>472.055176916633</v>
      </c>
      <c r="DI72" s="276">
        <f t="shared" si="141"/>
        <v>498.29594528985638</v>
      </c>
      <c r="DJ72" s="276">
        <f t="shared" si="141"/>
        <v>525.99539467853822</v>
      </c>
      <c r="DK72" s="276">
        <f t="shared" si="141"/>
        <v>555.23461075344073</v>
      </c>
      <c r="DL72" s="276">
        <f t="shared" si="141"/>
        <v>586.09918660396886</v>
      </c>
      <c r="DM72" s="276">
        <f t="shared" si="141"/>
        <v>618.67947329813535</v>
      </c>
      <c r="DN72" s="276">
        <f t="shared" si="141"/>
        <v>653.07084437074059</v>
      </c>
      <c r="DO72" s="276">
        <f t="shared" si="141"/>
        <v>689.37397501401392</v>
      </c>
      <c r="DP72" s="276">
        <f t="shared" si="141"/>
        <v>727.6951367880024</v>
      </c>
      <c r="DQ72" s="276">
        <f t="shared" ref="DQ72:EV72" si="142">DP72*(1+$K72)</f>
        <v>768.14650871342326</v>
      </c>
      <c r="DR72" s="276">
        <f t="shared" si="142"/>
        <v>810.84650565765537</v>
      </c>
      <c r="DS72" s="276">
        <f t="shared" si="142"/>
        <v>855.92012497516532</v>
      </c>
      <c r="DT72" s="276">
        <f t="shared" si="142"/>
        <v>903.4993124171034</v>
      </c>
      <c r="DU72" s="276">
        <f t="shared" si="142"/>
        <v>953.72334838121026</v>
      </c>
      <c r="DV72" s="276">
        <f t="shared" si="142"/>
        <v>1006.7392556327181</v>
      </c>
      <c r="DW72" s="276">
        <f t="shared" si="142"/>
        <v>1062.7022296897846</v>
      </c>
      <c r="DX72" s="276">
        <f t="shared" si="142"/>
        <v>1121.7760931333423</v>
      </c>
      <c r="DY72" s="276">
        <f t="shared" si="142"/>
        <v>1184.1337751712836</v>
      </c>
      <c r="DZ72" s="276">
        <f t="shared" si="142"/>
        <v>1249.9578178608265</v>
      </c>
      <c r="EA72" s="276">
        <f t="shared" si="142"/>
        <v>1319.440910470948</v>
      </c>
      <c r="EB72" s="276">
        <f t="shared" si="142"/>
        <v>1392.7864535491415</v>
      </c>
      <c r="EC72" s="276">
        <f t="shared" si="142"/>
        <v>1470.2091543437157</v>
      </c>
      <c r="ED72" s="276">
        <f t="shared" si="142"/>
        <v>1551.9356553246369</v>
      </c>
      <c r="EE72" s="276">
        <f t="shared" si="142"/>
        <v>1638.2051976428063</v>
      </c>
      <c r="EF72" s="276">
        <f t="shared" si="142"/>
        <v>1729.2703214699461</v>
      </c>
      <c r="EG72" s="276">
        <f t="shared" si="142"/>
        <v>1825.3976052692217</v>
      </c>
      <c r="EH72" s="276">
        <f t="shared" si="142"/>
        <v>1926.8684461606999</v>
      </c>
      <c r="EI72" s="276">
        <f t="shared" si="142"/>
        <v>2033.979883666035</v>
      </c>
      <c r="EJ72" s="276">
        <f t="shared" si="142"/>
        <v>2147.0454692437611</v>
      </c>
      <c r="EK72" s="276">
        <f t="shared" si="142"/>
        <v>2266.3961841606197</v>
      </c>
      <c r="EL72" s="276">
        <f t="shared" si="142"/>
        <v>2392.381408385836</v>
      </c>
      <c r="EM72" s="276">
        <f t="shared" si="142"/>
        <v>2525.3699433446327</v>
      </c>
      <c r="EN72" s="276">
        <f t="shared" si="142"/>
        <v>2665.7510915249227</v>
      </c>
      <c r="EO72" s="276">
        <f t="shared" si="142"/>
        <v>2813.9357960975549</v>
      </c>
      <c r="EP72" s="276">
        <f t="shared" si="142"/>
        <v>2970.3578438861723</v>
      </c>
      <c r="EQ72" s="276">
        <f t="shared" si="142"/>
        <v>3135.4751352081771</v>
      </c>
      <c r="ER72" s="276">
        <f t="shared" si="142"/>
        <v>3309.7710243040606</v>
      </c>
      <c r="ES72" s="276">
        <f t="shared" si="142"/>
        <v>3493.7557342789869</v>
      </c>
      <c r="ET72" s="276">
        <f t="shared" si="142"/>
        <v>3687.9678506986461</v>
      </c>
      <c r="EU72" s="276">
        <f t="shared" si="142"/>
        <v>3892.9758982116355</v>
      </c>
      <c r="EV72" s="276">
        <f t="shared" si="142"/>
        <v>4109.3800048136773</v>
      </c>
      <c r="EW72" s="276">
        <f t="shared" ref="EW72:GB72" si="143">EV72*(1+$K72)</f>
        <v>4337.8136586255387</v>
      </c>
      <c r="EX72" s="276">
        <f t="shared" si="143"/>
        <v>4578.9455623273379</v>
      </c>
      <c r="EY72" s="276">
        <f t="shared" si="143"/>
        <v>4833.4815906777922</v>
      </c>
      <c r="EZ72" s="276">
        <f t="shared" si="143"/>
        <v>5102.1668568487312</v>
      </c>
      <c r="FA72" s="276">
        <f t="shared" si="143"/>
        <v>5385.7878936237385</v>
      </c>
      <c r="FB72" s="276">
        <f t="shared" si="143"/>
        <v>5685.1749558460224</v>
      </c>
      <c r="FC72" s="276">
        <f t="shared" si="143"/>
        <v>6001.20445085557</v>
      </c>
      <c r="FD72" s="276">
        <f t="shared" si="143"/>
        <v>6334.8015040302871</v>
      </c>
      <c r="FE72" s="276">
        <f t="shared" si="143"/>
        <v>6686.9426669413397</v>
      </c>
      <c r="FF72" s="276">
        <f t="shared" si="143"/>
        <v>7058.6587760503844</v>
      </c>
      <c r="FG72" s="276">
        <f t="shared" si="143"/>
        <v>7451.0379703170538</v>
      </c>
      <c r="FH72" s="276">
        <f t="shared" si="143"/>
        <v>7865.2288765502717</v>
      </c>
      <c r="FI72" s="276">
        <f t="shared" si="143"/>
        <v>8302.4439718279846</v>
      </c>
      <c r="FJ72" s="276">
        <f t="shared" si="143"/>
        <v>8763.9631328282649</v>
      </c>
      <c r="FK72" s="276">
        <f t="shared" si="143"/>
        <v>9251.1373824618622</v>
      </c>
      <c r="FL72" s="276">
        <f t="shared" si="143"/>
        <v>9765.3928447738908</v>
      </c>
      <c r="FM72" s="276">
        <f t="shared" si="143"/>
        <v>10308.234919691968</v>
      </c>
      <c r="FN72" s="276">
        <f t="shared" si="143"/>
        <v>10881.252689841707</v>
      </c>
      <c r="FO72" s="276">
        <f t="shared" si="143"/>
        <v>11486.123572329829</v>
      </c>
      <c r="FP72" s="276">
        <f t="shared" si="143"/>
        <v>12124.618229112202</v>
      </c>
      <c r="FQ72" s="276">
        <f t="shared" si="143"/>
        <v>12798.605750321156</v>
      </c>
      <c r="FR72" s="276">
        <f t="shared" si="143"/>
        <v>13510.059125725393</v>
      </c>
      <c r="FS72" s="276">
        <f t="shared" si="143"/>
        <v>14261.061020339339</v>
      </c>
      <c r="FT72" s="276">
        <f t="shared" si="143"/>
        <v>15053.809871089086</v>
      </c>
      <c r="FU72" s="276">
        <f t="shared" si="143"/>
        <v>15890.62632238193</v>
      </c>
      <c r="FV72" s="276">
        <f t="shared" si="143"/>
        <v>16773.960019418602</v>
      </c>
      <c r="FW72" s="276">
        <f t="shared" si="143"/>
        <v>17706.396779134528</v>
      </c>
      <c r="FX72" s="276">
        <f t="shared" si="143"/>
        <v>18690.666159761855</v>
      </c>
      <c r="FY72" s="276">
        <f t="shared" si="143"/>
        <v>19729.649451170972</v>
      </c>
      <c r="FZ72" s="276">
        <f t="shared" si="143"/>
        <v>20826.388109381904</v>
      </c>
      <c r="GA72" s="276">
        <f t="shared" si="143"/>
        <v>21984.092659936294</v>
      </c>
      <c r="GB72" s="276">
        <f t="shared" si="143"/>
        <v>23206.152096193146</v>
      </c>
      <c r="GC72" s="276">
        <f t="shared" ref="GC72:HF72" si="144">GB72*(1+$K72)</f>
        <v>24496.143800060298</v>
      </c>
      <c r="GD72" s="276">
        <f t="shared" si="144"/>
        <v>25857.844014203009</v>
      </c>
      <c r="GE72" s="276">
        <f t="shared" si="144"/>
        <v>27295.238896385337</v>
      </c>
      <c r="GF72" s="276">
        <f t="shared" si="144"/>
        <v>28812.536188304111</v>
      </c>
      <c r="GG72" s="276">
        <f t="shared" si="144"/>
        <v>30414.177533074129</v>
      </c>
      <c r="GH72" s="276">
        <f t="shared" si="144"/>
        <v>32104.851477422035</v>
      </c>
      <c r="GI72" s="276">
        <f t="shared" si="144"/>
        <v>33889.507196650702</v>
      </c>
      <c r="GJ72" s="276">
        <f t="shared" si="144"/>
        <v>35773.368982551736</v>
      </c>
      <c r="GK72" s="276">
        <f t="shared" si="144"/>
        <v>37761.95153667713</v>
      </c>
      <c r="GL72" s="276">
        <f t="shared" si="144"/>
        <v>39861.076113738658</v>
      </c>
      <c r="GM72" s="276">
        <f t="shared" si="144"/>
        <v>42076.887562392192</v>
      </c>
      <c r="GN72" s="276">
        <f t="shared" si="144"/>
        <v>44415.872313291118</v>
      </c>
      <c r="GO72" s="276">
        <f t="shared" si="144"/>
        <v>46884.87736706595</v>
      </c>
      <c r="GP72" s="276">
        <f t="shared" si="144"/>
        <v>49491.1303378144</v>
      </c>
      <c r="GQ72" s="276">
        <f t="shared" si="144"/>
        <v>52242.260610776008</v>
      </c>
      <c r="GR72" s="276">
        <f t="shared" si="144"/>
        <v>55146.32167612695</v>
      </c>
      <c r="GS72" s="276">
        <f t="shared" si="144"/>
        <v>58211.814704273696</v>
      </c>
      <c r="GT72" s="276">
        <f t="shared" si="144"/>
        <v>61447.713431658296</v>
      </c>
      <c r="GU72" s="276">
        <f t="shared" si="144"/>
        <v>64863.490429924575</v>
      </c>
      <c r="GV72" s="276">
        <f t="shared" si="144"/>
        <v>68469.144835343875</v>
      </c>
      <c r="GW72" s="276">
        <f t="shared" si="144"/>
        <v>72275.231619673839</v>
      </c>
      <c r="GX72" s="276">
        <f t="shared" si="144"/>
        <v>76292.892488135985</v>
      </c>
      <c r="GY72" s="276">
        <f t="shared" si="144"/>
        <v>80533.888494960775</v>
      </c>
      <c r="GZ72" s="276">
        <f t="shared" si="144"/>
        <v>85010.6344719771</v>
      </c>
      <c r="HA72" s="276">
        <f t="shared" si="144"/>
        <v>89736.235371030198</v>
      </c>
      <c r="HB72" s="276">
        <f t="shared" si="144"/>
        <v>94724.524626614657</v>
      </c>
      <c r="HC72" s="276">
        <f t="shared" si="144"/>
        <v>99990.104651022833</v>
      </c>
      <c r="HD72" s="276">
        <f t="shared" si="144"/>
        <v>105548.38958055181</v>
      </c>
      <c r="HE72" s="276">
        <f t="shared" si="144"/>
        <v>111415.65039790144</v>
      </c>
      <c r="HF72" s="276">
        <f t="shared" si="144"/>
        <v>117609.06256285201</v>
      </c>
    </row>
    <row r="73" spans="1:214">
      <c r="A73" s="3" t="str">
        <f t="shared" si="100"/>
        <v>Spire, Inc.</v>
      </c>
      <c r="B73" s="3" t="str">
        <f t="shared" si="100"/>
        <v>SR</v>
      </c>
      <c r="C73" s="276">
        <f>'Attachment 3 Constant DCF '!D73</f>
        <v>62.133277777777749</v>
      </c>
      <c r="D73" s="276">
        <f t="shared" si="101"/>
        <v>2.6</v>
      </c>
      <c r="E73" s="95">
        <f t="shared" si="101"/>
        <v>9.1233333333333333E-2</v>
      </c>
      <c r="F73" s="95">
        <f t="shared" si="102"/>
        <v>8.5292502770529216E-2</v>
      </c>
      <c r="G73" s="95">
        <f t="shared" si="102"/>
        <v>7.9351672207725099E-2</v>
      </c>
      <c r="H73" s="95">
        <f t="shared" si="102"/>
        <v>7.3410841644920982E-2</v>
      </c>
      <c r="I73" s="95">
        <f t="shared" si="102"/>
        <v>6.7470011082116865E-2</v>
      </c>
      <c r="J73" s="95">
        <f t="shared" si="102"/>
        <v>6.1529180519312748E-2</v>
      </c>
      <c r="K73" s="95">
        <f>'Attachment 5 GDP Growth'!$D$25</f>
        <v>5.5588349956508631E-2</v>
      </c>
      <c r="L73" s="95">
        <f t="shared" si="111"/>
        <v>0.11313051581382752</v>
      </c>
      <c r="N73" s="276">
        <f t="shared" si="112"/>
        <v>-62.133277777777749</v>
      </c>
      <c r="O73" s="276">
        <f t="shared" si="103"/>
        <v>2.8372066666666664</v>
      </c>
      <c r="P73" s="276">
        <f t="shared" si="104"/>
        <v>3.0960544882222218</v>
      </c>
      <c r="Q73" s="276">
        <f t="shared" si="104"/>
        <v>3.3785178593643623</v>
      </c>
      <c r="R73" s="276">
        <f t="shared" si="104"/>
        <v>3.6867513054003709</v>
      </c>
      <c r="S73" s="276">
        <f t="shared" si="104"/>
        <v>4.0231059161630647</v>
      </c>
      <c r="T73" s="276">
        <f t="shared" si="113"/>
        <v>4.3662466886635354</v>
      </c>
      <c r="U73" s="276">
        <f t="shared" si="114"/>
        <v>4.7127156646804291</v>
      </c>
      <c r="V73" s="276">
        <f t="shared" si="114"/>
        <v>5.0586800880578231</v>
      </c>
      <c r="W73" s="276">
        <f t="shared" si="114"/>
        <v>5.3999892896599686</v>
      </c>
      <c r="X73" s="276">
        <f t="shared" si="114"/>
        <v>5.7322462054658123</v>
      </c>
      <c r="Y73" s="276">
        <f t="shared" ref="Y73:BD73" si="145">X73*(1+$K73)</f>
        <v>6.0508923135721142</v>
      </c>
      <c r="Z73" s="276">
        <f t="shared" si="145"/>
        <v>6.3872514330481094</v>
      </c>
      <c r="AA73" s="276">
        <f t="shared" si="145"/>
        <v>6.7423082009685986</v>
      </c>
      <c r="AB73" s="276">
        <f t="shared" si="145"/>
        <v>7.1171019887586793</v>
      </c>
      <c r="AC73" s="276">
        <f t="shared" si="145"/>
        <v>7.5127299447859599</v>
      </c>
      <c r="AD73" s="276">
        <f t="shared" si="145"/>
        <v>7.930350206085464</v>
      </c>
      <c r="AE73" s="276">
        <f t="shared" si="145"/>
        <v>8.3711852886190137</v>
      </c>
      <c r="AF73" s="276">
        <f t="shared" si="145"/>
        <v>8.8365256659935447</v>
      </c>
      <c r="AG73" s="276">
        <f t="shared" si="145"/>
        <v>9.3277335471144642</v>
      </c>
      <c r="AH73" s="276">
        <f t="shared" si="145"/>
        <v>9.846246863832528</v>
      </c>
      <c r="AI73" s="276">
        <f t="shared" si="145"/>
        <v>10.393583480257426</v>
      </c>
      <c r="AJ73" s="276">
        <f t="shared" si="145"/>
        <v>10.971345636060162</v>
      </c>
      <c r="AK73" s="276">
        <f t="shared" si="145"/>
        <v>11.581224636771289</v>
      </c>
      <c r="AL73" s="276">
        <f t="shared" si="145"/>
        <v>12.22500580480507</v>
      </c>
      <c r="AM73" s="276">
        <f t="shared" si="145"/>
        <v>12.904573705702923</v>
      </c>
      <c r="AN73" s="276">
        <f t="shared" si="145"/>
        <v>13.621917664895097</v>
      </c>
      <c r="AO73" s="276">
        <f t="shared" si="145"/>
        <v>14.379137591130032</v>
      </c>
      <c r="AP73" s="276">
        <f t="shared" si="145"/>
        <v>15.178450123618557</v>
      </c>
      <c r="AQ73" s="276">
        <f t="shared" si="145"/>
        <v>16.022195120887677</v>
      </c>
      <c r="AR73" s="276">
        <f t="shared" si="145"/>
        <v>16.912842510339047</v>
      </c>
      <c r="AS73" s="276">
        <f t="shared" si="145"/>
        <v>17.852999518563088</v>
      </c>
      <c r="AT73" s="276">
        <f t="shared" si="145"/>
        <v>18.845418303574352</v>
      </c>
      <c r="AU73" s="276">
        <f t="shared" si="145"/>
        <v>19.893004011310236</v>
      </c>
      <c r="AV73" s="276">
        <f t="shared" si="145"/>
        <v>20.998823279977181</v>
      </c>
      <c r="AW73" s="276">
        <f t="shared" si="145"/>
        <v>22.166113217139433</v>
      </c>
      <c r="AX73" s="276">
        <f t="shared" si="145"/>
        <v>23.398290875829371</v>
      </c>
      <c r="AY73" s="276">
        <f t="shared" si="145"/>
        <v>24.698963257419155</v>
      </c>
      <c r="AZ73" s="276">
        <f t="shared" si="145"/>
        <v>26.071937870535521</v>
      </c>
      <c r="BA73" s="276">
        <f t="shared" si="145"/>
        <v>27.521233876927202</v>
      </c>
      <c r="BB73" s="276">
        <f t="shared" si="145"/>
        <v>29.05109385691275</v>
      </c>
      <c r="BC73" s="276">
        <f t="shared" si="145"/>
        <v>30.665996228850194</v>
      </c>
      <c r="BD73" s="276">
        <f t="shared" si="145"/>
        <v>32.370668358984496</v>
      </c>
      <c r="BE73" s="276">
        <f t="shared" ref="BE73:CJ73" si="146">BD73*(1+$K73)</f>
        <v>34.170100400049805</v>
      </c>
      <c r="BF73" s="276">
        <f t="shared" si="146"/>
        <v>36.069559899136806</v>
      </c>
      <c r="BG73" s="276">
        <f t="shared" si="146"/>
        <v>38.074607217587271</v>
      </c>
      <c r="BH73" s="276">
        <f t="shared" si="146"/>
        <v>40.191111808055119</v>
      </c>
      <c r="BI73" s="276">
        <f t="shared" si="146"/>
        <v>42.425269396382454</v>
      </c>
      <c r="BJ73" s="276">
        <f t="shared" si="146"/>
        <v>44.78362011858772</v>
      </c>
      <c r="BK73" s="276">
        <f t="shared" si="146"/>
        <v>47.273067666059113</v>
      </c>
      <c r="BL73" s="276">
        <f t="shared" si="146"/>
        <v>49.900899494997716</v>
      </c>
      <c r="BM73" s="276">
        <f t="shared" si="146"/>
        <v>52.674808159270214</v>
      </c>
      <c r="BN73" s="276">
        <f t="shared" si="146"/>
        <v>55.602913829119686</v>
      </c>
      <c r="BO73" s="276">
        <f t="shared" si="146"/>
        <v>58.693788061654381</v>
      </c>
      <c r="BP73" s="276">
        <f t="shared" si="146"/>
        <v>61.956478892698776</v>
      </c>
      <c r="BQ73" s="276">
        <f t="shared" si="146"/>
        <v>65.400537323459162</v>
      </c>
      <c r="BR73" s="276">
        <f t="shared" si="146"/>
        <v>69.036045279539309</v>
      </c>
      <c r="BS73" s="276">
        <f t="shared" si="146"/>
        <v>72.873645124151722</v>
      </c>
      <c r="BT73" s="276">
        <f t="shared" si="146"/>
        <v>76.92457081191948</v>
      </c>
      <c r="BU73" s="276">
        <f t="shared" si="146"/>
        <v>81.20068077446669</v>
      </c>
      <c r="BV73" s="276">
        <f t="shared" si="146"/>
        <v>85.714492634064484</v>
      </c>
      <c r="BW73" s="276">
        <f t="shared" si="146"/>
        <v>90.479219846951437</v>
      </c>
      <c r="BX73" s="276">
        <f t="shared" si="146"/>
        <v>95.508810383595659</v>
      </c>
      <c r="BY73" s="276">
        <f t="shared" si="146"/>
        <v>100.8179875591288</v>
      </c>
      <c r="BZ73" s="276">
        <f t="shared" si="146"/>
        <v>106.42229313347659</v>
      </c>
      <c r="CA73" s="276">
        <f t="shared" si="146"/>
        <v>112.33813280735443</v>
      </c>
      <c r="CB73" s="276">
        <f t="shared" si="146"/>
        <v>118.58282424731038</v>
      </c>
      <c r="CC73" s="276">
        <f t="shared" si="146"/>
        <v>125.17464778040103</v>
      </c>
      <c r="CD73" s="276">
        <f t="shared" si="146"/>
        <v>132.13289990690066</v>
      </c>
      <c r="CE73" s="276">
        <f t="shared" si="146"/>
        <v>139.47794978769377</v>
      </c>
      <c r="CF73" s="276">
        <f t="shared" si="146"/>
        <v>147.23129887170845</v>
      </c>
      <c r="CG73" s="276">
        <f t="shared" si="146"/>
        <v>155.41564383794028</v>
      </c>
      <c r="CH73" s="276">
        <f t="shared" si="146"/>
        <v>164.0549430363198</v>
      </c>
      <c r="CI73" s="276">
        <f t="shared" si="146"/>
        <v>173.17448662191782</v>
      </c>
      <c r="CJ73" s="276">
        <f t="shared" si="146"/>
        <v>182.80097058779572</v>
      </c>
      <c r="CK73" s="276">
        <f t="shared" ref="CK73:DP73" si="147">CJ73*(1+$K73)</f>
        <v>192.96257491321956</v>
      </c>
      <c r="CL73" s="276">
        <f t="shared" si="147"/>
        <v>203.68904605600463</v>
      </c>
      <c r="CM73" s="276">
        <f t="shared" si="147"/>
        <v>215.01178403047322</v>
      </c>
      <c r="CN73" s="276">
        <f t="shared" si="147"/>
        <v>226.96393432593243</v>
      </c>
      <c r="CO73" s="276">
        <f t="shared" si="147"/>
        <v>239.5804849347484</v>
      </c>
      <c r="CP73" s="276">
        <f t="shared" si="147"/>
        <v>252.89836877405125</v>
      </c>
      <c r="CQ73" s="276">
        <f t="shared" si="147"/>
        <v>266.95657180089336</v>
      </c>
      <c r="CR73" s="276">
        <f t="shared" si="147"/>
        <v>281.79624713735126</v>
      </c>
      <c r="CS73" s="276">
        <f t="shared" si="147"/>
        <v>297.46083553965315</v>
      </c>
      <c r="CT73" s="276">
        <f t="shared" si="147"/>
        <v>313.99619256398682</v>
      </c>
      <c r="CU73" s="276">
        <f t="shared" si="147"/>
        <v>331.45072280124498</v>
      </c>
      <c r="CV73" s="276">
        <f t="shared" si="147"/>
        <v>349.87552157365832</v>
      </c>
      <c r="CW73" s="276">
        <f t="shared" si="147"/>
        <v>369.32452450811081</v>
      </c>
      <c r="CX73" s="276">
        <f t="shared" si="147"/>
        <v>389.85466542398882</v>
      </c>
      <c r="CY73" s="276">
        <f t="shared" si="147"/>
        <v>411.5260429977551</v>
      </c>
      <c r="CZ73" s="276">
        <f t="shared" si="147"/>
        <v>434.40209669213152</v>
      </c>
      <c r="DA73" s="276">
        <f t="shared" si="147"/>
        <v>458.54979246489484</v>
      </c>
      <c r="DB73" s="276">
        <f t="shared" si="147"/>
        <v>484.03981880091783</v>
      </c>
      <c r="DC73" s="276">
        <f t="shared" si="147"/>
        <v>510.94679364130826</v>
      </c>
      <c r="DD73" s="276">
        <f t="shared" si="147"/>
        <v>539.34948281539732</v>
      </c>
      <c r="DE73" s="276">
        <f t="shared" si="147"/>
        <v>569.33103061500162</v>
      </c>
      <c r="DF73" s="276">
        <f t="shared" si="147"/>
        <v>600.9792031859281</v>
      </c>
      <c r="DG73" s="276">
        <f t="shared" si="147"/>
        <v>634.38664544921119</v>
      </c>
      <c r="DH73" s="276">
        <f t="shared" si="147"/>
        <v>669.65115230417746</v>
      </c>
      <c r="DI73" s="276">
        <f t="shared" si="147"/>
        <v>706.87595490724129</v>
      </c>
      <c r="DJ73" s="276">
        <f t="shared" si="147"/>
        <v>746.1700228644662</v>
      </c>
      <c r="DK73" s="276">
        <f t="shared" si="147"/>
        <v>787.64838322251217</v>
      </c>
      <c r="DL73" s="276">
        <f t="shared" si="147"/>
        <v>831.43245719176343</v>
      </c>
      <c r="DM73" s="276">
        <f t="shared" si="147"/>
        <v>877.65041558733901</v>
      </c>
      <c r="DN73" s="276">
        <f t="shared" si="147"/>
        <v>926.43755402848331</v>
      </c>
      <c r="DO73" s="276">
        <f t="shared" si="147"/>
        <v>977.93668899467048</v>
      </c>
      <c r="DP73" s="276">
        <f t="shared" si="147"/>
        <v>1032.2985758978155</v>
      </c>
      <c r="DQ73" s="276">
        <f t="shared" ref="DQ73:EV73" si="148">DP73*(1+$K73)</f>
        <v>1089.6823503944288</v>
      </c>
      <c r="DR73" s="276">
        <f t="shared" si="148"/>
        <v>1150.2559942295852</v>
      </c>
      <c r="DS73" s="276">
        <f t="shared" si="148"/>
        <v>1214.1968269763911</v>
      </c>
      <c r="DT73" s="276">
        <f t="shared" si="148"/>
        <v>1281.692025110437</v>
      </c>
      <c r="DU73" s="276">
        <f t="shared" si="148"/>
        <v>1352.9391699387422</v>
      </c>
      <c r="DV73" s="276">
        <f t="shared" si="148"/>
        <v>1428.1468259871654</v>
      </c>
      <c r="DW73" s="276">
        <f t="shared" si="148"/>
        <v>1507.535151539417</v>
      </c>
      <c r="DX73" s="276">
        <f t="shared" si="148"/>
        <v>1591.3365431149284</v>
      </c>
      <c r="DY73" s="276">
        <f t="shared" si="148"/>
        <v>1679.7963157721817</v>
      </c>
      <c r="DZ73" s="276">
        <f t="shared" si="148"/>
        <v>1773.1734212289796</v>
      </c>
      <c r="EA73" s="276">
        <f t="shared" si="148"/>
        <v>1871.7412059018359</v>
      </c>
      <c r="EB73" s="276">
        <f t="shared" si="148"/>
        <v>1975.7882110835246</v>
      </c>
      <c r="EC73" s="276">
        <f t="shared" si="148"/>
        <v>2085.6190176011796</v>
      </c>
      <c r="ED73" s="276">
        <f t="shared" si="148"/>
        <v>2201.5551374275437</v>
      </c>
      <c r="EE73" s="276">
        <f t="shared" si="148"/>
        <v>2323.9359548554153</v>
      </c>
      <c r="EF73" s="276">
        <f t="shared" si="148"/>
        <v>2453.1197199904313</v>
      </c>
      <c r="EG73" s="276">
        <f t="shared" si="148"/>
        <v>2589.4845974704717</v>
      </c>
      <c r="EH73" s="276">
        <f t="shared" si="148"/>
        <v>2733.4297734816491</v>
      </c>
      <c r="EI73" s="276">
        <f t="shared" si="148"/>
        <v>2885.3766243114874</v>
      </c>
      <c r="EJ73" s="276">
        <f t="shared" si="148"/>
        <v>3045.7699498600437</v>
      </c>
      <c r="EK73" s="276">
        <f t="shared" si="148"/>
        <v>3215.0792757198815</v>
      </c>
      <c r="EL73" s="276">
        <f t="shared" si="148"/>
        <v>3393.8002276365164</v>
      </c>
      <c r="EM73" s="276">
        <f t="shared" si="148"/>
        <v>3582.4559823728537</v>
      </c>
      <c r="EN73" s="276">
        <f t="shared" si="148"/>
        <v>3781.5987992247838</v>
      </c>
      <c r="EO73" s="276">
        <f t="shared" si="148"/>
        <v>3991.8116366712038</v>
      </c>
      <c r="EP73" s="276">
        <f t="shared" si="148"/>
        <v>4213.7098588909457</v>
      </c>
      <c r="EQ73" s="276">
        <f t="shared" si="148"/>
        <v>4447.9430371421658</v>
      </c>
      <c r="ER73" s="276">
        <f t="shared" si="148"/>
        <v>4695.1968512774401</v>
      </c>
      <c r="ES73" s="276">
        <f t="shared" si="148"/>
        <v>4956.1950969609479</v>
      </c>
      <c r="ET73" s="276">
        <f t="shared" si="148"/>
        <v>5231.7018044635452</v>
      </c>
      <c r="EU73" s="276">
        <f t="shared" si="148"/>
        <v>5522.5234752381621</v>
      </c>
      <c r="EV73" s="276">
        <f t="shared" si="148"/>
        <v>5829.5114428227353</v>
      </c>
      <c r="EW73" s="276">
        <f t="shared" ref="EW73:GB73" si="149">EV73*(1+$K73)</f>
        <v>6153.5643649818367</v>
      </c>
      <c r="EX73" s="276">
        <f t="shared" si="149"/>
        <v>6495.6308543823479</v>
      </c>
      <c r="EY73" s="276">
        <f t="shared" si="149"/>
        <v>6856.7122555040487</v>
      </c>
      <c r="EZ73" s="276">
        <f t="shared" si="149"/>
        <v>7237.8655759140893</v>
      </c>
      <c r="FA73" s="276">
        <f t="shared" si="149"/>
        <v>7640.2065804861686</v>
      </c>
      <c r="FB73" s="276">
        <f t="shared" si="149"/>
        <v>8064.9130576222542</v>
      </c>
      <c r="FC73" s="276">
        <f t="shared" si="149"/>
        <v>8513.2282670381755</v>
      </c>
      <c r="FD73" s="276">
        <f t="shared" si="149"/>
        <v>8986.4645792059346</v>
      </c>
      <c r="FE73" s="276">
        <f t="shared" si="149"/>
        <v>9486.0073171066033</v>
      </c>
      <c r="FF73" s="276">
        <f t="shared" si="149"/>
        <v>10013.318811539926</v>
      </c>
      <c r="FG73" s="276">
        <f t="shared" si="149"/>
        <v>10569.942681861899</v>
      </c>
      <c r="FH73" s="276">
        <f t="shared" si="149"/>
        <v>11157.508354681477</v>
      </c>
      <c r="FI73" s="276">
        <f t="shared" si="149"/>
        <v>11777.73583374418</v>
      </c>
      <c r="FJ73" s="276">
        <f t="shared" si="149"/>
        <v>12432.440734965663</v>
      </c>
      <c r="FK73" s="276">
        <f t="shared" si="149"/>
        <v>13123.539601354487</v>
      </c>
      <c r="FL73" s="276">
        <f t="shared" si="149"/>
        <v>13853.05551338268</v>
      </c>
      <c r="FM73" s="276">
        <f t="shared" si="149"/>
        <v>14623.124011227537</v>
      </c>
      <c r="FN73" s="276">
        <f t="shared" si="149"/>
        <v>15435.999346221079</v>
      </c>
      <c r="FO73" s="276">
        <f t="shared" si="149"/>
        <v>16294.061079807254</v>
      </c>
      <c r="FP73" s="276">
        <f t="shared" si="149"/>
        <v>17199.821049324306</v>
      </c>
      <c r="FQ73" s="276">
        <f t="shared" si="149"/>
        <v>18155.930721003468</v>
      </c>
      <c r="FR73" s="276">
        <f t="shared" si="149"/>
        <v>19165.188951708733</v>
      </c>
      <c r="FS73" s="276">
        <f t="shared" si="149"/>
        <v>20230.55018213893</v>
      </c>
      <c r="FT73" s="276">
        <f t="shared" si="149"/>
        <v>21355.133085476376</v>
      </c>
      <c r="FU73" s="276">
        <f t="shared" si="149"/>
        <v>22542.229696799652</v>
      </c>
      <c r="FV73" s="276">
        <f t="shared" si="149"/>
        <v>23795.315049985351</v>
      </c>
      <c r="FW73" s="276">
        <f t="shared" si="149"/>
        <v>25118.057350309315</v>
      </c>
      <c r="FX73" s="276">
        <f t="shared" si="149"/>
        <v>26514.328712525963</v>
      </c>
      <c r="FY73" s="276">
        <f t="shared" si="149"/>
        <v>27988.21649585976</v>
      </c>
      <c r="FZ73" s="276">
        <f t="shared" si="149"/>
        <v>29544.035269090142</v>
      </c>
      <c r="GA73" s="276">
        <f t="shared" si="149"/>
        <v>31186.339440755757</v>
      </c>
      <c r="GB73" s="276">
        <f t="shared" si="149"/>
        <v>32919.936591450954</v>
      </c>
      <c r="GC73" s="276">
        <f t="shared" ref="GC73:HF73" si="150">GB73*(1+$K73)</f>
        <v>34749.901547242604</v>
      </c>
      <c r="GD73" s="276">
        <f t="shared" si="150"/>
        <v>36681.591235404943</v>
      </c>
      <c r="GE73" s="276">
        <f t="shared" si="150"/>
        <v>38720.660365960233</v>
      </c>
      <c r="GF73" s="276">
        <f t="shared" si="150"/>
        <v>40873.077984930344</v>
      </c>
      <c r="GG73" s="276">
        <f t="shared" si="150"/>
        <v>43145.144947756322</v>
      </c>
      <c r="GH73" s="276">
        <f t="shared" si="150"/>
        <v>45543.512364036491</v>
      </c>
      <c r="GI73" s="276">
        <f t="shared" si="150"/>
        <v>48075.201067577131</v>
      </c>
      <c r="GJ73" s="276">
        <f t="shared" si="150"/>
        <v>50747.622168751128</v>
      </c>
      <c r="GK73" s="276">
        <f t="shared" si="150"/>
        <v>53568.598749328339</v>
      </c>
      <c r="GL73" s="276">
        <f t="shared" si="150"/>
        <v>56546.388763285795</v>
      </c>
      <c r="GM73" s="276">
        <f t="shared" si="150"/>
        <v>59689.709210636116</v>
      </c>
      <c r="GN73" s="276">
        <f t="shared" si="150"/>
        <v>63007.76165503919</v>
      </c>
      <c r="GO73" s="276">
        <f t="shared" si="150"/>
        <v>66510.259159895795</v>
      </c>
      <c r="GP73" s="276">
        <f t="shared" si="150"/>
        <v>70207.454721774164</v>
      </c>
      <c r="GQ73" s="276">
        <f t="shared" si="150"/>
        <v>74110.171284403885</v>
      </c>
      <c r="GR73" s="276">
        <f t="shared" si="150"/>
        <v>78229.833421098127</v>
      </c>
      <c r="GS73" s="276">
        <f t="shared" si="150"/>
        <v>82578.500778349509</v>
      </c>
      <c r="GT73" s="276">
        <f t="shared" si="150"/>
        <v>87168.903378500225</v>
      </c>
      <c r="GU73" s="276">
        <f t="shared" si="150"/>
        <v>92014.478884829383</v>
      </c>
      <c r="GV73" s="276">
        <f t="shared" si="150"/>
        <v>97129.411938145058</v>
      </c>
      <c r="GW73" s="276">
        <f t="shared" si="150"/>
        <v>102528.67568003255</v>
      </c>
      <c r="GX73" s="276">
        <f t="shared" si="150"/>
        <v>108228.07558431158</v>
      </c>
      <c r="GY73" s="276">
        <f t="shared" si="150"/>
        <v>114244.29572501176</v>
      </c>
      <c r="GZ73" s="276">
        <f t="shared" si="150"/>
        <v>120594.94761630858</v>
      </c>
      <c r="HA73" s="276">
        <f t="shared" si="150"/>
        <v>127298.62176739077</v>
      </c>
      <c r="HB73" s="276">
        <f t="shared" si="150"/>
        <v>134374.94210317772</v>
      </c>
      <c r="HC73" s="276">
        <f t="shared" si="150"/>
        <v>141844.62341019473</v>
      </c>
      <c r="HD73" s="276">
        <f t="shared" si="150"/>
        <v>149729.53197576982</v>
      </c>
      <c r="HE73" s="276">
        <f t="shared" si="150"/>
        <v>158052.74959806315</v>
      </c>
      <c r="HF73" s="276">
        <f t="shared" si="150"/>
        <v>166838.64115430872</v>
      </c>
    </row>
    <row r="74" spans="1:214" ht="13.15" thickBot="1">
      <c r="A74" s="362" t="s">
        <v>5</v>
      </c>
      <c r="B74" s="363"/>
      <c r="C74" s="363"/>
      <c r="D74" s="363"/>
      <c r="E74" s="363"/>
      <c r="F74" s="363"/>
      <c r="G74" s="363"/>
      <c r="H74" s="363"/>
      <c r="I74" s="363"/>
      <c r="J74" s="363"/>
      <c r="K74" s="363"/>
      <c r="L74" s="364">
        <f>MEDIAN(L67:L73)</f>
        <v>9.4447895884513841E-2</v>
      </c>
    </row>
    <row r="76" spans="1:214">
      <c r="A76" s="16" t="s">
        <v>23</v>
      </c>
    </row>
    <row r="77" spans="1:214">
      <c r="A77" s="3" t="s">
        <v>639</v>
      </c>
    </row>
    <row r="78" spans="1:214">
      <c r="A78" s="3" t="s">
        <v>45</v>
      </c>
    </row>
    <row r="79" spans="1:214">
      <c r="A79" s="3" t="s">
        <v>1725</v>
      </c>
    </row>
    <row r="80" spans="1:214">
      <c r="A80" s="3" t="s">
        <v>631</v>
      </c>
    </row>
    <row r="81" spans="1:1">
      <c r="A81" s="3" t="s">
        <v>632</v>
      </c>
    </row>
    <row r="82" spans="1:1">
      <c r="A82" s="3" t="s">
        <v>633</v>
      </c>
    </row>
    <row r="83" spans="1:1">
      <c r="A83" s="3" t="s">
        <v>634</v>
      </c>
    </row>
    <row r="84" spans="1:1">
      <c r="A84" s="3" t="s">
        <v>635</v>
      </c>
    </row>
    <row r="85" spans="1:1">
      <c r="A85" s="3" t="s">
        <v>1726</v>
      </c>
    </row>
    <row r="86" spans="1:1">
      <c r="A86" s="3" t="s">
        <v>636</v>
      </c>
    </row>
  </sheetData>
  <pageMargins left="0.7" right="0.7" top="0.75" bottom="0.75" header="0.3" footer="0.3"/>
  <pageSetup scale="85" orientation="landscape" useFirstPageNumber="1" horizontalDpi="90" verticalDpi="90" r:id="rId1"/>
  <headerFooter>
    <oddHeader>&amp;RFile No. GR-2021-0241 
Schedule AEB-D2, Attachment 4 
Page &amp;P of 9</oddHeader>
  </headerFooter>
  <rowBreaks count="2" manualBreakCount="2">
    <brk id="29" max="11" man="1"/>
    <brk id="58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BC40A-0A5D-49A8-95C2-E4F215445191}">
  <dimension ref="A2:HF86"/>
  <sheetViews>
    <sheetView zoomScaleNormal="100" workbookViewId="0">
      <selection activeCell="A91" sqref="A91"/>
    </sheetView>
  </sheetViews>
  <sheetFormatPr defaultRowHeight="12.75"/>
  <cols>
    <col min="1" max="1" width="37.3984375" customWidth="1"/>
    <col min="4" max="4" width="10.3984375" customWidth="1"/>
    <col min="5" max="5" width="9.59765625" customWidth="1"/>
    <col min="11" max="11" width="10.1328125" customWidth="1"/>
    <col min="12" max="12" width="10.73046875" customWidth="1"/>
    <col min="13" max="13" width="8" customWidth="1"/>
    <col min="15" max="161" width="8.86328125" bestFit="1" customWidth="1"/>
    <col min="162" max="204" width="9.86328125" bestFit="1" customWidth="1"/>
    <col min="205" max="214" width="10.86328125" bestFit="1" customWidth="1"/>
  </cols>
  <sheetData>
    <row r="2" spans="1:214">
      <c r="A2" s="270" t="s">
        <v>622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</row>
    <row r="3" spans="1:2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</row>
    <row r="4" spans="1:214" ht="13.15" thickBot="1">
      <c r="A4" s="3"/>
      <c r="B4" s="3"/>
      <c r="C4" s="329">
        <v>1</v>
      </c>
      <c r="D4" s="329">
        <v>2</v>
      </c>
      <c r="E4" s="329">
        <v>3</v>
      </c>
      <c r="F4" s="329">
        <v>4</v>
      </c>
      <c r="G4" s="329">
        <v>5</v>
      </c>
      <c r="H4" s="329">
        <v>6</v>
      </c>
      <c r="I4" s="329">
        <v>7</v>
      </c>
      <c r="J4" s="329">
        <v>8</v>
      </c>
      <c r="K4" s="329">
        <v>9</v>
      </c>
      <c r="L4" s="329">
        <v>10</v>
      </c>
      <c r="N4" s="3"/>
      <c r="O4" s="330" t="s">
        <v>400</v>
      </c>
      <c r="P4" s="331"/>
      <c r="Q4" s="331"/>
      <c r="R4" s="331"/>
      <c r="S4" s="332"/>
      <c r="T4" s="330" t="s">
        <v>401</v>
      </c>
      <c r="U4" s="331"/>
      <c r="V4" s="331"/>
      <c r="W4" s="331"/>
      <c r="X4" s="332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</row>
    <row r="5" spans="1:214" ht="13.15">
      <c r="A5" s="333"/>
      <c r="B5" s="273"/>
      <c r="C5" s="334"/>
      <c r="D5" s="334"/>
      <c r="E5" s="273"/>
      <c r="F5" s="335" t="s">
        <v>402</v>
      </c>
      <c r="G5" s="335"/>
      <c r="H5" s="335"/>
      <c r="I5" s="335"/>
      <c r="J5" s="335"/>
      <c r="K5" s="273"/>
      <c r="L5" s="273"/>
      <c r="N5" s="347" t="s">
        <v>403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</row>
    <row r="6" spans="1:214">
      <c r="A6" s="3"/>
      <c r="B6" s="3"/>
      <c r="C6" s="347" t="s">
        <v>403</v>
      </c>
      <c r="D6" s="347" t="s">
        <v>404</v>
      </c>
      <c r="E6" s="347" t="s">
        <v>400</v>
      </c>
      <c r="F6" s="3"/>
      <c r="G6" s="3"/>
      <c r="H6" s="3"/>
      <c r="I6" s="3"/>
      <c r="J6" s="3"/>
      <c r="K6" s="347" t="s">
        <v>405</v>
      </c>
      <c r="L6" s="3"/>
      <c r="N6" s="347" t="s">
        <v>406</v>
      </c>
      <c r="O6" s="347" t="s">
        <v>407</v>
      </c>
      <c r="P6" s="347" t="s">
        <v>408</v>
      </c>
      <c r="Q6" s="347" t="s">
        <v>409</v>
      </c>
      <c r="R6" s="347" t="s">
        <v>410</v>
      </c>
      <c r="S6" s="347" t="s">
        <v>411</v>
      </c>
      <c r="T6" s="347" t="s">
        <v>412</v>
      </c>
      <c r="U6" s="347" t="s">
        <v>413</v>
      </c>
      <c r="V6" s="347" t="s">
        <v>414</v>
      </c>
      <c r="W6" s="347" t="s">
        <v>415</v>
      </c>
      <c r="X6" s="347" t="s">
        <v>416</v>
      </c>
      <c r="Y6" s="347" t="s">
        <v>417</v>
      </c>
      <c r="Z6" s="347" t="s">
        <v>418</v>
      </c>
      <c r="AA6" s="347" t="s">
        <v>419</v>
      </c>
      <c r="AB6" s="347" t="s">
        <v>420</v>
      </c>
      <c r="AC6" s="347" t="s">
        <v>421</v>
      </c>
      <c r="AD6" s="347" t="s">
        <v>422</v>
      </c>
      <c r="AE6" s="347" t="s">
        <v>423</v>
      </c>
      <c r="AF6" s="347" t="s">
        <v>424</v>
      </c>
      <c r="AG6" s="347" t="s">
        <v>425</v>
      </c>
      <c r="AH6" s="347" t="s">
        <v>426</v>
      </c>
      <c r="AI6" s="347" t="s">
        <v>427</v>
      </c>
      <c r="AJ6" s="347" t="s">
        <v>428</v>
      </c>
      <c r="AK6" s="347" t="s">
        <v>429</v>
      </c>
      <c r="AL6" s="347" t="s">
        <v>430</v>
      </c>
      <c r="AM6" s="347" t="s">
        <v>431</v>
      </c>
      <c r="AN6" s="347" t="s">
        <v>432</v>
      </c>
      <c r="AO6" s="347" t="s">
        <v>433</v>
      </c>
      <c r="AP6" s="347" t="s">
        <v>434</v>
      </c>
      <c r="AQ6" s="347" t="s">
        <v>435</v>
      </c>
      <c r="AR6" s="347" t="s">
        <v>436</v>
      </c>
      <c r="AS6" s="347" t="s">
        <v>437</v>
      </c>
      <c r="AT6" s="347" t="s">
        <v>438</v>
      </c>
      <c r="AU6" s="347" t="s">
        <v>439</v>
      </c>
      <c r="AV6" s="347" t="s">
        <v>440</v>
      </c>
      <c r="AW6" s="347" t="s">
        <v>441</v>
      </c>
      <c r="AX6" s="347" t="s">
        <v>442</v>
      </c>
      <c r="AY6" s="347" t="s">
        <v>443</v>
      </c>
      <c r="AZ6" s="347" t="s">
        <v>444</v>
      </c>
      <c r="BA6" s="347" t="s">
        <v>445</v>
      </c>
      <c r="BB6" s="347" t="s">
        <v>446</v>
      </c>
      <c r="BC6" s="347" t="s">
        <v>447</v>
      </c>
      <c r="BD6" s="347" t="s">
        <v>448</v>
      </c>
      <c r="BE6" s="347" t="s">
        <v>449</v>
      </c>
      <c r="BF6" s="347" t="s">
        <v>450</v>
      </c>
      <c r="BG6" s="347" t="s">
        <v>451</v>
      </c>
      <c r="BH6" s="347" t="s">
        <v>452</v>
      </c>
      <c r="BI6" s="347" t="s">
        <v>453</v>
      </c>
      <c r="BJ6" s="347" t="s">
        <v>454</v>
      </c>
      <c r="BK6" s="347" t="s">
        <v>455</v>
      </c>
      <c r="BL6" s="347" t="s">
        <v>456</v>
      </c>
      <c r="BM6" s="347" t="s">
        <v>457</v>
      </c>
      <c r="BN6" s="347" t="s">
        <v>458</v>
      </c>
      <c r="BO6" s="347" t="s">
        <v>459</v>
      </c>
      <c r="BP6" s="347" t="s">
        <v>460</v>
      </c>
      <c r="BQ6" s="347" t="s">
        <v>461</v>
      </c>
      <c r="BR6" s="347" t="s">
        <v>462</v>
      </c>
      <c r="BS6" s="347" t="s">
        <v>463</v>
      </c>
      <c r="BT6" s="347" t="s">
        <v>464</v>
      </c>
      <c r="BU6" s="347" t="s">
        <v>465</v>
      </c>
      <c r="BV6" s="347" t="s">
        <v>466</v>
      </c>
      <c r="BW6" s="347" t="s">
        <v>467</v>
      </c>
      <c r="BX6" s="347" t="s">
        <v>468</v>
      </c>
      <c r="BY6" s="347" t="s">
        <v>469</v>
      </c>
      <c r="BZ6" s="347" t="s">
        <v>470</v>
      </c>
      <c r="CA6" s="347" t="s">
        <v>471</v>
      </c>
      <c r="CB6" s="347" t="s">
        <v>472</v>
      </c>
      <c r="CC6" s="347" t="s">
        <v>473</v>
      </c>
      <c r="CD6" s="347" t="s">
        <v>474</v>
      </c>
      <c r="CE6" s="347" t="s">
        <v>475</v>
      </c>
      <c r="CF6" s="347" t="s">
        <v>476</v>
      </c>
      <c r="CG6" s="347" t="s">
        <v>477</v>
      </c>
      <c r="CH6" s="347" t="s">
        <v>478</v>
      </c>
      <c r="CI6" s="347" t="s">
        <v>479</v>
      </c>
      <c r="CJ6" s="347" t="s">
        <v>480</v>
      </c>
      <c r="CK6" s="347" t="s">
        <v>481</v>
      </c>
      <c r="CL6" s="347" t="s">
        <v>482</v>
      </c>
      <c r="CM6" s="347" t="s">
        <v>483</v>
      </c>
      <c r="CN6" s="347" t="s">
        <v>484</v>
      </c>
      <c r="CO6" s="347" t="s">
        <v>485</v>
      </c>
      <c r="CP6" s="347" t="s">
        <v>486</v>
      </c>
      <c r="CQ6" s="347" t="s">
        <v>487</v>
      </c>
      <c r="CR6" s="347" t="s">
        <v>488</v>
      </c>
      <c r="CS6" s="347" t="s">
        <v>489</v>
      </c>
      <c r="CT6" s="347" t="s">
        <v>490</v>
      </c>
      <c r="CU6" s="347" t="s">
        <v>491</v>
      </c>
      <c r="CV6" s="347" t="s">
        <v>492</v>
      </c>
      <c r="CW6" s="347" t="s">
        <v>493</v>
      </c>
      <c r="CX6" s="347" t="s">
        <v>494</v>
      </c>
      <c r="CY6" s="347" t="s">
        <v>495</v>
      </c>
      <c r="CZ6" s="347" t="s">
        <v>496</v>
      </c>
      <c r="DA6" s="347" t="s">
        <v>497</v>
      </c>
      <c r="DB6" s="347" t="s">
        <v>498</v>
      </c>
      <c r="DC6" s="347" t="s">
        <v>499</v>
      </c>
      <c r="DD6" s="347" t="s">
        <v>500</v>
      </c>
      <c r="DE6" s="347" t="s">
        <v>501</v>
      </c>
      <c r="DF6" s="347" t="s">
        <v>502</v>
      </c>
      <c r="DG6" s="347" t="s">
        <v>503</v>
      </c>
      <c r="DH6" s="347" t="s">
        <v>504</v>
      </c>
      <c r="DI6" s="347" t="s">
        <v>505</v>
      </c>
      <c r="DJ6" s="347" t="s">
        <v>506</v>
      </c>
      <c r="DK6" s="347" t="s">
        <v>507</v>
      </c>
      <c r="DL6" s="347" t="s">
        <v>508</v>
      </c>
      <c r="DM6" s="347" t="s">
        <v>509</v>
      </c>
      <c r="DN6" s="347" t="s">
        <v>510</v>
      </c>
      <c r="DO6" s="347" t="s">
        <v>511</v>
      </c>
      <c r="DP6" s="347" t="s">
        <v>512</v>
      </c>
      <c r="DQ6" s="347" t="s">
        <v>513</v>
      </c>
      <c r="DR6" s="347" t="s">
        <v>514</v>
      </c>
      <c r="DS6" s="347" t="s">
        <v>515</v>
      </c>
      <c r="DT6" s="347" t="s">
        <v>516</v>
      </c>
      <c r="DU6" s="347" t="s">
        <v>517</v>
      </c>
      <c r="DV6" s="347" t="s">
        <v>518</v>
      </c>
      <c r="DW6" s="347" t="s">
        <v>519</v>
      </c>
      <c r="DX6" s="347" t="s">
        <v>520</v>
      </c>
      <c r="DY6" s="347" t="s">
        <v>521</v>
      </c>
      <c r="DZ6" s="347" t="s">
        <v>522</v>
      </c>
      <c r="EA6" s="347" t="s">
        <v>523</v>
      </c>
      <c r="EB6" s="347" t="s">
        <v>524</v>
      </c>
      <c r="EC6" s="347" t="s">
        <v>525</v>
      </c>
      <c r="ED6" s="347" t="s">
        <v>526</v>
      </c>
      <c r="EE6" s="347" t="s">
        <v>527</v>
      </c>
      <c r="EF6" s="347" t="s">
        <v>528</v>
      </c>
      <c r="EG6" s="347" t="s">
        <v>529</v>
      </c>
      <c r="EH6" s="347" t="s">
        <v>530</v>
      </c>
      <c r="EI6" s="347" t="s">
        <v>531</v>
      </c>
      <c r="EJ6" s="347" t="s">
        <v>532</v>
      </c>
      <c r="EK6" s="347" t="s">
        <v>533</v>
      </c>
      <c r="EL6" s="347" t="s">
        <v>534</v>
      </c>
      <c r="EM6" s="347" t="s">
        <v>535</v>
      </c>
      <c r="EN6" s="347" t="s">
        <v>536</v>
      </c>
      <c r="EO6" s="347" t="s">
        <v>537</v>
      </c>
      <c r="EP6" s="347" t="s">
        <v>538</v>
      </c>
      <c r="EQ6" s="347" t="s">
        <v>539</v>
      </c>
      <c r="ER6" s="347" t="s">
        <v>540</v>
      </c>
      <c r="ES6" s="347" t="s">
        <v>541</v>
      </c>
      <c r="ET6" s="347" t="s">
        <v>542</v>
      </c>
      <c r="EU6" s="347" t="s">
        <v>543</v>
      </c>
      <c r="EV6" s="347" t="s">
        <v>544</v>
      </c>
      <c r="EW6" s="347" t="s">
        <v>545</v>
      </c>
      <c r="EX6" s="347" t="s">
        <v>546</v>
      </c>
      <c r="EY6" s="347" t="s">
        <v>547</v>
      </c>
      <c r="EZ6" s="347" t="s">
        <v>548</v>
      </c>
      <c r="FA6" s="347" t="s">
        <v>549</v>
      </c>
      <c r="FB6" s="347" t="s">
        <v>550</v>
      </c>
      <c r="FC6" s="347" t="s">
        <v>551</v>
      </c>
      <c r="FD6" s="347" t="s">
        <v>552</v>
      </c>
      <c r="FE6" s="347" t="s">
        <v>553</v>
      </c>
      <c r="FF6" s="347" t="s">
        <v>554</v>
      </c>
      <c r="FG6" s="347" t="s">
        <v>555</v>
      </c>
      <c r="FH6" s="347" t="s">
        <v>556</v>
      </c>
      <c r="FI6" s="347" t="s">
        <v>557</v>
      </c>
      <c r="FJ6" s="347" t="s">
        <v>558</v>
      </c>
      <c r="FK6" s="347" t="s">
        <v>559</v>
      </c>
      <c r="FL6" s="347" t="s">
        <v>560</v>
      </c>
      <c r="FM6" s="347" t="s">
        <v>561</v>
      </c>
      <c r="FN6" s="347" t="s">
        <v>562</v>
      </c>
      <c r="FO6" s="347" t="s">
        <v>563</v>
      </c>
      <c r="FP6" s="347" t="s">
        <v>564</v>
      </c>
      <c r="FQ6" s="347" t="s">
        <v>565</v>
      </c>
      <c r="FR6" s="347" t="s">
        <v>566</v>
      </c>
      <c r="FS6" s="347" t="s">
        <v>567</v>
      </c>
      <c r="FT6" s="347" t="s">
        <v>568</v>
      </c>
      <c r="FU6" s="347" t="s">
        <v>569</v>
      </c>
      <c r="FV6" s="347" t="s">
        <v>570</v>
      </c>
      <c r="FW6" s="347" t="s">
        <v>571</v>
      </c>
      <c r="FX6" s="347" t="s">
        <v>572</v>
      </c>
      <c r="FY6" s="347" t="s">
        <v>573</v>
      </c>
      <c r="FZ6" s="347" t="s">
        <v>574</v>
      </c>
      <c r="GA6" s="347" t="s">
        <v>575</v>
      </c>
      <c r="GB6" s="347" t="s">
        <v>576</v>
      </c>
      <c r="GC6" s="347" t="s">
        <v>577</v>
      </c>
      <c r="GD6" s="347" t="s">
        <v>578</v>
      </c>
      <c r="GE6" s="347" t="s">
        <v>579</v>
      </c>
      <c r="GF6" s="347" t="s">
        <v>580</v>
      </c>
      <c r="GG6" s="347" t="s">
        <v>581</v>
      </c>
      <c r="GH6" s="347" t="s">
        <v>582</v>
      </c>
      <c r="GI6" s="347" t="s">
        <v>583</v>
      </c>
      <c r="GJ6" s="347" t="s">
        <v>584</v>
      </c>
      <c r="GK6" s="347" t="s">
        <v>585</v>
      </c>
      <c r="GL6" s="347" t="s">
        <v>586</v>
      </c>
      <c r="GM6" s="347" t="s">
        <v>587</v>
      </c>
      <c r="GN6" s="347" t="s">
        <v>588</v>
      </c>
      <c r="GO6" s="347" t="s">
        <v>589</v>
      </c>
      <c r="GP6" s="347" t="s">
        <v>590</v>
      </c>
      <c r="GQ6" s="347" t="s">
        <v>591</v>
      </c>
      <c r="GR6" s="347" t="s">
        <v>592</v>
      </c>
      <c r="GS6" s="347" t="s">
        <v>593</v>
      </c>
      <c r="GT6" s="347" t="s">
        <v>594</v>
      </c>
      <c r="GU6" s="347" t="s">
        <v>595</v>
      </c>
      <c r="GV6" s="347" t="s">
        <v>596</v>
      </c>
      <c r="GW6" s="347" t="s">
        <v>597</v>
      </c>
      <c r="GX6" s="347" t="s">
        <v>598</v>
      </c>
      <c r="GY6" s="347" t="s">
        <v>599</v>
      </c>
      <c r="GZ6" s="347" t="s">
        <v>600</v>
      </c>
      <c r="HA6" s="347" t="s">
        <v>601</v>
      </c>
      <c r="HB6" s="347" t="s">
        <v>602</v>
      </c>
      <c r="HC6" s="347" t="s">
        <v>603</v>
      </c>
      <c r="HD6" s="347" t="s">
        <v>604</v>
      </c>
      <c r="HE6" s="347" t="s">
        <v>605</v>
      </c>
      <c r="HF6" s="347" t="s">
        <v>606</v>
      </c>
    </row>
    <row r="7" spans="1:214">
      <c r="A7" s="275" t="s">
        <v>30</v>
      </c>
      <c r="B7" s="275" t="s">
        <v>31</v>
      </c>
      <c r="C7" s="275" t="s">
        <v>406</v>
      </c>
      <c r="D7" s="275" t="s">
        <v>607</v>
      </c>
      <c r="E7" s="275" t="s">
        <v>608</v>
      </c>
      <c r="F7" s="275" t="s">
        <v>412</v>
      </c>
      <c r="G7" s="275" t="s">
        <v>413</v>
      </c>
      <c r="H7" s="275" t="s">
        <v>414</v>
      </c>
      <c r="I7" s="275" t="s">
        <v>415</v>
      </c>
      <c r="J7" s="275" t="s">
        <v>416</v>
      </c>
      <c r="K7" s="275" t="s">
        <v>608</v>
      </c>
      <c r="L7" s="275" t="s">
        <v>160</v>
      </c>
      <c r="N7" s="336">
        <v>44227</v>
      </c>
      <c r="O7" s="336">
        <v>44408</v>
      </c>
      <c r="P7" s="337">
        <v>44773</v>
      </c>
      <c r="Q7" s="337">
        <v>45138</v>
      </c>
      <c r="R7" s="337">
        <v>45504</v>
      </c>
      <c r="S7" s="337">
        <v>45869</v>
      </c>
      <c r="T7" s="337">
        <v>46234</v>
      </c>
      <c r="U7" s="337">
        <v>46599</v>
      </c>
      <c r="V7" s="337">
        <v>46965</v>
      </c>
      <c r="W7" s="337">
        <v>47330</v>
      </c>
      <c r="X7" s="337">
        <v>47695</v>
      </c>
      <c r="Y7" s="337">
        <v>48060</v>
      </c>
      <c r="Z7" s="337">
        <v>48426</v>
      </c>
      <c r="AA7" s="337">
        <v>48791</v>
      </c>
      <c r="AB7" s="337">
        <v>49156</v>
      </c>
      <c r="AC7" s="337">
        <v>49521</v>
      </c>
      <c r="AD7" s="337">
        <v>49887</v>
      </c>
      <c r="AE7" s="337">
        <v>50252</v>
      </c>
      <c r="AF7" s="337">
        <v>50617</v>
      </c>
      <c r="AG7" s="337">
        <v>50982</v>
      </c>
      <c r="AH7" s="337">
        <v>51348</v>
      </c>
      <c r="AI7" s="337">
        <v>51713</v>
      </c>
      <c r="AJ7" s="337">
        <v>52078</v>
      </c>
      <c r="AK7" s="337">
        <v>52443</v>
      </c>
      <c r="AL7" s="337">
        <v>52809</v>
      </c>
      <c r="AM7" s="337">
        <v>53174</v>
      </c>
      <c r="AN7" s="337">
        <v>53539</v>
      </c>
      <c r="AO7" s="337">
        <v>53904</v>
      </c>
      <c r="AP7" s="337">
        <v>54270</v>
      </c>
      <c r="AQ7" s="337">
        <v>54635</v>
      </c>
      <c r="AR7" s="337">
        <v>55000</v>
      </c>
      <c r="AS7" s="337">
        <v>55365</v>
      </c>
      <c r="AT7" s="337">
        <v>55731</v>
      </c>
      <c r="AU7" s="337">
        <v>56096</v>
      </c>
      <c r="AV7" s="337">
        <v>56461</v>
      </c>
      <c r="AW7" s="337">
        <v>56826</v>
      </c>
      <c r="AX7" s="337">
        <v>57192</v>
      </c>
      <c r="AY7" s="337">
        <v>57557</v>
      </c>
      <c r="AZ7" s="337">
        <v>57922</v>
      </c>
      <c r="BA7" s="337">
        <v>58287</v>
      </c>
      <c r="BB7" s="337">
        <v>58653</v>
      </c>
      <c r="BC7" s="337">
        <v>59018</v>
      </c>
      <c r="BD7" s="337">
        <v>59383</v>
      </c>
      <c r="BE7" s="337">
        <v>59748</v>
      </c>
      <c r="BF7" s="337">
        <v>60114</v>
      </c>
      <c r="BG7" s="337">
        <v>60479</v>
      </c>
      <c r="BH7" s="337">
        <v>60844</v>
      </c>
      <c r="BI7" s="337">
        <v>61209</v>
      </c>
      <c r="BJ7" s="337">
        <v>61575</v>
      </c>
      <c r="BK7" s="337">
        <v>61940</v>
      </c>
      <c r="BL7" s="337">
        <v>62305</v>
      </c>
      <c r="BM7" s="337">
        <v>62670</v>
      </c>
      <c r="BN7" s="337">
        <v>63036</v>
      </c>
      <c r="BO7" s="337">
        <v>63401</v>
      </c>
      <c r="BP7" s="337">
        <v>63766</v>
      </c>
      <c r="BQ7" s="337">
        <v>64131</v>
      </c>
      <c r="BR7" s="337">
        <v>64497</v>
      </c>
      <c r="BS7" s="337">
        <v>64862</v>
      </c>
      <c r="BT7" s="337">
        <v>65227</v>
      </c>
      <c r="BU7" s="337">
        <v>65592</v>
      </c>
      <c r="BV7" s="337">
        <v>65958</v>
      </c>
      <c r="BW7" s="337">
        <v>66323</v>
      </c>
      <c r="BX7" s="337">
        <v>66688</v>
      </c>
      <c r="BY7" s="337">
        <v>67053</v>
      </c>
      <c r="BZ7" s="337">
        <v>67419</v>
      </c>
      <c r="CA7" s="337">
        <v>67784</v>
      </c>
      <c r="CB7" s="337">
        <v>68149</v>
      </c>
      <c r="CC7" s="337">
        <v>68514</v>
      </c>
      <c r="CD7" s="337">
        <v>68880</v>
      </c>
      <c r="CE7" s="337">
        <v>69245</v>
      </c>
      <c r="CF7" s="337">
        <v>69610</v>
      </c>
      <c r="CG7" s="337">
        <v>69975</v>
      </c>
      <c r="CH7" s="337">
        <v>70341</v>
      </c>
      <c r="CI7" s="337">
        <v>70706</v>
      </c>
      <c r="CJ7" s="337">
        <v>71071</v>
      </c>
      <c r="CK7" s="337">
        <v>71436</v>
      </c>
      <c r="CL7" s="337">
        <v>71802</v>
      </c>
      <c r="CM7" s="337">
        <v>72167</v>
      </c>
      <c r="CN7" s="337">
        <v>72532</v>
      </c>
      <c r="CO7" s="337">
        <v>72897</v>
      </c>
      <c r="CP7" s="337">
        <v>73262</v>
      </c>
      <c r="CQ7" s="337">
        <v>73627</v>
      </c>
      <c r="CR7" s="337">
        <v>73992</v>
      </c>
      <c r="CS7" s="337">
        <v>74357</v>
      </c>
      <c r="CT7" s="337">
        <v>74723</v>
      </c>
      <c r="CU7" s="337">
        <v>75088</v>
      </c>
      <c r="CV7" s="337">
        <v>75453</v>
      </c>
      <c r="CW7" s="337">
        <v>75818</v>
      </c>
      <c r="CX7" s="337">
        <v>76184</v>
      </c>
      <c r="CY7" s="337">
        <v>76549</v>
      </c>
      <c r="CZ7" s="337">
        <v>76914</v>
      </c>
      <c r="DA7" s="337">
        <v>77279</v>
      </c>
      <c r="DB7" s="337">
        <v>77645</v>
      </c>
      <c r="DC7" s="337">
        <v>78010</v>
      </c>
      <c r="DD7" s="337">
        <v>78375</v>
      </c>
      <c r="DE7" s="337">
        <v>78740</v>
      </c>
      <c r="DF7" s="337">
        <v>79106</v>
      </c>
      <c r="DG7" s="337">
        <v>79471</v>
      </c>
      <c r="DH7" s="337">
        <v>79836</v>
      </c>
      <c r="DI7" s="337">
        <v>80201</v>
      </c>
      <c r="DJ7" s="337">
        <v>80567</v>
      </c>
      <c r="DK7" s="337">
        <v>80932</v>
      </c>
      <c r="DL7" s="337">
        <v>81297</v>
      </c>
      <c r="DM7" s="337">
        <v>81662</v>
      </c>
      <c r="DN7" s="337">
        <v>82028</v>
      </c>
      <c r="DO7" s="337">
        <v>82393</v>
      </c>
      <c r="DP7" s="337">
        <v>82758</v>
      </c>
      <c r="DQ7" s="337">
        <v>83123</v>
      </c>
      <c r="DR7" s="337">
        <v>83489</v>
      </c>
      <c r="DS7" s="337">
        <v>83854</v>
      </c>
      <c r="DT7" s="337">
        <v>84219</v>
      </c>
      <c r="DU7" s="337">
        <v>84584</v>
      </c>
      <c r="DV7" s="337">
        <v>84950</v>
      </c>
      <c r="DW7" s="337">
        <v>85315</v>
      </c>
      <c r="DX7" s="337">
        <v>85680</v>
      </c>
      <c r="DY7" s="337">
        <v>86045</v>
      </c>
      <c r="DZ7" s="337">
        <v>86411</v>
      </c>
      <c r="EA7" s="337">
        <v>86776</v>
      </c>
      <c r="EB7" s="337">
        <v>87141</v>
      </c>
      <c r="EC7" s="337">
        <v>87506</v>
      </c>
      <c r="ED7" s="337">
        <v>87872</v>
      </c>
      <c r="EE7" s="337">
        <v>88237</v>
      </c>
      <c r="EF7" s="337">
        <v>88602</v>
      </c>
      <c r="EG7" s="337">
        <v>88967</v>
      </c>
      <c r="EH7" s="337">
        <v>89333</v>
      </c>
      <c r="EI7" s="337">
        <v>89698</v>
      </c>
      <c r="EJ7" s="337">
        <v>90063</v>
      </c>
      <c r="EK7" s="337">
        <v>90428</v>
      </c>
      <c r="EL7" s="337">
        <v>90794</v>
      </c>
      <c r="EM7" s="337">
        <v>91159</v>
      </c>
      <c r="EN7" s="337">
        <v>91524</v>
      </c>
      <c r="EO7" s="337">
        <v>91889</v>
      </c>
      <c r="EP7" s="337">
        <v>92255</v>
      </c>
      <c r="EQ7" s="337">
        <v>92620</v>
      </c>
      <c r="ER7" s="337">
        <v>92985</v>
      </c>
      <c r="ES7" s="337">
        <v>93350</v>
      </c>
      <c r="ET7" s="337">
        <v>93716</v>
      </c>
      <c r="EU7" s="337">
        <v>94081</v>
      </c>
      <c r="EV7" s="337">
        <v>94446</v>
      </c>
      <c r="EW7" s="337">
        <v>94811</v>
      </c>
      <c r="EX7" s="337">
        <v>95177</v>
      </c>
      <c r="EY7" s="337">
        <v>95542</v>
      </c>
      <c r="EZ7" s="337">
        <v>95907</v>
      </c>
      <c r="FA7" s="337">
        <v>96272</v>
      </c>
      <c r="FB7" s="337">
        <v>96638</v>
      </c>
      <c r="FC7" s="337">
        <v>97003</v>
      </c>
      <c r="FD7" s="337">
        <v>97368</v>
      </c>
      <c r="FE7" s="337">
        <v>97733</v>
      </c>
      <c r="FF7" s="337">
        <v>98099</v>
      </c>
      <c r="FG7" s="337">
        <v>98464</v>
      </c>
      <c r="FH7" s="337">
        <v>98829</v>
      </c>
      <c r="FI7" s="337">
        <v>99194</v>
      </c>
      <c r="FJ7" s="337">
        <v>99560</v>
      </c>
      <c r="FK7" s="337">
        <v>99925</v>
      </c>
      <c r="FL7" s="337">
        <v>100290</v>
      </c>
      <c r="FM7" s="337">
        <v>100655</v>
      </c>
      <c r="FN7" s="337">
        <v>101021</v>
      </c>
      <c r="FO7" s="337">
        <v>101386</v>
      </c>
      <c r="FP7" s="337">
        <v>101751</v>
      </c>
      <c r="FQ7" s="337">
        <v>102116</v>
      </c>
      <c r="FR7" s="337">
        <v>102482</v>
      </c>
      <c r="FS7" s="337">
        <v>102847</v>
      </c>
      <c r="FT7" s="337">
        <v>103212</v>
      </c>
      <c r="FU7" s="337">
        <v>103577</v>
      </c>
      <c r="FV7" s="337">
        <v>103943</v>
      </c>
      <c r="FW7" s="337">
        <v>104308</v>
      </c>
      <c r="FX7" s="337">
        <v>104673</v>
      </c>
      <c r="FY7" s="337">
        <v>105038</v>
      </c>
      <c r="FZ7" s="337">
        <v>105404</v>
      </c>
      <c r="GA7" s="337">
        <v>105769</v>
      </c>
      <c r="GB7" s="337">
        <v>106134</v>
      </c>
      <c r="GC7" s="337">
        <v>106499</v>
      </c>
      <c r="GD7" s="337">
        <v>106865</v>
      </c>
      <c r="GE7" s="337">
        <v>107230</v>
      </c>
      <c r="GF7" s="337">
        <v>107595</v>
      </c>
      <c r="GG7" s="337">
        <v>107960</v>
      </c>
      <c r="GH7" s="337">
        <v>108326</v>
      </c>
      <c r="GI7" s="337">
        <v>108691</v>
      </c>
      <c r="GJ7" s="337">
        <v>109056</v>
      </c>
      <c r="GK7" s="337">
        <v>109421</v>
      </c>
      <c r="GL7" s="337">
        <v>109786</v>
      </c>
      <c r="GM7" s="337">
        <v>110151</v>
      </c>
      <c r="GN7" s="337">
        <v>110516</v>
      </c>
      <c r="GO7" s="337">
        <v>110881</v>
      </c>
      <c r="GP7" s="337">
        <v>111247</v>
      </c>
      <c r="GQ7" s="337">
        <v>111612</v>
      </c>
      <c r="GR7" s="337">
        <v>111977</v>
      </c>
      <c r="GS7" s="337">
        <v>112342</v>
      </c>
      <c r="GT7" s="337">
        <v>112708</v>
      </c>
      <c r="GU7" s="337">
        <v>113073</v>
      </c>
      <c r="GV7" s="337">
        <v>113438</v>
      </c>
      <c r="GW7" s="337">
        <v>113803</v>
      </c>
      <c r="GX7" s="337">
        <v>114169</v>
      </c>
      <c r="GY7" s="337">
        <v>114534</v>
      </c>
      <c r="GZ7" s="337">
        <v>114899</v>
      </c>
      <c r="HA7" s="337">
        <v>115264</v>
      </c>
      <c r="HB7" s="337">
        <v>115630</v>
      </c>
      <c r="HC7" s="337">
        <v>115995</v>
      </c>
      <c r="HD7" s="337">
        <v>116360</v>
      </c>
      <c r="HE7" s="337">
        <v>116725</v>
      </c>
      <c r="HF7" s="337">
        <v>117091</v>
      </c>
    </row>
    <row r="8" spans="1:2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</row>
    <row r="9" spans="1:214">
      <c r="A9" s="3" t="str">
        <f>'Attachment 3 Constant DCF '!A7</f>
        <v>Atmos Energy Corporation</v>
      </c>
      <c r="B9" s="3" t="str">
        <f>'Attachment 3 Constant DCF '!B7</f>
        <v>ATO</v>
      </c>
      <c r="C9" s="276">
        <f>'Attachment 3 Constant DCF '!D7</f>
        <v>91.583666666666673</v>
      </c>
      <c r="D9" s="276">
        <f>'Attachment 3 Constant DCF '!C7</f>
        <v>2.5</v>
      </c>
      <c r="E9" s="99">
        <f>MIN('Attachment 3 Constant DCF '!G7:I7)</f>
        <v>6.7699999999999996E-2</v>
      </c>
      <c r="F9" s="95">
        <f t="shared" ref="F9:J15" si="0">E9+($K9-$E9)/6</f>
        <v>6.5681391659418109E-2</v>
      </c>
      <c r="G9" s="95">
        <f t="shared" si="0"/>
        <v>6.3662783318836208E-2</v>
      </c>
      <c r="H9" s="95">
        <f t="shared" si="0"/>
        <v>6.1644174978254314E-2</v>
      </c>
      <c r="I9" s="95">
        <f t="shared" si="0"/>
        <v>5.962556663767242E-2</v>
      </c>
      <c r="J9" s="95">
        <f t="shared" si="0"/>
        <v>5.7606958297090526E-2</v>
      </c>
      <c r="K9" s="95">
        <f>'Attachment 5 GDP Growth'!$D$25</f>
        <v>5.5588349956508631E-2</v>
      </c>
      <c r="L9" s="95">
        <f t="shared" ref="L9:L15" si="1">IFERROR(XIRR($N9:$HF9,$N$7:$HF$7),"")</f>
        <v>8.794137537479399E-2</v>
      </c>
      <c r="N9" s="276">
        <f>-C9</f>
        <v>-91.583666666666673</v>
      </c>
      <c r="O9" s="276">
        <f t="shared" ref="O9:O15" si="2">D9*(1+$E9)</f>
        <v>2.6692500000000003</v>
      </c>
      <c r="P9" s="276">
        <f t="shared" ref="P9:S15" si="3">O9*(1+$E9)</f>
        <v>2.8499582250000004</v>
      </c>
      <c r="Q9" s="276">
        <f t="shared" si="3"/>
        <v>3.0429003968325006</v>
      </c>
      <c r="R9" s="276">
        <f t="shared" si="3"/>
        <v>3.2489047536980613</v>
      </c>
      <c r="S9" s="276">
        <f t="shared" si="3"/>
        <v>3.4688556055234203</v>
      </c>
      <c r="T9" s="276">
        <f>S9*(1+F9)</f>
        <v>3.6966948691597721</v>
      </c>
      <c r="U9" s="276">
        <f>T9*(1+G9)</f>
        <v>3.932036753610944</v>
      </c>
      <c r="V9" s="276">
        <f>U9*(1+H9)</f>
        <v>4.1744239152714639</v>
      </c>
      <c r="W9" s="276">
        <f>V9*(1+I9)</f>
        <v>4.4233263066053761</v>
      </c>
      <c r="X9" s="276">
        <f>W9*(1+J9)</f>
        <v>4.6781406806844155</v>
      </c>
      <c r="Y9" s="276">
        <f t="shared" ref="Y9:CJ12" si="4">X9*(1+$K9)</f>
        <v>4.93819080198808</v>
      </c>
      <c r="Z9" s="276">
        <f t="shared" si="4"/>
        <v>5.2126966804410051</v>
      </c>
      <c r="AA9" s="276">
        <f t="shared" si="4"/>
        <v>5.5024618877304903</v>
      </c>
      <c r="AB9" s="276">
        <f t="shared" si="4"/>
        <v>5.8083346647680036</v>
      </c>
      <c r="AC9" s="276">
        <f t="shared" si="4"/>
        <v>6.1312104047776481</v>
      </c>
      <c r="AD9" s="276">
        <f t="shared" si="4"/>
        <v>6.4720342744154147</v>
      </c>
      <c r="AE9" s="276">
        <f t="shared" si="4"/>
        <v>6.8318039805921371</v>
      </c>
      <c r="AF9" s="276">
        <f t="shared" si="4"/>
        <v>7.2115726910995619</v>
      </c>
      <c r="AG9" s="276">
        <f t="shared" si="4"/>
        <v>7.6124521175892053</v>
      </c>
      <c r="AH9" s="276">
        <f t="shared" si="4"/>
        <v>8.0356157699289188</v>
      </c>
      <c r="AI9" s="276">
        <f t="shared" si="4"/>
        <v>8.482302391463767</v>
      </c>
      <c r="AJ9" s="276">
        <f t="shared" si="4"/>
        <v>8.953819585237385</v>
      </c>
      <c r="AK9" s="276">
        <f t="shared" si="4"/>
        <v>9.4515476417890021</v>
      </c>
      <c r="AL9" s="276">
        <f t="shared" si="4"/>
        <v>9.9769435797313832</v>
      </c>
      <c r="AM9" s="276">
        <f t="shared" si="4"/>
        <v>10.531545410937833</v>
      </c>
      <c r="AN9" s="276">
        <f t="shared" si="4"/>
        <v>11.116976642823907</v>
      </c>
      <c r="AO9" s="276">
        <f t="shared" si="4"/>
        <v>11.734951030903535</v>
      </c>
      <c r="AP9" s="276">
        <f t="shared" si="4"/>
        <v>12.387277595531891</v>
      </c>
      <c r="AQ9" s="276">
        <f t="shared" si="4"/>
        <v>13.075865917520737</v>
      </c>
      <c r="AR9" s="276">
        <f t="shared" si="4"/>
        <v>13.802731728128263</v>
      </c>
      <c r="AS9" s="276">
        <f t="shared" si="4"/>
        <v>14.570002809787262</v>
      </c>
      <c r="AT9" s="276">
        <f t="shared" si="4"/>
        <v>15.37992522484503</v>
      </c>
      <c r="AU9" s="276">
        <f t="shared" si="4"/>
        <v>16.234869890548651</v>
      </c>
      <c r="AV9" s="276">
        <f t="shared" si="4"/>
        <v>17.137339519522854</v>
      </c>
      <c r="AW9" s="276">
        <f t="shared" si="4"/>
        <v>18.089975946057596</v>
      </c>
      <c r="AX9" s="276">
        <f t="shared" si="4"/>
        <v>19.095567859651869</v>
      </c>
      <c r="AY9" s="276">
        <f t="shared" si="4"/>
        <v>20.157058968452457</v>
      </c>
      <c r="AZ9" s="276">
        <f t="shared" si="4"/>
        <v>21.277556616484773</v>
      </c>
      <c r="BA9" s="276">
        <f t="shared" si="4"/>
        <v>22.460340879901356</v>
      </c>
      <c r="BB9" s="276">
        <f t="shared" si="4"/>
        <v>23.708874168875788</v>
      </c>
      <c r="BC9" s="276">
        <f t="shared" si="4"/>
        <v>25.026811363250083</v>
      </c>
      <c r="BD9" s="276">
        <f t="shared" si="4"/>
        <v>26.418010511605956</v>
      </c>
      <c r="BE9" s="276">
        <f t="shared" si="4"/>
        <v>27.886544125079833</v>
      </c>
      <c r="BF9" s="276">
        <f t="shared" si="4"/>
        <v>29.436711098982389</v>
      </c>
      <c r="BG9" s="276">
        <f t="shared" si="4"/>
        <v>31.073049297121266</v>
      </c>
      <c r="BH9" s="276">
        <f t="shared" si="4"/>
        <v>32.800348835665488</v>
      </c>
      <c r="BI9" s="276">
        <f t="shared" si="4"/>
        <v>34.623666105438019</v>
      </c>
      <c r="BJ9" s="276">
        <f t="shared" si="4"/>
        <v>36.548338573684411</v>
      </c>
      <c r="BK9" s="276">
        <f t="shared" si="4"/>
        <v>38.580000408647344</v>
      </c>
      <c r="BL9" s="276">
        <f t="shared" si="4"/>
        <v>40.724598972685477</v>
      </c>
      <c r="BM9" s="276">
        <f t="shared" si="4"/>
        <v>42.988412232217591</v>
      </c>
      <c r="BN9" s="276">
        <f t="shared" si="4"/>
        <v>45.37806713545676</v>
      </c>
      <c r="BO9" s="276">
        <f t="shared" si="4"/>
        <v>47.900559011732476</v>
      </c>
      <c r="BP9" s="276">
        <f t="shared" si="4"/>
        <v>50.563272049189052</v>
      </c>
      <c r="BQ9" s="276">
        <f t="shared" si="4"/>
        <v>53.374000910805528</v>
      </c>
      <c r="BR9" s="276">
        <f t="shared" si="4"/>
        <v>56.340973552014397</v>
      </c>
      <c r="BS9" s="276">
        <f t="shared" si="4"/>
        <v>59.472875306714172</v>
      </c>
      <c r="BT9" s="276">
        <f t="shared" si="4"/>
        <v>62.778874312183603</v>
      </c>
      <c r="BU9" s="276">
        <f t="shared" si="4"/>
        <v>66.268648347324941</v>
      </c>
      <c r="BV9" s="276">
        <f t="shared" si="4"/>
        <v>69.952413162800852</v>
      </c>
      <c r="BW9" s="276">
        <f t="shared" si="4"/>
        <v>73.8409523859969</v>
      </c>
      <c r="BX9" s="276">
        <f t="shared" si="4"/>
        <v>77.945649088351587</v>
      </c>
      <c r="BY9" s="276">
        <f t="shared" si="4"/>
        <v>82.278519107462088</v>
      </c>
      <c r="BZ9" s="276">
        <f t="shared" si="4"/>
        <v>86.852246221510967</v>
      </c>
      <c r="CA9" s="276">
        <f t="shared" si="4"/>
        <v>91.68021927898117</v>
      </c>
      <c r="CB9" s="276">
        <f t="shared" si="4"/>
        <v>96.776571392350618</v>
      </c>
      <c r="CC9" s="276">
        <f t="shared" si="4"/>
        <v>102.15622131049965</v>
      </c>
      <c r="CD9" s="276">
        <f t="shared" si="4"/>
        <v>107.83491709094224</v>
      </c>
      <c r="CE9" s="276">
        <f t="shared" si="4"/>
        <v>113.82928219972463</v>
      </c>
      <c r="CF9" s="276">
        <f t="shared" si="4"/>
        <v>120.1568641739411</v>
      </c>
      <c r="CG9" s="276">
        <f t="shared" si="4"/>
        <v>126.83618598931882</v>
      </c>
      <c r="CH9" s="276">
        <f t="shared" si="4"/>
        <v>133.88680028324188</v>
      </c>
      <c r="CI9" s="276">
        <f t="shared" si="4"/>
        <v>141.3293465919439</v>
      </c>
      <c r="CJ9" s="276">
        <f t="shared" si="4"/>
        <v>149.18561176942157</v>
      </c>
      <c r="CK9" s="276">
        <f t="shared" ref="CK9:EV12" si="5">CJ9*(1+$K9)</f>
        <v>157.47859376493602</v>
      </c>
      <c r="CL9" s="276">
        <f t="shared" si="5"/>
        <v>166.23256894580015</v>
      </c>
      <c r="CM9" s="276">
        <f t="shared" si="5"/>
        <v>175.47316316252875</v>
      </c>
      <c r="CN9" s="276">
        <f t="shared" si="5"/>
        <v>185.22742676438293</v>
      </c>
      <c r="CO9" s="276">
        <f t="shared" si="5"/>
        <v>195.52391378490501</v>
      </c>
      <c r="CP9" s="276">
        <f t="shared" si="5"/>
        <v>206.39276552924653</v>
      </c>
      <c r="CQ9" s="276">
        <f t="shared" si="5"/>
        <v>217.86579880797791</v>
      </c>
      <c r="CR9" s="276">
        <f t="shared" si="5"/>
        <v>229.97659907567009</v>
      </c>
      <c r="CS9" s="276">
        <f t="shared" si="5"/>
        <v>242.76061874689611</v>
      </c>
      <c r="CT9" s="276">
        <f t="shared" si="5"/>
        <v>256.25528097745712</v>
      </c>
      <c r="CU9" s="276">
        <f t="shared" si="5"/>
        <v>270.50008921463547</v>
      </c>
      <c r="CV9" s="276">
        <f t="shared" si="5"/>
        <v>285.53674283716543</v>
      </c>
      <c r="CW9" s="276">
        <f t="shared" si="5"/>
        <v>301.40925922343939</v>
      </c>
      <c r="CX9" s="276">
        <f t="shared" si="5"/>
        <v>318.16410260528397</v>
      </c>
      <c r="CY9" s="276">
        <f t="shared" si="5"/>
        <v>335.85032008450503</v>
      </c>
      <c r="CZ9" s="276">
        <f t="shared" si="5"/>
        <v>354.51968521036792</v>
      </c>
      <c r="DA9" s="276">
        <f t="shared" si="5"/>
        <v>374.22684953831316</v>
      </c>
      <c r="DB9" s="276">
        <f t="shared" si="5"/>
        <v>395.02950261357063</v>
      </c>
      <c r="DC9" s="276">
        <f t="shared" si="5"/>
        <v>416.98854084799933</v>
      </c>
      <c r="DD9" s="276">
        <f t="shared" si="5"/>
        <v>440.16824578451184</v>
      </c>
      <c r="DE9" s="276">
        <f t="shared" si="5"/>
        <v>464.63647227092378</v>
      </c>
      <c r="DF9" s="276">
        <f t="shared" si="5"/>
        <v>490.46484709407753</v>
      </c>
      <c r="DG9" s="276">
        <f t="shared" si="5"/>
        <v>517.7289786557086</v>
      </c>
      <c r="DH9" s="276">
        <f t="shared" si="5"/>
        <v>546.50867830384789</v>
      </c>
      <c r="DI9" s="276">
        <f t="shared" si="5"/>
        <v>576.88819396767121</v>
      </c>
      <c r="DJ9" s="276">
        <f t="shared" si="5"/>
        <v>608.95645677972436</v>
      </c>
      <c r="DK9" s="276">
        <f t="shared" si="5"/>
        <v>642.8073414074712</v>
      </c>
      <c r="DL9" s="276">
        <f t="shared" si="5"/>
        <v>678.53994085624265</v>
      </c>
      <c r="DM9" s="276">
        <f t="shared" si="5"/>
        <v>716.25885654802812</v>
      </c>
      <c r="DN9" s="276">
        <f t="shared" si="5"/>
        <v>756.07450452526859</v>
      </c>
      <c r="DO9" s="276">
        <f t="shared" si="5"/>
        <v>798.10343867601307</v>
      </c>
      <c r="DP9" s="276">
        <f t="shared" si="5"/>
        <v>842.46869192662825</v>
      </c>
      <c r="DQ9" s="276">
        <f t="shared" si="5"/>
        <v>889.30013640084769</v>
      </c>
      <c r="DR9" s="276">
        <f t="shared" si="5"/>
        <v>938.73486359946889</v>
      </c>
      <c r="DS9" s="276">
        <f t="shared" si="5"/>
        <v>990.91758571361152</v>
      </c>
      <c r="DT9" s="276">
        <f t="shared" si="5"/>
        <v>1046.0010592463184</v>
      </c>
      <c r="DU9" s="276">
        <f t="shared" si="5"/>
        <v>1104.1465321825815</v>
      </c>
      <c r="DV9" s="276">
        <f t="shared" si="5"/>
        <v>1165.5242160168123</v>
      </c>
      <c r="DW9" s="276">
        <f t="shared" si="5"/>
        <v>1230.3137840195402</v>
      </c>
      <c r="DX9" s="276">
        <f t="shared" si="5"/>
        <v>1298.7048972019347</v>
      </c>
      <c r="DY9" s="276">
        <f t="shared" si="5"/>
        <v>1370.8977595178274</v>
      </c>
      <c r="DZ9" s="276">
        <f t="shared" si="5"/>
        <v>1447.1037039284979</v>
      </c>
      <c r="EA9" s="276">
        <f t="shared" si="5"/>
        <v>1527.5458110458351</v>
      </c>
      <c r="EB9" s="276">
        <f t="shared" si="5"/>
        <v>1612.4595621648498</v>
      </c>
      <c r="EC9" s="276">
        <f t="shared" si="5"/>
        <v>1702.0935285971882</v>
      </c>
      <c r="ED9" s="276">
        <f t="shared" si="5"/>
        <v>1796.7100993235574</v>
      </c>
      <c r="EE9" s="276">
        <f t="shared" si="5"/>
        <v>1896.5862490951488</v>
      </c>
      <c r="EF9" s="276">
        <f t="shared" si="5"/>
        <v>2002.0143492325519</v>
      </c>
      <c r="EG9" s="276">
        <f t="shared" si="5"/>
        <v>2113.3030234956427</v>
      </c>
      <c r="EH9" s="276">
        <f t="shared" si="5"/>
        <v>2230.7780515298664</v>
      </c>
      <c r="EI9" s="276">
        <f t="shared" si="5"/>
        <v>2354.7833225336071</v>
      </c>
      <c r="EJ9" s="276">
        <f t="shared" si="5"/>
        <v>2485.6818419383553</v>
      </c>
      <c r="EK9" s="276">
        <f t="shared" si="5"/>
        <v>2623.8567940485636</v>
      </c>
      <c r="EL9" s="276">
        <f t="shared" si="5"/>
        <v>2769.7126637518982</v>
      </c>
      <c r="EM9" s="276">
        <f t="shared" si="5"/>
        <v>2923.6764205835125</v>
      </c>
      <c r="EN9" s="276">
        <f t="shared" si="5"/>
        <v>3086.1987686105012</v>
      </c>
      <c r="EO9" s="276">
        <f t="shared" si="5"/>
        <v>3257.7554657953679</v>
      </c>
      <c r="EP9" s="276">
        <f t="shared" si="5"/>
        <v>3438.8487167007297</v>
      </c>
      <c r="EQ9" s="276">
        <f t="shared" si="5"/>
        <v>3630.0086426121807</v>
      </c>
      <c r="ER9" s="276">
        <f t="shared" si="5"/>
        <v>3831.7948333828576</v>
      </c>
      <c r="ES9" s="276">
        <f t="shared" si="5"/>
        <v>4044.7979855424855</v>
      </c>
      <c r="ET9" s="276">
        <f t="shared" si="5"/>
        <v>4269.6416314662019</v>
      </c>
      <c r="EU9" s="276">
        <f t="shared" si="5"/>
        <v>4506.9839646650234</v>
      </c>
      <c r="EV9" s="276">
        <f t="shared" si="5"/>
        <v>4757.5197665411952</v>
      </c>
      <c r="EW9" s="276">
        <f t="shared" ref="EW9:HF13" si="6">EV9*(1+$K9)</f>
        <v>5021.9824402486947</v>
      </c>
      <c r="EX9" s="276">
        <f t="shared" si="6"/>
        <v>5301.1461576126803</v>
      </c>
      <c r="EY9" s="276">
        <f t="shared" si="6"/>
        <v>5595.8281253926552</v>
      </c>
      <c r="EZ9" s="276">
        <f t="shared" si="6"/>
        <v>5906.8909775234561</v>
      </c>
      <c r="FA9" s="276">
        <f t="shared" si="6"/>
        <v>6235.2453003369737</v>
      </c>
      <c r="FB9" s="276">
        <f t="shared" si="6"/>
        <v>6581.8522981567812</v>
      </c>
      <c r="FC9" s="276">
        <f t="shared" si="6"/>
        <v>6947.726607068771</v>
      </c>
      <c r="FD9" s="276">
        <f t="shared" si="6"/>
        <v>7333.9392651046564</v>
      </c>
      <c r="FE9" s="276">
        <f t="shared" si="6"/>
        <v>7741.6208475330741</v>
      </c>
      <c r="FF9" s="276">
        <f t="shared" si="6"/>
        <v>8171.9647764363453</v>
      </c>
      <c r="FG9" s="276">
        <f t="shared" si="6"/>
        <v>8626.230814261151</v>
      </c>
      <c r="FH9" s="276">
        <f t="shared" si="6"/>
        <v>9105.7487515699177</v>
      </c>
      <c r="FI9" s="276">
        <f t="shared" si="6"/>
        <v>9611.922299788228</v>
      </c>
      <c r="FJ9" s="276">
        <f t="shared" si="6"/>
        <v>10146.233200343626</v>
      </c>
      <c r="FK9" s="276">
        <f t="shared" si="6"/>
        <v>10710.245562224674</v>
      </c>
      <c r="FL9" s="276">
        <f t="shared" si="6"/>
        <v>11305.610440657763</v>
      </c>
      <c r="FM9" s="276">
        <f t="shared" si="6"/>
        <v>11934.070670305005</v>
      </c>
      <c r="FN9" s="276">
        <f t="shared" si="6"/>
        <v>12597.465967131626</v>
      </c>
      <c r="FO9" s="276">
        <f t="shared" si="6"/>
        <v>13297.738313877746</v>
      </c>
      <c r="FP9" s="276">
        <f t="shared" si="6"/>
        <v>14036.937644899655</v>
      </c>
      <c r="FQ9" s="276">
        <f t="shared" si="6"/>
        <v>14817.227847022028</v>
      </c>
      <c r="FR9" s="276">
        <f t="shared" si="6"/>
        <v>15640.893093967614</v>
      </c>
      <c r="FS9" s="276">
        <f t="shared" si="6"/>
        <v>16510.344532907424</v>
      </c>
      <c r="FT9" s="276">
        <f t="shared" si="6"/>
        <v>17428.127342705211</v>
      </c>
      <c r="FU9" s="276">
        <f t="shared" si="6"/>
        <v>18396.928184518107</v>
      </c>
      <c r="FV9" s="276">
        <f t="shared" si="6"/>
        <v>19419.583066563857</v>
      </c>
      <c r="FW9" s="276">
        <f t="shared" si="6"/>
        <v>20499.085646077496</v>
      </c>
      <c r="FX9" s="276">
        <f t="shared" si="6"/>
        <v>21638.595992760096</v>
      </c>
      <c r="FY9" s="276">
        <f t="shared" si="6"/>
        <v>22841.449839373148</v>
      </c>
      <c r="FZ9" s="276">
        <f t="shared" si="6"/>
        <v>24111.168346558261</v>
      </c>
      <c r="GA9" s="276">
        <f t="shared" si="6"/>
        <v>25451.468410467034</v>
      </c>
      <c r="GB9" s="276">
        <f t="shared" si="6"/>
        <v>26866.2735433751</v>
      </c>
      <c r="GC9" s="276">
        <f t="shared" si="6"/>
        <v>28359.725359131524</v>
      </c>
      <c r="GD9" s="276">
        <f t="shared" si="6"/>
        <v>29936.195697065399</v>
      </c>
      <c r="GE9" s="276">
        <f t="shared" si="6"/>
        <v>31600.299419840398</v>
      </c>
      <c r="GF9" s="276">
        <f t="shared" si="6"/>
        <v>33356.907922720944</v>
      </c>
      <c r="GG9" s="276">
        <f t="shared" si="6"/>
        <v>35211.163393796189</v>
      </c>
      <c r="GH9" s="276">
        <f t="shared" si="6"/>
        <v>37168.493866906334</v>
      </c>
      <c r="GI9" s="276">
        <f t="shared" si="6"/>
        <v>39234.629111336268</v>
      </c>
      <c r="GJ9" s="276">
        <f t="shared" si="6"/>
        <v>41415.617404791046</v>
      </c>
      <c r="GK9" s="276">
        <f t="shared" si="6"/>
        <v>43717.843238753441</v>
      </c>
      <c r="GL9" s="276">
        <f t="shared" si="6"/>
        <v>46148.046008053054</v>
      </c>
      <c r="GM9" s="276">
        <f t="shared" si="6"/>
        <v>48713.339739357769</v>
      </c>
      <c r="GN9" s="276">
        <f t="shared" si="6"/>
        <v>51421.233916339486</v>
      </c>
      <c r="GO9" s="276">
        <f t="shared" si="6"/>
        <v>54279.655462476454</v>
      </c>
      <c r="GP9" s="276">
        <f t="shared" si="6"/>
        <v>57296.97194584331</v>
      </c>
      <c r="GQ9" s="276">
        <f t="shared" si="6"/>
        <v>60482.016073817103</v>
      </c>
      <c r="GR9" s="276">
        <f t="shared" si="6"/>
        <v>63844.111549403628</v>
      </c>
      <c r="GS9" s="276">
        <f t="shared" si="6"/>
        <v>67393.100364874248</v>
      </c>
      <c r="GT9" s="276">
        <f t="shared" si="6"/>
        <v>71139.371612610994</v>
      </c>
      <c r="GU9" s="276">
        <f t="shared" si="6"/>
        <v>75093.891897498936</v>
      </c>
      <c r="GV9" s="276">
        <f t="shared" si="6"/>
        <v>79268.237439893332</v>
      </c>
      <c r="GW9" s="276">
        <f t="shared" si="6"/>
        <v>83674.62796313774</v>
      </c>
      <c r="GX9" s="276">
        <f t="shared" si="6"/>
        <v>88325.962464833297</v>
      </c>
      <c r="GY9" s="276">
        <f t="shared" si="6"/>
        <v>93235.856976573894</v>
      </c>
      <c r="GZ9" s="276">
        <f t="shared" si="6"/>
        <v>98418.684422682665</v>
      </c>
      <c r="HA9" s="276">
        <f t="shared" si="6"/>
        <v>103889.61669462993</v>
      </c>
      <c r="HB9" s="276">
        <f t="shared" si="6"/>
        <v>109664.66906429856</v>
      </c>
      <c r="HC9" s="276">
        <f t="shared" si="6"/>
        <v>115760.7470661095</v>
      </c>
      <c r="HD9" s="276">
        <f t="shared" si="6"/>
        <v>122195.69598524728</v>
      </c>
      <c r="HE9" s="276">
        <f t="shared" si="6"/>
        <v>128988.35309685433</v>
      </c>
      <c r="HF9" s="276">
        <f t="shared" si="6"/>
        <v>136158.60280911598</v>
      </c>
    </row>
    <row r="10" spans="1:214">
      <c r="A10" s="3" t="str">
        <f>'Attachment 3 Constant DCF '!A8</f>
        <v>NiSource Inc.</v>
      </c>
      <c r="B10" s="3" t="str">
        <f>'Attachment 3 Constant DCF '!B8</f>
        <v>NI</v>
      </c>
      <c r="C10" s="276">
        <f>'Attachment 3 Constant DCF '!D8</f>
        <v>22.202666666666662</v>
      </c>
      <c r="D10" s="276">
        <f>'Attachment 3 Constant DCF '!C8</f>
        <v>0.84</v>
      </c>
      <c r="E10" s="99">
        <f>MIN('Attachment 3 Constant DCF '!G8:I8)</f>
        <v>1.6500000000000001E-2</v>
      </c>
      <c r="F10" s="95">
        <f t="shared" si="0"/>
        <v>2.301472499275144E-2</v>
      </c>
      <c r="G10" s="95">
        <f t="shared" si="0"/>
        <v>2.952944998550288E-2</v>
      </c>
      <c r="H10" s="95">
        <f t="shared" si="0"/>
        <v>3.6044174978254316E-2</v>
      </c>
      <c r="I10" s="95">
        <f t="shared" si="0"/>
        <v>4.2558899971005752E-2</v>
      </c>
      <c r="J10" s="95">
        <f t="shared" si="0"/>
        <v>4.9073624963757188E-2</v>
      </c>
      <c r="K10" s="95">
        <f>'Attachment 5 GDP Growth'!$D$25</f>
        <v>5.5588349956508631E-2</v>
      </c>
      <c r="L10" s="95">
        <f t="shared" si="1"/>
        <v>8.7800189852714552E-2</v>
      </c>
      <c r="N10" s="276">
        <f t="shared" ref="N10:N15" si="7">-C10</f>
        <v>-22.202666666666662</v>
      </c>
      <c r="O10" s="276">
        <f t="shared" si="2"/>
        <v>0.85385999999999995</v>
      </c>
      <c r="P10" s="276">
        <f t="shared" si="3"/>
        <v>0.86794868999999997</v>
      </c>
      <c r="Q10" s="276">
        <f t="shared" si="3"/>
        <v>0.88226984338499992</v>
      </c>
      <c r="R10" s="276">
        <f t="shared" si="3"/>
        <v>0.89682729580085241</v>
      </c>
      <c r="S10" s="276">
        <f t="shared" si="3"/>
        <v>0.91162494618156642</v>
      </c>
      <c r="T10" s="276">
        <f t="shared" ref="T10:X15" si="8">S10*(1+F10)</f>
        <v>0.93260574361446702</v>
      </c>
      <c r="U10" s="276">
        <f t="shared" si="8"/>
        <v>0.96014507827672302</v>
      </c>
      <c r="V10" s="276">
        <f t="shared" si="8"/>
        <v>0.99475271548263888</v>
      </c>
      <c r="W10" s="276">
        <f t="shared" si="8"/>
        <v>1.037088296796751</v>
      </c>
      <c r="X10" s="276">
        <f t="shared" si="8"/>
        <v>1.0879819789280563</v>
      </c>
      <c r="Y10" s="276">
        <f t="shared" si="4"/>
        <v>1.1484611019190838</v>
      </c>
      <c r="Z10" s="276">
        <f t="shared" si="4"/>
        <v>1.2123021595639993</v>
      </c>
      <c r="AA10" s="276">
        <f t="shared" si="4"/>
        <v>1.2796920362628741</v>
      </c>
      <c r="AB10" s="276">
        <f t="shared" si="4"/>
        <v>1.3508280050112118</v>
      </c>
      <c r="AC10" s="276">
        <f t="shared" si="4"/>
        <v>1.4259183048848274</v>
      </c>
      <c r="AD10" s="276">
        <f t="shared" si="4"/>
        <v>1.5051827506261568</v>
      </c>
      <c r="AE10" s="276">
        <f t="shared" si="4"/>
        <v>1.5888533761164638</v>
      </c>
      <c r="AF10" s="276">
        <f t="shared" si="4"/>
        <v>1.6771751136176061</v>
      </c>
      <c r="AG10" s="276">
        <f t="shared" si="4"/>
        <v>1.7704065107717286</v>
      </c>
      <c r="AH10" s="276">
        <f t="shared" si="4"/>
        <v>1.8688204874577887</v>
      </c>
      <c r="AI10" s="276">
        <f t="shared" si="4"/>
        <v>1.9727051347204854</v>
      </c>
      <c r="AJ10" s="276">
        <f t="shared" si="4"/>
        <v>2.0823645581103292</v>
      </c>
      <c r="AK10" s="276">
        <f t="shared" si="4"/>
        <v>2.1981197679035964</v>
      </c>
      <c r="AL10" s="276">
        <f t="shared" si="4"/>
        <v>2.3203096188081411</v>
      </c>
      <c r="AM10" s="276">
        <f t="shared" si="4"/>
        <v>2.4492918019059013</v>
      </c>
      <c r="AN10" s="276">
        <f t="shared" si="4"/>
        <v>2.5854438917358542</v>
      </c>
      <c r="AO10" s="276">
        <f t="shared" si="4"/>
        <v>2.7291644515825846</v>
      </c>
      <c r="AP10" s="276">
        <f t="shared" si="4"/>
        <v>2.8808742002060201</v>
      </c>
      <c r="AQ10" s="276">
        <f t="shared" si="4"/>
        <v>3.0410172434277492</v>
      </c>
      <c r="AR10" s="276">
        <f t="shared" si="4"/>
        <v>3.2100623741791883</v>
      </c>
      <c r="AS10" s="276">
        <f t="shared" si="4"/>
        <v>3.3885044448172819</v>
      </c>
      <c r="AT10" s="276">
        <f t="shared" si="4"/>
        <v>3.57686581572497</v>
      </c>
      <c r="AU10" s="276">
        <f t="shared" si="4"/>
        <v>3.7756978844369624</v>
      </c>
      <c r="AV10" s="276">
        <f t="shared" si="4"/>
        <v>3.9855826997670936</v>
      </c>
      <c r="AW10" s="276">
        <f t="shared" si="4"/>
        <v>4.2071346656623536</v>
      </c>
      <c r="AX10" s="276">
        <f t="shared" si="4"/>
        <v>4.4410023397713516</v>
      </c>
      <c r="AY10" s="276">
        <f t="shared" si="4"/>
        <v>4.6878703319922348</v>
      </c>
      <c r="AZ10" s="276">
        <f t="shared" si="4"/>
        <v>4.9484613085577536</v>
      </c>
      <c r="BA10" s="276">
        <f t="shared" si="4"/>
        <v>5.2235381075241047</v>
      </c>
      <c r="BB10" s="276">
        <f t="shared" si="4"/>
        <v>5.5139059718563139</v>
      </c>
      <c r="BC10" s="276">
        <f t="shared" si="4"/>
        <v>5.8204149066471453</v>
      </c>
      <c r="BD10" s="276">
        <f t="shared" si="4"/>
        <v>6.1439621673699261</v>
      </c>
      <c r="BE10" s="276">
        <f t="shared" si="4"/>
        <v>6.485494886449235</v>
      </c>
      <c r="BF10" s="276">
        <f t="shared" si="4"/>
        <v>6.846012845838322</v>
      </c>
      <c r="BG10" s="276">
        <f t="shared" si="4"/>
        <v>7.2265714037195359</v>
      </c>
      <c r="BH10" s="276">
        <f t="shared" si="4"/>
        <v>7.6282845838951951</v>
      </c>
      <c r="BI10" s="276">
        <f t="shared" si="4"/>
        <v>8.052328336912602</v>
      </c>
      <c r="BJ10" s="276">
        <f t="shared" si="4"/>
        <v>8.4999439824696115</v>
      </c>
      <c r="BK10" s="276">
        <f t="shared" si="4"/>
        <v>8.9724418431778528</v>
      </c>
      <c r="BL10" s="276">
        <f t="shared" si="4"/>
        <v>9.4712050803208445</v>
      </c>
      <c r="BM10" s="276">
        <f t="shared" si="4"/>
        <v>9.9976937428355814</v>
      </c>
      <c r="BN10" s="276">
        <f t="shared" si="4"/>
        <v>10.553449041370323</v>
      </c>
      <c r="BO10" s="276">
        <f t="shared" si="4"/>
        <v>11.140097859930197</v>
      </c>
      <c r="BP10" s="276">
        <f t="shared" si="4"/>
        <v>11.759357518317749</v>
      </c>
      <c r="BQ10" s="276">
        <f t="shared" si="4"/>
        <v>12.413040799309696</v>
      </c>
      <c r="BR10" s="276">
        <f t="shared" si="4"/>
        <v>13.103061255286143</v>
      </c>
      <c r="BS10" s="276">
        <f t="shared" si="4"/>
        <v>13.831438809846558</v>
      </c>
      <c r="BT10" s="276">
        <f t="shared" si="4"/>
        <v>14.600305670810345</v>
      </c>
      <c r="BU10" s="276">
        <f t="shared" si="4"/>
        <v>15.411912571911348</v>
      </c>
      <c r="BV10" s="276">
        <f t="shared" si="4"/>
        <v>16.268635361457871</v>
      </c>
      <c r="BW10" s="276">
        <f t="shared" si="4"/>
        <v>17.172981957245423</v>
      </c>
      <c r="BX10" s="276">
        <f t="shared" si="4"/>
        <v>18.127599688081588</v>
      </c>
      <c r="BY10" s="276">
        <f t="shared" si="4"/>
        <v>19.135283043414166</v>
      </c>
      <c r="BZ10" s="276">
        <f t="shared" si="4"/>
        <v>20.198981853748318</v>
      </c>
      <c r="CA10" s="276">
        <f t="shared" si="4"/>
        <v>21.321809925799649</v>
      </c>
      <c r="CB10" s="276">
        <f t="shared" si="4"/>
        <v>22.507054157661159</v>
      </c>
      <c r="CC10" s="276">
        <f t="shared" si="4"/>
        <v>23.758184160667319</v>
      </c>
      <c r="CD10" s="276">
        <f t="shared" si="4"/>
        <v>25.078862416121673</v>
      </c>
      <c r="CE10" s="276">
        <f t="shared" si="4"/>
        <v>26.472954996620178</v>
      </c>
      <c r="CF10" s="276">
        <f t="shared" si="4"/>
        <v>27.944542883355204</v>
      </c>
      <c r="CG10" s="276">
        <f t="shared" si="4"/>
        <v>29.497933912529817</v>
      </c>
      <c r="CH10" s="276">
        <f t="shared" si="4"/>
        <v>31.137675385853488</v>
      </c>
      <c r="CI10" s="276">
        <f t="shared" si="4"/>
        <v>32.868567382034477</v>
      </c>
      <c r="CJ10" s="276">
        <f t="shared" si="4"/>
        <v>34.695676808236094</v>
      </c>
      <c r="CK10" s="276">
        <f t="shared" si="5"/>
        <v>36.624352232630244</v>
      </c>
      <c r="CL10" s="276">
        <f t="shared" si="5"/>
        <v>38.66023954146813</v>
      </c>
      <c r="CM10" s="276">
        <f t="shared" si="5"/>
        <v>40.809298466501716</v>
      </c>
      <c r="CN10" s="276">
        <f t="shared" si="5"/>
        <v>43.077820031137222</v>
      </c>
      <c r="CO10" s="276">
        <f t="shared" si="5"/>
        <v>45.472444966391578</v>
      </c>
      <c r="CP10" s="276">
        <f t="shared" si="5"/>
        <v>48.000183150561433</v>
      </c>
      <c r="CQ10" s="276">
        <f t="shared" si="5"/>
        <v>50.668434129511354</v>
      </c>
      <c r="CR10" s="276">
        <f t="shared" si="5"/>
        <v>53.48500877765094</v>
      </c>
      <c r="CS10" s="276">
        <f t="shared" si="5"/>
        <v>56.458152163009935</v>
      </c>
      <c r="CT10" s="276">
        <f t="shared" si="5"/>
        <v>59.596567683345143</v>
      </c>
      <c r="CU10" s="276">
        <f t="shared" si="5"/>
        <v>62.909442543933686</v>
      </c>
      <c r="CV10" s="276">
        <f t="shared" si="5"/>
        <v>66.406474651634738</v>
      </c>
      <c r="CW10" s="276">
        <f t="shared" si="5"/>
        <v>70.097901003947825</v>
      </c>
      <c r="CX10" s="276">
        <f t="shared" si="5"/>
        <v>73.994527656171968</v>
      </c>
      <c r="CY10" s="276">
        <f t="shared" si="5"/>
        <v>78.107761354389808</v>
      </c>
      <c r="CZ10" s="276">
        <f t="shared" si="5"/>
        <v>82.44964292687709</v>
      </c>
      <c r="DA10" s="276">
        <f t="shared" si="5"/>
        <v>87.032882531685516</v>
      </c>
      <c r="DB10" s="276">
        <f t="shared" si="5"/>
        <v>91.870896863580555</v>
      </c>
      <c r="DC10" s="276">
        <f t="shared" si="5"/>
        <v>96.97784842925158</v>
      </c>
      <c r="DD10" s="276">
        <f t="shared" si="5"/>
        <v>102.36868700576606</v>
      </c>
      <c r="DE10" s="276">
        <f t="shared" si="5"/>
        <v>108.05919340363089</v>
      </c>
      <c r="DF10" s="276">
        <f t="shared" si="5"/>
        <v>114.06602566256997</v>
      </c>
      <c r="DG10" s="276">
        <f t="shared" si="5"/>
        <v>120.406767815249</v>
      </c>
      <c r="DH10" s="276">
        <f t="shared" si="5"/>
        <v>127.09998136169514</v>
      </c>
      <c r="DI10" s="276">
        <f t="shared" si="5"/>
        <v>134.16525960509477</v>
      </c>
      <c r="DJ10" s="276">
        <f t="shared" si="5"/>
        <v>141.6232850080286</v>
      </c>
      <c r="DK10" s="276">
        <f t="shared" si="5"/>
        <v>149.49588973704525</v>
      </c>
      <c r="DL10" s="276">
        <f t="shared" si="5"/>
        <v>157.80611957280775</v>
      </c>
      <c r="DM10" s="276">
        <f t="shared" si="5"/>
        <v>166.57830137289963</v>
      </c>
      <c r="DN10" s="276">
        <f t="shared" si="5"/>
        <v>175.83811428477713</v>
      </c>
      <c r="DO10" s="276">
        <f t="shared" si="5"/>
        <v>185.6126649173319</v>
      </c>
      <c r="DP10" s="276">
        <f t="shared" si="5"/>
        <v>195.93056669111672</v>
      </c>
      <c r="DQ10" s="276">
        <f t="shared" si="5"/>
        <v>206.82202359951958</v>
      </c>
      <c r="DR10" s="276">
        <f t="shared" si="5"/>
        <v>218.31891862608296</v>
      </c>
      <c r="DS10" s="276">
        <f t="shared" si="5"/>
        <v>230.45490707679619</v>
      </c>
      <c r="DT10" s="276">
        <f t="shared" si="5"/>
        <v>243.26551510057581</v>
      </c>
      <c r="DU10" s="276">
        <f t="shared" si="5"/>
        <v>256.78824368633695</v>
      </c>
      <c r="DV10" s="276">
        <f t="shared" si="5"/>
        <v>271.06267844109027</v>
      </c>
      <c r="DW10" s="276">
        <f t="shared" si="5"/>
        <v>286.13060547042215</v>
      </c>
      <c r="DX10" s="276">
        <f t="shared" si="5"/>
        <v>302.03613370057968</v>
      </c>
      <c r="DY10" s="276">
        <f t="shared" si="5"/>
        <v>318.82582400023836</v>
      </c>
      <c r="DZ10" s="276">
        <f t="shared" si="5"/>
        <v>336.54882547993583</v>
      </c>
      <c r="EA10" s="276">
        <f t="shared" si="5"/>
        <v>355.25701936816643</v>
      </c>
      <c r="EB10" s="276">
        <f t="shared" si="5"/>
        <v>375.00517088531024</v>
      </c>
      <c r="EC10" s="276">
        <f t="shared" si="5"/>
        <v>395.85108955998317</v>
      </c>
      <c r="ED10" s="276">
        <f t="shared" si="5"/>
        <v>417.85579845710873</v>
      </c>
      <c r="EE10" s="276">
        <f t="shared" si="5"/>
        <v>441.08371281309883</v>
      </c>
      <c r="EF10" s="276">
        <f t="shared" si="5"/>
        <v>465.60282860106952</v>
      </c>
      <c r="EG10" s="276">
        <f t="shared" si="5"/>
        <v>491.48492157808607</v>
      </c>
      <c r="EH10" s="276">
        <f t="shared" si="5"/>
        <v>518.80575739711594</v>
      </c>
      <c r="EI10" s="276">
        <f t="shared" si="5"/>
        <v>547.64531339875839</v>
      </c>
      <c r="EJ10" s="276">
        <f t="shared" si="5"/>
        <v>578.08801273201038</v>
      </c>
      <c r="EK10" s="276">
        <f t="shared" si="5"/>
        <v>610.22297148942005</v>
      </c>
      <c r="EL10" s="276">
        <f t="shared" si="5"/>
        <v>644.1442595800745</v>
      </c>
      <c r="EM10" s="276">
        <f t="shared" si="5"/>
        <v>679.95117610408784</v>
      </c>
      <c r="EN10" s="276">
        <f t="shared" si="5"/>
        <v>717.74854003470148</v>
      </c>
      <c r="EO10" s="276">
        <f t="shared" si="5"/>
        <v>757.6469970589236</v>
      </c>
      <c r="EP10" s="276">
        <f t="shared" si="5"/>
        <v>799.76334347493287</v>
      </c>
      <c r="EQ10" s="276">
        <f t="shared" si="5"/>
        <v>844.22086809440486</v>
      </c>
      <c r="ER10" s="276">
        <f t="shared" si="5"/>
        <v>891.14971315062417</v>
      </c>
      <c r="ES10" s="276">
        <f t="shared" si="5"/>
        <v>940.68725526888329</v>
      </c>
      <c r="ET10" s="276">
        <f t="shared" si="5"/>
        <v>992.97850761439759</v>
      </c>
      <c r="EU10" s="276">
        <f t="shared" si="5"/>
        <v>1048.1765443949585</v>
      </c>
      <c r="EV10" s="276">
        <f t="shared" si="5"/>
        <v>1106.4429489609893</v>
      </c>
      <c r="EW10" s="276">
        <f t="shared" si="6"/>
        <v>1167.9482868147441</v>
      </c>
      <c r="EX10" s="276">
        <f t="shared" si="6"/>
        <v>1232.8726049133068</v>
      </c>
      <c r="EY10" s="276">
        <f t="shared" si="6"/>
        <v>1301.4059587270201</v>
      </c>
      <c r="EZ10" s="276">
        <f t="shared" si="6"/>
        <v>1373.7489685962232</v>
      </c>
      <c r="FA10" s="276">
        <f t="shared" si="6"/>
        <v>1450.1134070149428</v>
      </c>
      <c r="FB10" s="276">
        <f t="shared" si="6"/>
        <v>1530.7228185607146</v>
      </c>
      <c r="FC10" s="276">
        <f t="shared" si="6"/>
        <v>1615.8131742852809</v>
      </c>
      <c r="FD10" s="276">
        <f t="shared" si="6"/>
        <v>1705.6335624817882</v>
      </c>
      <c r="FE10" s="276">
        <f t="shared" si="6"/>
        <v>1800.4469178505924</v>
      </c>
      <c r="FF10" s="276">
        <f t="shared" si="6"/>
        <v>1900.5307911981886</v>
      </c>
      <c r="FG10" s="276">
        <f t="shared" si="6"/>
        <v>2006.1781619224337</v>
      </c>
      <c r="FH10" s="276">
        <f t="shared" si="6"/>
        <v>2117.6982956624834</v>
      </c>
      <c r="FI10" s="276">
        <f t="shared" si="6"/>
        <v>2235.4176496240711</v>
      </c>
      <c r="FJ10" s="276">
        <f t="shared" si="6"/>
        <v>2359.68082823033</v>
      </c>
      <c r="FK10" s="276">
        <f t="shared" si="6"/>
        <v>2490.8515918956618</v>
      </c>
      <c r="FL10" s="276">
        <f t="shared" si="6"/>
        <v>2629.3139218756846</v>
      </c>
      <c r="FM10" s="276">
        <f t="shared" si="6"/>
        <v>2775.4731443104306</v>
      </c>
      <c r="FN10" s="276">
        <f t="shared" si="6"/>
        <v>2929.7571167512501</v>
      </c>
      <c r="FO10" s="276">
        <f t="shared" si="6"/>
        <v>3092.6174806447902</v>
      </c>
      <c r="FP10" s="276">
        <f t="shared" si="6"/>
        <v>3264.5309834404889</v>
      </c>
      <c r="FQ10" s="276">
        <f t="shared" si="6"/>
        <v>3446.0008741918441</v>
      </c>
      <c r="FR10" s="276">
        <f t="shared" si="6"/>
        <v>3637.5583767368548</v>
      </c>
      <c r="FS10" s="276">
        <f t="shared" si="6"/>
        <v>3839.7642447701328</v>
      </c>
      <c r="FT10" s="276">
        <f t="shared" si="6"/>
        <v>4053.2104033589039</v>
      </c>
      <c r="FU10" s="276">
        <f t="shared" si="6"/>
        <v>4278.52168170818</v>
      </c>
      <c r="FV10" s="276">
        <f t="shared" si="6"/>
        <v>4516.3576422474844</v>
      </c>
      <c r="FW10" s="276">
        <f t="shared" si="6"/>
        <v>4767.4145113934901</v>
      </c>
      <c r="FX10" s="276">
        <f t="shared" si="6"/>
        <v>5032.4272176405693</v>
      </c>
      <c r="FY10" s="276">
        <f t="shared" si="6"/>
        <v>5312.1715429454325</v>
      </c>
      <c r="FZ10" s="276">
        <f t="shared" si="6"/>
        <v>5607.4663937036894</v>
      </c>
      <c r="GA10" s="276">
        <f t="shared" si="6"/>
        <v>5919.1761979662515</v>
      </c>
      <c r="GB10" s="276">
        <f t="shared" si="6"/>
        <v>6248.2134359130359</v>
      </c>
      <c r="GC10" s="276">
        <f t="shared" si="6"/>
        <v>6595.5413109915289</v>
      </c>
      <c r="GD10" s="276">
        <f t="shared" si="6"/>
        <v>6962.1765695395361</v>
      </c>
      <c r="GE10" s="276">
        <f t="shared" si="6"/>
        <v>7349.1924771461045</v>
      </c>
      <c r="GF10" s="276">
        <f t="shared" si="6"/>
        <v>7757.7219604634429</v>
      </c>
      <c r="GG10" s="276">
        <f t="shared" si="6"/>
        <v>8188.9609236669767</v>
      </c>
      <c r="GH10" s="276">
        <f t="shared" si="6"/>
        <v>8644.1717492719508</v>
      </c>
      <c r="GI10" s="276">
        <f t="shared" si="6"/>
        <v>9124.6869935546456</v>
      </c>
      <c r="GJ10" s="276">
        <f t="shared" si="6"/>
        <v>9631.9132873959643</v>
      </c>
      <c r="GK10" s="276">
        <f t="shared" si="6"/>
        <v>10167.335453966476</v>
      </c>
      <c r="GL10" s="276">
        <f t="shared" si="6"/>
        <v>10732.520855306782</v>
      </c>
      <c r="GM10" s="276">
        <f t="shared" si="6"/>
        <v>11329.123980527103</v>
      </c>
      <c r="GN10" s="276">
        <f t="shared" si="6"/>
        <v>11958.891289057317</v>
      </c>
      <c r="GO10" s="276">
        <f t="shared" si="6"/>
        <v>12623.666323125279</v>
      </c>
      <c r="GP10" s="276">
        <f t="shared" si="6"/>
        <v>13325.395104429359</v>
      </c>
      <c r="GQ10" s="276">
        <f t="shared" si="6"/>
        <v>14066.131830803126</v>
      </c>
      <c r="GR10" s="276">
        <f t="shared" si="6"/>
        <v>14848.044889548195</v>
      </c>
      <c r="GS10" s="276">
        <f t="shared" si="6"/>
        <v>15673.423205038349</v>
      </c>
      <c r="GT10" s="276">
        <f t="shared" si="6"/>
        <v>16544.682939176484</v>
      </c>
      <c r="GU10" s="276">
        <f t="shared" si="6"/>
        <v>17464.374564318903</v>
      </c>
      <c r="GV10" s="276">
        <f t="shared" si="6"/>
        <v>18435.19032937181</v>
      </c>
      <c r="GW10" s="276">
        <f t="shared" si="6"/>
        <v>19459.972140915772</v>
      </c>
      <c r="GX10" s="276">
        <f t="shared" si="6"/>
        <v>20541.719882428908</v>
      </c>
      <c r="GY10" s="276">
        <f t="shared" si="6"/>
        <v>21683.600195961939</v>
      </c>
      <c r="GZ10" s="276">
        <f t="shared" si="6"/>
        <v>22888.955751972091</v>
      </c>
      <c r="HA10" s="276">
        <f t="shared" si="6"/>
        <v>24161.315034451756</v>
      </c>
      <c r="HB10" s="276">
        <f t="shared" si="6"/>
        <v>25504.402669996314</v>
      </c>
      <c r="HC10" s="276">
        <f t="shared" si="6"/>
        <v>26922.150331047782</v>
      </c>
      <c r="HD10" s="276">
        <f t="shared" si="6"/>
        <v>28418.708245231799</v>
      </c>
      <c r="HE10" s="276">
        <f t="shared" si="6"/>
        <v>29998.457344479662</v>
      </c>
      <c r="HF10" s="276">
        <f t="shared" si="6"/>
        <v>31666.022089499995</v>
      </c>
    </row>
    <row r="11" spans="1:214">
      <c r="A11" s="3" t="str">
        <f>'Attachment 3 Constant DCF '!A9</f>
        <v>Northwest Natural Gas Company</v>
      </c>
      <c r="B11" s="3" t="str">
        <f>'Attachment 3 Constant DCF '!B9</f>
        <v>NWN</v>
      </c>
      <c r="C11" s="276">
        <f>'Attachment 3 Constant DCF '!D9</f>
        <v>45.326666666666675</v>
      </c>
      <c r="D11" s="276">
        <f>'Attachment 3 Constant DCF '!C9</f>
        <v>1.92</v>
      </c>
      <c r="E11" s="99">
        <f>MIN('Attachment 3 Constant DCF '!G9:I9)</f>
        <v>3.1E-2</v>
      </c>
      <c r="F11" s="95">
        <f t="shared" si="0"/>
        <v>3.5098058326084772E-2</v>
      </c>
      <c r="G11" s="95">
        <f t="shared" si="0"/>
        <v>3.9196116652169544E-2</v>
      </c>
      <c r="H11" s="95">
        <f t="shared" si="0"/>
        <v>4.3294174978254316E-2</v>
      </c>
      <c r="I11" s="95">
        <f t="shared" si="0"/>
        <v>4.7392233304339088E-2</v>
      </c>
      <c r="J11" s="95">
        <f t="shared" si="0"/>
        <v>5.1490291630423859E-2</v>
      </c>
      <c r="K11" s="95">
        <f>'Attachment 5 GDP Growth'!$D$25</f>
        <v>5.5588349956508631E-2</v>
      </c>
      <c r="L11" s="95">
        <f t="shared" si="1"/>
        <v>9.5599278807640076E-2</v>
      </c>
      <c r="N11" s="276">
        <f t="shared" si="7"/>
        <v>-45.326666666666675</v>
      </c>
      <c r="O11" s="276">
        <f t="shared" si="2"/>
        <v>1.9795199999999997</v>
      </c>
      <c r="P11" s="276">
        <f t="shared" si="3"/>
        <v>2.0408851199999996</v>
      </c>
      <c r="Q11" s="276">
        <f t="shared" si="3"/>
        <v>2.1041525587199992</v>
      </c>
      <c r="R11" s="276">
        <f t="shared" si="3"/>
        <v>2.1693812880403192</v>
      </c>
      <c r="S11" s="276">
        <f t="shared" si="3"/>
        <v>2.236632107969569</v>
      </c>
      <c r="T11" s="276">
        <f t="shared" si="8"/>
        <v>2.3151335521490788</v>
      </c>
      <c r="U11" s="276">
        <f t="shared" si="8"/>
        <v>2.4058777969244658</v>
      </c>
      <c r="V11" s="276">
        <f t="shared" si="8"/>
        <v>2.5100382912408103</v>
      </c>
      <c r="W11" s="276">
        <f t="shared" si="8"/>
        <v>2.6289946115421192</v>
      </c>
      <c r="X11" s="276">
        <f t="shared" si="8"/>
        <v>2.764362310785236</v>
      </c>
      <c r="Y11" s="276">
        <f t="shared" si="4"/>
        <v>2.9180286503237487</v>
      </c>
      <c r="Z11" s="276">
        <f t="shared" si="4"/>
        <v>3.0802370481210639</v>
      </c>
      <c r="AA11" s="276">
        <f t="shared" si="4"/>
        <v>3.2514623431010206</v>
      </c>
      <c r="AB11" s="276">
        <f t="shared" si="4"/>
        <v>3.4322057696997295</v>
      </c>
      <c r="AC11" s="276">
        <f t="shared" si="4"/>
        <v>3.6229964251485463</v>
      </c>
      <c r="AD11" s="276">
        <f t="shared" si="4"/>
        <v>3.8243928183208835</v>
      </c>
      <c r="AE11" s="276">
        <f t="shared" si="4"/>
        <v>4.0369845046768633</v>
      </c>
      <c r="AF11" s="276">
        <f t="shared" si="4"/>
        <v>4.2613938120918435</v>
      </c>
      <c r="AG11" s="276">
        <f t="shared" si="4"/>
        <v>4.4982776626209056</v>
      </c>
      <c r="AH11" s="276">
        <f t="shared" si="4"/>
        <v>4.7483294955322224</v>
      </c>
      <c r="AI11" s="276">
        <f t="shared" si="4"/>
        <v>5.0122812972386797</v>
      </c>
      <c r="AJ11" s="276">
        <f t="shared" si="4"/>
        <v>5.2909057440700469</v>
      </c>
      <c r="AK11" s="276">
        <f t="shared" si="4"/>
        <v>5.5850184641583143</v>
      </c>
      <c r="AL11" s="276">
        <f t="shared" si="4"/>
        <v>5.8954804250575092</v>
      </c>
      <c r="AM11" s="276">
        <f t="shared" si="4"/>
        <v>6.223200454087352</v>
      </c>
      <c r="AN11" s="276">
        <f t="shared" si="4"/>
        <v>6.5691378987786635</v>
      </c>
      <c r="AO11" s="276">
        <f t="shared" si="4"/>
        <v>6.934305435208536</v>
      </c>
      <c r="AP11" s="276">
        <f t="shared" si="4"/>
        <v>7.3197720324462283</v>
      </c>
      <c r="AQ11" s="276">
        <f t="shared" si="4"/>
        <v>7.7266660817877133</v>
      </c>
      <c r="AR11" s="276">
        <f t="shared" si="4"/>
        <v>8.1561786999392147</v>
      </c>
      <c r="AS11" s="276">
        <f t="shared" si="4"/>
        <v>8.6095672158192578</v>
      </c>
      <c r="AT11" s="276">
        <f t="shared" si="4"/>
        <v>9.0881588511863018</v>
      </c>
      <c r="AU11" s="276">
        <f t="shared" si="4"/>
        <v>9.5933546058663879</v>
      </c>
      <c r="AV11" s="276">
        <f t="shared" si="4"/>
        <v>10.126633358954173</v>
      </c>
      <c r="AW11" s="276">
        <f t="shared" si="4"/>
        <v>10.689556197992973</v>
      </c>
      <c r="AX11" s="276">
        <f t="shared" si="4"/>
        <v>11.283770988806772</v>
      </c>
      <c r="AY11" s="276">
        <f t="shared" si="4"/>
        <v>11.911017199361662</v>
      </c>
      <c r="AZ11" s="276">
        <f t="shared" si="4"/>
        <v>12.573130991777772</v>
      </c>
      <c r="BA11" s="276">
        <f t="shared" si="4"/>
        <v>13.272050597397739</v>
      </c>
      <c r="BB11" s="276">
        <f t="shared" si="4"/>
        <v>14.009821990646373</v>
      </c>
      <c r="BC11" s="276">
        <f t="shared" si="4"/>
        <v>14.788604878290814</v>
      </c>
      <c r="BD11" s="276">
        <f t="shared" si="4"/>
        <v>15.610679021633775</v>
      </c>
      <c r="BE11" s="276">
        <f t="shared" si="4"/>
        <v>16.478450910147082</v>
      </c>
      <c r="BF11" s="276">
        <f t="shared" si="4"/>
        <v>17.394460806081486</v>
      </c>
      <c r="BG11" s="276">
        <f t="shared" si="4"/>
        <v>18.361390180674718</v>
      </c>
      <c r="BH11" s="276">
        <f t="shared" si="4"/>
        <v>19.382069563726066</v>
      </c>
      <c r="BI11" s="276">
        <f t="shared" si="4"/>
        <v>20.459486829515864</v>
      </c>
      <c r="BJ11" s="276">
        <f t="shared" si="4"/>
        <v>21.596795943325571</v>
      </c>
      <c r="BK11" s="276">
        <f t="shared" si="4"/>
        <v>22.797326194162459</v>
      </c>
      <c r="BL11" s="276">
        <f t="shared" si="4"/>
        <v>24.064591940716241</v>
      </c>
      <c r="BM11" s="276">
        <f t="shared" si="4"/>
        <v>25.402302899077352</v>
      </c>
      <c r="BN11" s="276">
        <f t="shared" si="4"/>
        <v>26.814375002332497</v>
      </c>
      <c r="BO11" s="276">
        <f t="shared" si="4"/>
        <v>28.304941863827214</v>
      </c>
      <c r="BP11" s="276">
        <f t="shared" si="4"/>
        <v>29.878366877652272</v>
      </c>
      <c r="BQ11" s="276">
        <f t="shared" si="4"/>
        <v>31.539255991776162</v>
      </c>
      <c r="BR11" s="276">
        <f t="shared" si="4"/>
        <v>33.292471191214929</v>
      </c>
      <c r="BS11" s="276">
        <f t="shared" si="4"/>
        <v>35.143144730709167</v>
      </c>
      <c r="BT11" s="276">
        <f t="shared" si="4"/>
        <v>37.096694158572063</v>
      </c>
      <c r="BU11" s="276">
        <f t="shared" si="4"/>
        <v>39.158838175688338</v>
      </c>
      <c r="BV11" s="276">
        <f t="shared" si="4"/>
        <v>41.335613376088794</v>
      </c>
      <c r="BW11" s="276">
        <f t="shared" si="4"/>
        <v>43.633391918105758</v>
      </c>
      <c r="BX11" s="276">
        <f t="shared" si="4"/>
        <v>46.058900177838915</v>
      </c>
      <c r="BY11" s="276">
        <f t="shared" si="4"/>
        <v>48.619238439536524</v>
      </c>
      <c r="BZ11" s="276">
        <f t="shared" si="4"/>
        <v>51.32190168053242</v>
      </c>
      <c r="CA11" s="276">
        <f t="shared" si="4"/>
        <v>54.174801511583382</v>
      </c>
      <c r="CB11" s="276">
        <f t="shared" si="4"/>
        <v>57.186289336833674</v>
      </c>
      <c r="CC11" s="276">
        <f t="shared" si="4"/>
        <v>60.365180801203742</v>
      </c>
      <c r="CD11" s="276">
        <f t="shared" si="4"/>
        <v>63.720781596768973</v>
      </c>
      <c r="CE11" s="276">
        <f t="shared" si="4"/>
        <v>67.262914703672422</v>
      </c>
      <c r="CF11" s="276">
        <f t="shared" si="4"/>
        <v>71.001949145314953</v>
      </c>
      <c r="CG11" s="276">
        <f t="shared" si="4"/>
        <v>74.948830341998956</v>
      </c>
      <c r="CH11" s="276">
        <f t="shared" si="4"/>
        <v>79.115112151880993</v>
      </c>
      <c r="CI11" s="276">
        <f t="shared" si="4"/>
        <v>83.512990693028186</v>
      </c>
      <c r="CJ11" s="276">
        <f t="shared" si="4"/>
        <v>88.155340045586883</v>
      </c>
      <c r="CK11" s="276">
        <f t="shared" si="5"/>
        <v>93.055749938575985</v>
      </c>
      <c r="CL11" s="276">
        <f t="shared" si="5"/>
        <v>98.228565531626899</v>
      </c>
      <c r="CM11" s="276">
        <f t="shared" si="5"/>
        <v>103.68892940812482</v>
      </c>
      <c r="CN11" s="276">
        <f t="shared" si="5"/>
        <v>109.45282590267938</v>
      </c>
      <c r="CO11" s="276">
        <f t="shared" si="5"/>
        <v>115.53712789268633</v>
      </c>
      <c r="CP11" s="276">
        <f t="shared" si="5"/>
        <v>121.95964619095487</v>
      </c>
      <c r="CQ11" s="276">
        <f t="shared" si="5"/>
        <v>128.73918168398964</v>
      </c>
      <c r="CR11" s="276">
        <f t="shared" si="5"/>
        <v>135.89558036855379</v>
      </c>
      <c r="CS11" s="276">
        <f t="shared" si="5"/>
        <v>143.4497914476238</v>
      </c>
      <c r="CT11" s="276">
        <f t="shared" si="5"/>
        <v>151.42392865580248</v>
      </c>
      <c r="CU11" s="276">
        <f t="shared" si="5"/>
        <v>159.84133499371063</v>
      </c>
      <c r="CV11" s="276">
        <f t="shared" si="5"/>
        <v>168.72665106085654</v>
      </c>
      <c r="CW11" s="276">
        <f t="shared" si="5"/>
        <v>178.10588718701715</v>
      </c>
      <c r="CX11" s="276">
        <f t="shared" si="5"/>
        <v>188.00649957328349</v>
      </c>
      <c r="CY11" s="276">
        <f t="shared" si="5"/>
        <v>198.45747066566136</v>
      </c>
      <c r="CZ11" s="276">
        <f t="shared" si="5"/>
        <v>209.48939399650769</v>
      </c>
      <c r="DA11" s="276">
        <f t="shared" si="5"/>
        <v>221.13456374216247</v>
      </c>
      <c r="DB11" s="276">
        <f t="shared" si="5"/>
        <v>233.42706925894166</v>
      </c>
      <c r="DC11" s="276">
        <f t="shared" si="5"/>
        <v>246.40289487422987</v>
      </c>
      <c r="DD11" s="276">
        <f t="shared" si="5"/>
        <v>260.10002522479539</v>
      </c>
      <c r="DE11" s="276">
        <f t="shared" si="5"/>
        <v>274.55855645068806</v>
      </c>
      <c r="DF11" s="276">
        <f t="shared" si="5"/>
        <v>289.82081357022275</v>
      </c>
      <c r="DG11" s="276">
        <f t="shared" si="5"/>
        <v>305.93147437964433</v>
      </c>
      <c r="DH11" s="276">
        <f t="shared" si="5"/>
        <v>322.93770024017067</v>
      </c>
      <c r="DI11" s="276">
        <f t="shared" si="5"/>
        <v>340.88927413527136</v>
      </c>
      <c r="DJ11" s="276">
        <f t="shared" si="5"/>
        <v>359.83874640232301</v>
      </c>
      <c r="DK11" s="276">
        <f t="shared" si="5"/>
        <v>379.8415885652467</v>
      </c>
      <c r="DL11" s="276">
        <f t="shared" si="5"/>
        <v>400.95635571844781</v>
      </c>
      <c r="DM11" s="276">
        <f t="shared" si="5"/>
        <v>423.24485793741127</v>
      </c>
      <c r="DN11" s="276">
        <f t="shared" si="5"/>
        <v>446.77234121772887</v>
      </c>
      <c r="DO11" s="276">
        <f t="shared" si="5"/>
        <v>471.60767847222866</v>
      </c>
      <c r="DP11" s="276">
        <f t="shared" si="5"/>
        <v>497.82357114531948</v>
      </c>
      <c r="DQ11" s="276">
        <f t="shared" si="5"/>
        <v>525.49676203474439</v>
      </c>
      <c r="DR11" s="276">
        <f t="shared" si="5"/>
        <v>554.70825994374388</v>
      </c>
      <c r="DS11" s="276">
        <f t="shared" si="5"/>
        <v>585.54357682126272</v>
      </c>
      <c r="DT11" s="276">
        <f t="shared" si="5"/>
        <v>618.09297808438885</v>
      </c>
      <c r="DU11" s="276">
        <f t="shared" si="5"/>
        <v>652.45174685580446</v>
      </c>
      <c r="DV11" s="276">
        <f t="shared" si="5"/>
        <v>688.72046288976026</v>
      </c>
      <c r="DW11" s="276">
        <f t="shared" si="5"/>
        <v>727.00529700308482</v>
      </c>
      <c r="DX11" s="276">
        <f t="shared" si="5"/>
        <v>767.41832187312775</v>
      </c>
      <c r="DY11" s="276">
        <f t="shared" si="5"/>
        <v>810.0778401124478</v>
      </c>
      <c r="DZ11" s="276">
        <f t="shared" si="5"/>
        <v>855.10873058063123</v>
      </c>
      <c r="EA11" s="276">
        <f t="shared" si="5"/>
        <v>902.64281394701322</v>
      </c>
      <c r="EB11" s="276">
        <f t="shared" si="5"/>
        <v>952.81923857442746</v>
      </c>
      <c r="EC11" s="276">
        <f t="shared" si="5"/>
        <v>1005.7848878535968</v>
      </c>
      <c r="ED11" s="276">
        <f t="shared" si="5"/>
        <v>1061.6948101805704</v>
      </c>
      <c r="EE11" s="276">
        <f t="shared" si="5"/>
        <v>1120.7126728358969</v>
      </c>
      <c r="EF11" s="276">
        <f t="shared" si="5"/>
        <v>1183.0112410941929</v>
      </c>
      <c r="EG11" s="276">
        <f t="shared" si="5"/>
        <v>1248.7728839666204</v>
      </c>
      <c r="EH11" s="276">
        <f t="shared" si="5"/>
        <v>1318.1901080567554</v>
      </c>
      <c r="EI11" s="276">
        <f t="shared" si="5"/>
        <v>1391.4661210926222</v>
      </c>
      <c r="EJ11" s="276">
        <f t="shared" si="5"/>
        <v>1468.8154267845446</v>
      </c>
      <c r="EK11" s="276">
        <f t="shared" si="5"/>
        <v>1550.4644527501623</v>
      </c>
      <c r="EL11" s="276">
        <f t="shared" si="5"/>
        <v>1636.652213344765</v>
      </c>
      <c r="EM11" s="276">
        <f t="shared" si="5"/>
        <v>1727.6310093372681</v>
      </c>
      <c r="EN11" s="276">
        <f t="shared" si="5"/>
        <v>1823.6671664800244</v>
      </c>
      <c r="EO11" s="276">
        <f t="shared" si="5"/>
        <v>1925.0418151345104</v>
      </c>
      <c r="EP11" s="276">
        <f t="shared" si="5"/>
        <v>2032.0517132351201</v>
      </c>
      <c r="EQ11" s="276">
        <f t="shared" si="5"/>
        <v>2145.0101150001569</v>
      </c>
      <c r="ER11" s="276">
        <f t="shared" si="5"/>
        <v>2264.2476879330366</v>
      </c>
      <c r="ES11" s="276">
        <f t="shared" si="5"/>
        <v>2390.1134807980739</v>
      </c>
      <c r="ET11" s="276">
        <f t="shared" si="5"/>
        <v>2522.9759454044461</v>
      </c>
      <c r="EU11" s="276">
        <f t="shared" si="5"/>
        <v>2663.2240151894416</v>
      </c>
      <c r="EV11" s="276">
        <f t="shared" si="5"/>
        <v>2811.2682437583703</v>
      </c>
      <c r="EW11" s="276">
        <f t="shared" si="6"/>
        <v>2967.5420067140299</v>
      </c>
      <c r="EX11" s="276">
        <f t="shared" si="6"/>
        <v>3132.5027702938892</v>
      </c>
      <c r="EY11" s="276">
        <f t="shared" si="6"/>
        <v>3306.6334305287187</v>
      </c>
      <c r="EZ11" s="276">
        <f t="shared" si="6"/>
        <v>3490.4437268428396</v>
      </c>
      <c r="FA11" s="276">
        <f t="shared" si="6"/>
        <v>3684.4717342340796</v>
      </c>
      <c r="FB11" s="276">
        <f t="shared" si="6"/>
        <v>3889.2854384015477</v>
      </c>
      <c r="FC11" s="276">
        <f t="shared" si="6"/>
        <v>4105.484398432166</v>
      </c>
      <c r="FD11" s="276">
        <f t="shared" si="6"/>
        <v>4333.7015019131995</v>
      </c>
      <c r="FE11" s="276">
        <f t="shared" si="6"/>
        <v>4574.6048176085978</v>
      </c>
      <c r="FF11" s="276">
        <f t="shared" si="6"/>
        <v>4828.8995511225548</v>
      </c>
      <c r="FG11" s="276">
        <f t="shared" si="6"/>
        <v>5097.3301092751826</v>
      </c>
      <c r="FH11" s="276">
        <f t="shared" si="6"/>
        <v>5380.6822792334196</v>
      </c>
      <c r="FI11" s="276">
        <f t="shared" si="6"/>
        <v>5679.7855287762313</v>
      </c>
      <c r="FJ11" s="276">
        <f t="shared" si="6"/>
        <v>5995.515434427758</v>
      </c>
      <c r="FK11" s="276">
        <f t="shared" si="6"/>
        <v>6328.796244566377</v>
      </c>
      <c r="FL11" s="276">
        <f t="shared" si="6"/>
        <v>6680.6035850127701</v>
      </c>
      <c r="FM11" s="276">
        <f t="shared" si="6"/>
        <v>7051.9673150171657</v>
      </c>
      <c r="FN11" s="276">
        <f t="shared" si="6"/>
        <v>7443.9745420062009</v>
      </c>
      <c r="FO11" s="276">
        <f t="shared" si="6"/>
        <v>7857.7728039145823</v>
      </c>
      <c r="FP11" s="276">
        <f t="shared" si="6"/>
        <v>8294.5734284173213</v>
      </c>
      <c r="FQ11" s="276">
        <f t="shared" si="6"/>
        <v>8755.6550788961413</v>
      </c>
      <c r="FR11" s="276">
        <f t="shared" si="6"/>
        <v>9242.367497520303</v>
      </c>
      <c r="FS11" s="276">
        <f t="shared" si="6"/>
        <v>9756.1354563991226</v>
      </c>
      <c r="FT11" s="276">
        <f t="shared" si="6"/>
        <v>10298.462928372539</v>
      </c>
      <c r="FU11" s="276">
        <f t="shared" si="6"/>
        <v>10870.937489649043</v>
      </c>
      <c r="FV11" s="276">
        <f t="shared" si="6"/>
        <v>11475.234967178983</v>
      </c>
      <c r="FW11" s="276">
        <f t="shared" si="6"/>
        <v>12113.124344367694</v>
      </c>
      <c r="FX11" s="276">
        <f t="shared" si="6"/>
        <v>12786.472939489109</v>
      </c>
      <c r="FY11" s="276">
        <f t="shared" si="6"/>
        <v>13497.251871958857</v>
      </c>
      <c r="FZ11" s="276">
        <f t="shared" si="6"/>
        <v>14247.541832468447</v>
      </c>
      <c r="GA11" s="276">
        <f t="shared" si="6"/>
        <v>15039.539173871699</v>
      </c>
      <c r="GB11" s="276">
        <f t="shared" si="6"/>
        <v>15875.5623406535</v>
      </c>
      <c r="GC11" s="276">
        <f t="shared" si="6"/>
        <v>16758.058655802117</v>
      </c>
      <c r="GD11" s="276">
        <f t="shared" si="6"/>
        <v>17689.611484952544</v>
      </c>
      <c r="GE11" s="276">
        <f t="shared" si="6"/>
        <v>18672.947798772759</v>
      </c>
      <c r="GF11" s="276">
        <f t="shared" si="6"/>
        <v>19710.946155730555</v>
      </c>
      <c r="GG11" s="276">
        <f t="shared" si="6"/>
        <v>20806.645128609205</v>
      </c>
      <c r="GH11" s="276">
        <f t="shared" si="6"/>
        <v>21963.252199439219</v>
      </c>
      <c r="GI11" s="276">
        <f t="shared" si="6"/>
        <v>23184.153148884703</v>
      </c>
      <c r="GJ11" s="276">
        <f t="shared" si="6"/>
        <v>24472.921967570197</v>
      </c>
      <c r="GK11" s="276">
        <f t="shared" si="6"/>
        <v>25833.331318361816</v>
      </c>
      <c r="GL11" s="276">
        <f t="shared" si="6"/>
        <v>27269.363580229347</v>
      </c>
      <c r="GM11" s="276">
        <f t="shared" si="6"/>
        <v>28785.222506018406</v>
      </c>
      <c r="GN11" s="276">
        <f t="shared" si="6"/>
        <v>30385.345528258928</v>
      </c>
      <c r="GO11" s="276">
        <f t="shared" si="6"/>
        <v>32074.416749033218</v>
      </c>
      <c r="GP11" s="276">
        <f t="shared" si="6"/>
        <v>33857.380651929379</v>
      </c>
      <c r="GQ11" s="276">
        <f t="shared" si="6"/>
        <v>35739.456576219556</v>
      </c>
      <c r="GR11" s="276">
        <f t="shared" si="6"/>
        <v>37726.153995633889</v>
      </c>
      <c r="GS11" s="276">
        <f t="shared" si="6"/>
        <v>39823.28864645632</v>
      </c>
      <c r="GT11" s="276">
        <f t="shared" si="6"/>
        <v>42036.999552154593</v>
      </c>
      <c r="GU11" s="276">
        <f t="shared" si="6"/>
        <v>44373.76699438136</v>
      </c>
      <c r="GV11" s="276">
        <f t="shared" si="6"/>
        <v>46840.431482953602</v>
      </c>
      <c r="GW11" s="276">
        <f t="shared" si="6"/>
        <v>49444.213780341888</v>
      </c>
      <c r="GX11" s="276">
        <f t="shared" si="6"/>
        <v>52192.736039287956</v>
      </c>
      <c r="GY11" s="276">
        <f t="shared" si="6"/>
        <v>55094.044115427576</v>
      </c>
      <c r="GZ11" s="276">
        <f t="shared" si="6"/>
        <v>58156.631120235288</v>
      </c>
      <c r="HA11" s="276">
        <f t="shared" si="6"/>
        <v>61389.462283238507</v>
      </c>
      <c r="HB11" s="276">
        <f t="shared" si="6"/>
        <v>64802.001196281053</v>
      </c>
      <c r="HC11" s="276">
        <f t="shared" si="6"/>
        <v>68404.237516662019</v>
      </c>
      <c r="HD11" s="276">
        <f t="shared" si="6"/>
        <v>72206.716210246363</v>
      </c>
      <c r="HE11" s="276">
        <f t="shared" si="6"/>
        <v>76220.568420151845</v>
      </c>
      <c r="HF11" s="276">
        <f t="shared" si="6"/>
        <v>80457.544051375255</v>
      </c>
    </row>
    <row r="12" spans="1:214">
      <c r="A12" s="3" t="str">
        <f>'Attachment 3 Constant DCF '!A10</f>
        <v>ONE Gas Inc.</v>
      </c>
      <c r="B12" s="3" t="str">
        <f>'Attachment 3 Constant DCF '!B10</f>
        <v>OGS</v>
      </c>
      <c r="C12" s="276">
        <f>'Attachment 3 Constant DCF '!D10</f>
        <v>74.386666666666699</v>
      </c>
      <c r="D12" s="276">
        <f>'Attachment 3 Constant DCF '!C10</f>
        <v>2.16</v>
      </c>
      <c r="E12" s="99">
        <f>MIN('Attachment 3 Constant DCF '!G10:I10)</f>
        <v>0.05</v>
      </c>
      <c r="F12" s="95">
        <f t="shared" si="0"/>
        <v>5.093139165941811E-2</v>
      </c>
      <c r="G12" s="95">
        <f t="shared" si="0"/>
        <v>5.1862783318836217E-2</v>
      </c>
      <c r="H12" s="95">
        <f t="shared" si="0"/>
        <v>5.2794174978254324E-2</v>
      </c>
      <c r="I12" s="95">
        <f t="shared" si="0"/>
        <v>5.3725566637672431E-2</v>
      </c>
      <c r="J12" s="95">
        <f t="shared" si="0"/>
        <v>5.4656958297090538E-2</v>
      </c>
      <c r="K12" s="95">
        <f>'Attachment 5 GDP Growth'!$D$25</f>
        <v>5.5588349956508631E-2</v>
      </c>
      <c r="L12" s="95">
        <f t="shared" si="1"/>
        <v>8.6255154013633734E-2</v>
      </c>
      <c r="N12" s="276">
        <f t="shared" si="7"/>
        <v>-74.386666666666699</v>
      </c>
      <c r="O12" s="276">
        <f t="shared" si="2"/>
        <v>2.2680000000000002</v>
      </c>
      <c r="P12" s="276">
        <f t="shared" si="3"/>
        <v>2.3814000000000002</v>
      </c>
      <c r="Q12" s="276">
        <f t="shared" si="3"/>
        <v>2.5004700000000004</v>
      </c>
      <c r="R12" s="276">
        <f t="shared" si="3"/>
        <v>2.6254935000000006</v>
      </c>
      <c r="S12" s="276">
        <f t="shared" si="3"/>
        <v>2.7567681750000008</v>
      </c>
      <c r="T12" s="276">
        <f t="shared" si="8"/>
        <v>2.8971742146351449</v>
      </c>
      <c r="U12" s="276">
        <f t="shared" si="8"/>
        <v>3.047429733165687</v>
      </c>
      <c r="V12" s="276">
        <f t="shared" si="8"/>
        <v>3.2083162717323712</v>
      </c>
      <c r="W12" s="276">
        <f t="shared" si="8"/>
        <v>3.3806848813840573</v>
      </c>
      <c r="X12" s="276">
        <f t="shared" si="8"/>
        <v>3.5654628339614702</v>
      </c>
      <c r="Y12" s="276">
        <f t="shared" si="4"/>
        <v>3.7636610297326456</v>
      </c>
      <c r="Z12" s="276">
        <f t="shared" si="4"/>
        <v>3.9728767361710977</v>
      </c>
      <c r="AA12" s="276">
        <f t="shared" si="4"/>
        <v>4.1937223985154484</v>
      </c>
      <c r="AB12" s="276">
        <f t="shared" si="4"/>
        <v>4.4268445068245743</v>
      </c>
      <c r="AC12" s="276">
        <f t="shared" si="4"/>
        <v>4.6729254884729867</v>
      </c>
      <c r="AD12" s="276">
        <f t="shared" si="4"/>
        <v>4.9326857058469118</v>
      </c>
      <c r="AE12" s="276">
        <f t="shared" si="4"/>
        <v>5.2068855650889976</v>
      </c>
      <c r="AF12" s="276">
        <f t="shared" si="4"/>
        <v>5.4963277420646577</v>
      </c>
      <c r="AG12" s="276">
        <f t="shared" si="4"/>
        <v>5.8018595320662145</v>
      </c>
      <c r="AH12" s="276">
        <f t="shared" si="4"/>
        <v>6.1243753301332164</v>
      </c>
      <c r="AI12" s="276">
        <f t="shared" si="4"/>
        <v>6.4648192492496701</v>
      </c>
      <c r="AJ12" s="276">
        <f t="shared" si="4"/>
        <v>6.8241878840825345</v>
      </c>
      <c r="AK12" s="276">
        <f t="shared" si="4"/>
        <v>7.2035332283518807</v>
      </c>
      <c r="AL12" s="276">
        <f t="shared" si="4"/>
        <v>7.6039657543728438</v>
      </c>
      <c r="AM12" s="276">
        <f t="shared" si="4"/>
        <v>8.0266576637842295</v>
      </c>
      <c r="AN12" s="276">
        <f t="shared" si="4"/>
        <v>8.4728463189797587</v>
      </c>
      <c r="AO12" s="276">
        <f t="shared" si="4"/>
        <v>8.9438378652869215</v>
      </c>
      <c r="AP12" s="276">
        <f t="shared" si="4"/>
        <v>9.441011054496764</v>
      </c>
      <c r="AQ12" s="276">
        <f t="shared" si="4"/>
        <v>9.9658212809373961</v>
      </c>
      <c r="AR12" s="276">
        <f t="shared" si="4"/>
        <v>10.519804841906165</v>
      </c>
      <c r="AS12" s="276">
        <f t="shared" si="4"/>
        <v>11.104583434932218</v>
      </c>
      <c r="AT12" s="276">
        <f t="shared" si="4"/>
        <v>11.721868905034478</v>
      </c>
      <c r="AU12" s="276">
        <f t="shared" si="4"/>
        <v>12.373468255871851</v>
      </c>
      <c r="AV12" s="276">
        <f t="shared" si="4"/>
        <v>13.061288939455006</v>
      </c>
      <c r="AW12" s="276">
        <f t="shared" si="4"/>
        <v>13.787344439904507</v>
      </c>
      <c r="AX12" s="276">
        <f t="shared" si="4"/>
        <v>14.553760167600842</v>
      </c>
      <c r="AY12" s="276">
        <f t="shared" si="4"/>
        <v>15.362779680980534</v>
      </c>
      <c r="AZ12" s="276">
        <f t="shared" si="4"/>
        <v>16.21677125419162</v>
      </c>
      <c r="BA12" s="276">
        <f t="shared" si="4"/>
        <v>17.118234809834274</v>
      </c>
      <c r="BB12" s="276">
        <f t="shared" si="4"/>
        <v>18.069809237081028</v>
      </c>
      <c r="BC12" s="276">
        <f t="shared" si="4"/>
        <v>19.07428011659924</v>
      </c>
      <c r="BD12" s="276">
        <f t="shared" si="4"/>
        <v>20.134587874889235</v>
      </c>
      <c r="BE12" s="276">
        <f t="shared" si="4"/>
        <v>21.253836391908653</v>
      </c>
      <c r="BF12" s="276">
        <f t="shared" si="4"/>
        <v>22.43530208718045</v>
      </c>
      <c r="BG12" s="276">
        <f t="shared" si="4"/>
        <v>23.682443510982626</v>
      </c>
      <c r="BH12" s="276">
        <f t="shared" si="4"/>
        <v>24.998911468696374</v>
      </c>
      <c r="BI12" s="276">
        <f t="shared" si="4"/>
        <v>26.388559707950044</v>
      </c>
      <c r="BJ12" s="276">
        <f t="shared" si="4"/>
        <v>27.855456199843793</v>
      </c>
      <c r="BK12" s="276">
        <f t="shared" si="4"/>
        <v>29.403895047278908</v>
      </c>
      <c r="BL12" s="276">
        <f t="shared" si="4"/>
        <v>31.038409055251499</v>
      </c>
      <c r="BM12" s="276">
        <f t="shared" si="4"/>
        <v>32.763782999908088</v>
      </c>
      <c r="BN12" s="276">
        <f t="shared" si="4"/>
        <v>34.585067635206087</v>
      </c>
      <c r="BO12" s="276">
        <f t="shared" si="4"/>
        <v>36.507594478181446</v>
      </c>
      <c r="BP12" s="276">
        <f t="shared" si="4"/>
        <v>38.536991416104897</v>
      </c>
      <c r="BQ12" s="276">
        <f t="shared" si="4"/>
        <v>40.679199181214308</v>
      </c>
      <c r="BR12" s="276">
        <f t="shared" si="4"/>
        <v>42.940488741250171</v>
      </c>
      <c r="BS12" s="276">
        <f t="shared" si="4"/>
        <v>45.327479656702302</v>
      </c>
      <c r="BT12" s="276">
        <f t="shared" si="4"/>
        <v>47.847159458505594</v>
      </c>
      <c r="BU12" s="276">
        <f t="shared" si="4"/>
        <v>50.506904102909878</v>
      </c>
      <c r="BV12" s="276">
        <f t="shared" si="4"/>
        <v>53.314499563402258</v>
      </c>
      <c r="BW12" s="276">
        <f t="shared" si="4"/>
        <v>56.278164622888788</v>
      </c>
      <c r="BX12" s="276">
        <f t="shared" si="4"/>
        <v>59.406574932855932</v>
      </c>
      <c r="BY12" s="276">
        <f t="shared" si="4"/>
        <v>62.708888409941082</v>
      </c>
      <c r="BZ12" s="276">
        <f t="shared" si="4"/>
        <v>66.194772044256538</v>
      </c>
      <c r="CA12" s="276">
        <f t="shared" si="4"/>
        <v>69.87443019794398</v>
      </c>
      <c r="CB12" s="276">
        <f t="shared" si="4"/>
        <v>73.758634476798917</v>
      </c>
      <c r="CC12" s="276">
        <f t="shared" si="4"/>
        <v>77.858755262409417</v>
      </c>
      <c r="CD12" s="276">
        <f t="shared" si="4"/>
        <v>82.18679499711439</v>
      </c>
      <c r="CE12" s="276">
        <f t="shared" si="4"/>
        <v>86.755423319217812</v>
      </c>
      <c r="CF12" s="276">
        <f t="shared" si="4"/>
        <v>91.578014151311535</v>
      </c>
      <c r="CG12" s="276">
        <f t="shared" si="4"/>
        <v>96.668684850276748</v>
      </c>
      <c r="CH12" s="276">
        <f t="shared" si="4"/>
        <v>102.04233753356938</v>
      </c>
      <c r="CI12" s="276">
        <f t="shared" si="4"/>
        <v>107.71470270276561</v>
      </c>
      <c r="CJ12" s="276">
        <f t="shared" ref="CJ12" si="9">CI12*(1+$K12)</f>
        <v>113.70238529206823</v>
      </c>
      <c r="CK12" s="276">
        <f t="shared" si="5"/>
        <v>120.02291327657349</v>
      </c>
      <c r="CL12" s="276">
        <f t="shared" si="5"/>
        <v>126.69478898259135</v>
      </c>
      <c r="CM12" s="276">
        <f t="shared" si="5"/>
        <v>133.73754325022165</v>
      </c>
      <c r="CN12" s="276">
        <f t="shared" si="5"/>
        <v>141.17179260673868</v>
      </c>
      <c r="CO12" s="276">
        <f t="shared" si="5"/>
        <v>149.01929961814972</v>
      </c>
      <c r="CP12" s="276">
        <f t="shared" si="5"/>
        <v>157.30303659559723</v>
      </c>
      <c r="CQ12" s="276">
        <f t="shared" si="5"/>
        <v>166.04725284309478</v>
      </c>
      <c r="CR12" s="276">
        <f t="shared" si="5"/>
        <v>175.27754564345361</v>
      </c>
      <c r="CS12" s="276">
        <f t="shared" si="5"/>
        <v>185.02093519019982</v>
      </c>
      <c r="CT12" s="276">
        <f t="shared" si="5"/>
        <v>195.30594368483315</v>
      </c>
      <c r="CU12" s="276">
        <f t="shared" si="5"/>
        <v>206.16267883097183</v>
      </c>
      <c r="CV12" s="276">
        <f t="shared" si="5"/>
        <v>217.62292196979919</v>
      </c>
      <c r="CW12" s="276">
        <f t="shared" si="5"/>
        <v>229.72022111481436</v>
      </c>
      <c r="CX12" s="276">
        <f t="shared" si="5"/>
        <v>242.4899891582312</v>
      </c>
      <c r="CY12" s="276">
        <f t="shared" si="5"/>
        <v>255.96960753650893</v>
      </c>
      <c r="CZ12" s="276">
        <f t="shared" si="5"/>
        <v>270.19853565847853</v>
      </c>
      <c r="DA12" s="276">
        <f t="shared" si="5"/>
        <v>285.21842641639819</v>
      </c>
      <c r="DB12" s="276">
        <f t="shared" si="5"/>
        <v>301.07324811807763</v>
      </c>
      <c r="DC12" s="276">
        <f t="shared" si="5"/>
        <v>317.8094131970081</v>
      </c>
      <c r="DD12" s="276">
        <f t="shared" si="5"/>
        <v>335.47591407727606</v>
      </c>
      <c r="DE12" s="276">
        <f t="shared" si="5"/>
        <v>354.12446659098327</v>
      </c>
      <c r="DF12" s="276">
        <f t="shared" si="5"/>
        <v>373.80966136800481</v>
      </c>
      <c r="DG12" s="276">
        <f t="shared" si="5"/>
        <v>394.58912364125342</v>
      </c>
      <c r="DH12" s="276">
        <f t="shared" si="5"/>
        <v>416.52368193525547</v>
      </c>
      <c r="DI12" s="276">
        <f t="shared" si="5"/>
        <v>439.67754613184593</v>
      </c>
      <c r="DJ12" s="276">
        <f t="shared" si="5"/>
        <v>464.11849543424194</v>
      </c>
      <c r="DK12" s="276">
        <f t="shared" si="5"/>
        <v>489.91807677972884</v>
      </c>
      <c r="DL12" s="276">
        <f t="shared" si="5"/>
        <v>517.15181428178005</v>
      </c>
      <c r="DM12" s="276">
        <f t="shared" si="5"/>
        <v>545.89943031471898</v>
      </c>
      <c r="DN12" s="276">
        <f t="shared" si="5"/>
        <v>576.24507888811229</v>
      </c>
      <c r="DO12" s="276">
        <f t="shared" si="5"/>
        <v>608.27759199406057</v>
      </c>
      <c r="DP12" s="276">
        <f t="shared" si="5"/>
        <v>642.09073964852882</v>
      </c>
      <c r="DQ12" s="276">
        <f t="shared" si="5"/>
        <v>677.78350438794473</v>
      </c>
      <c r="DR12" s="276">
        <f t="shared" si="5"/>
        <v>715.46037102461059</v>
      </c>
      <c r="DS12" s="276">
        <f t="shared" si="5"/>
        <v>755.23163250914013</v>
      </c>
      <c r="DT12" s="276">
        <f t="shared" si="5"/>
        <v>797.21371279528353</v>
      </c>
      <c r="DU12" s="276">
        <f t="shared" si="5"/>
        <v>841.52950765227536</v>
      </c>
      <c r="DV12" s="276">
        <f t="shared" si="5"/>
        <v>888.30874442237848</v>
      </c>
      <c r="DW12" s="276">
        <f t="shared" si="5"/>
        <v>937.68836177675644</v>
      </c>
      <c r="DX12" s="276">
        <f t="shared" si="5"/>
        <v>989.81291058134809</v>
      </c>
      <c r="DY12" s="276">
        <f t="shared" si="5"/>
        <v>1044.8349770462144</v>
      </c>
      <c r="DZ12" s="276">
        <f t="shared" si="5"/>
        <v>1102.91562939706</v>
      </c>
      <c r="EA12" s="276">
        <f t="shared" si="5"/>
        <v>1164.2248893764868</v>
      </c>
      <c r="EB12" s="276">
        <f t="shared" si="5"/>
        <v>1228.9422299552245</v>
      </c>
      <c r="EC12" s="276">
        <f t="shared" si="5"/>
        <v>1297.2571007103077</v>
      </c>
      <c r="ED12" s="276">
        <f t="shared" si="5"/>
        <v>1369.3694824081581</v>
      </c>
      <c r="EE12" s="276">
        <f t="shared" si="5"/>
        <v>1445.4904724160258</v>
      </c>
      <c r="EF12" s="276">
        <f t="shared" si="5"/>
        <v>1525.8429026554868</v>
      </c>
      <c r="EG12" s="276">
        <f t="shared" si="5"/>
        <v>1610.6619919069549</v>
      </c>
      <c r="EH12" s="276">
        <f t="shared" si="5"/>
        <v>1700.196034374726</v>
      </c>
      <c r="EI12" s="276">
        <f t="shared" si="5"/>
        <v>1794.7071265282163</v>
      </c>
      <c r="EJ12" s="276">
        <f t="shared" si="5"/>
        <v>1894.4719343471068</v>
      </c>
      <c r="EK12" s="276">
        <f t="shared" si="5"/>
        <v>1999.7825032163776</v>
      </c>
      <c r="EL12" s="276">
        <f t="shared" si="5"/>
        <v>2110.9471128420723</v>
      </c>
      <c r="EM12" s="276">
        <f t="shared" si="5"/>
        <v>2228.2911796904191</v>
      </c>
      <c r="EN12" s="276">
        <f t="shared" si="5"/>
        <v>2352.1582095920517</v>
      </c>
      <c r="EO12" s="276">
        <f t="shared" si="5"/>
        <v>2482.9108032999293</v>
      </c>
      <c r="EP12" s="276">
        <f t="shared" si="5"/>
        <v>2620.9317179445616</v>
      </c>
      <c r="EQ12" s="276">
        <f t="shared" si="5"/>
        <v>2766.6249874937771</v>
      </c>
      <c r="ER12" s="276">
        <f t="shared" si="5"/>
        <v>2920.4171054970025</v>
      </c>
      <c r="ES12" s="276">
        <f t="shared" si="5"/>
        <v>3082.758273576344</v>
      </c>
      <c r="ET12" s="276">
        <f t="shared" si="5"/>
        <v>3254.1237193192283</v>
      </c>
      <c r="EU12" s="276">
        <f t="shared" si="5"/>
        <v>3435.0150874305209</v>
      </c>
      <c r="EV12" s="276">
        <f t="shared" ref="EV12" si="10">EU12*(1+$K12)</f>
        <v>3625.9619082164959</v>
      </c>
      <c r="EW12" s="276">
        <f t="shared" si="6"/>
        <v>3827.5231476994045</v>
      </c>
      <c r="EX12" s="276">
        <f t="shared" si="6"/>
        <v>4040.2888439003564</v>
      </c>
      <c r="EY12" s="276">
        <f t="shared" si="6"/>
        <v>4264.8818340804673</v>
      </c>
      <c r="EZ12" s="276">
        <f t="shared" si="6"/>
        <v>4501.9595779964884</v>
      </c>
      <c r="FA12" s="276">
        <f t="shared" si="6"/>
        <v>4752.2160825082128</v>
      </c>
      <c r="FB12" s="276">
        <f t="shared" si="6"/>
        <v>5016.3839331716281</v>
      </c>
      <c r="FC12" s="276">
        <f t="shared" si="6"/>
        <v>5295.2364387649795</v>
      </c>
      <c r="FD12" s="276">
        <f t="shared" si="6"/>
        <v>5589.5898950255041</v>
      </c>
      <c r="FE12" s="276">
        <f t="shared" si="6"/>
        <v>5900.3059742235464</v>
      </c>
      <c r="FF12" s="276">
        <f t="shared" si="6"/>
        <v>6228.2942475691634</v>
      </c>
      <c r="FG12" s="276">
        <f t="shared" si="6"/>
        <v>6574.5148478351475</v>
      </c>
      <c r="FH12" s="276">
        <f t="shared" si="6"/>
        <v>6939.9812799908696</v>
      </c>
      <c r="FI12" s="276">
        <f t="shared" si="6"/>
        <v>7325.7633880746207</v>
      </c>
      <c r="FJ12" s="276">
        <f t="shared" si="6"/>
        <v>7732.9904869894908</v>
      </c>
      <c r="FK12" s="276">
        <f t="shared" si="6"/>
        <v>8162.8546683906152</v>
      </c>
      <c r="FL12" s="276">
        <f t="shared" si="6"/>
        <v>8616.6142903412328</v>
      </c>
      <c r="FM12" s="276">
        <f t="shared" si="6"/>
        <v>9095.5976609529753</v>
      </c>
      <c r="FN12" s="276">
        <f t="shared" si="6"/>
        <v>9601.2069267936313</v>
      </c>
      <c r="FO12" s="276">
        <f t="shared" si="6"/>
        <v>10134.922177445091</v>
      </c>
      <c r="FP12" s="276">
        <f t="shared" si="6"/>
        <v>10698.30577822689</v>
      </c>
      <c r="FQ12" s="276">
        <f t="shared" si="6"/>
        <v>11293.006943768705</v>
      </c>
      <c r="FR12" s="276">
        <f t="shared" si="6"/>
        <v>11920.766565820202</v>
      </c>
      <c r="FS12" s="276">
        <f t="shared" si="6"/>
        <v>12583.422309430864</v>
      </c>
      <c r="FT12" s="276">
        <f t="shared" si="6"/>
        <v>13282.913992418045</v>
      </c>
      <c r="FU12" s="276">
        <f t="shared" si="6"/>
        <v>14021.289263870785</v>
      </c>
      <c r="FV12" s="276">
        <f t="shared" si="6"/>
        <v>14800.709598312273</v>
      </c>
      <c r="FW12" s="276">
        <f t="shared" si="6"/>
        <v>15623.456623067912</v>
      </c>
      <c r="FX12" s="276">
        <f t="shared" si="6"/>
        <v>16491.938797361345</v>
      </c>
      <c r="FY12" s="276">
        <f t="shared" si="6"/>
        <v>17408.69846269039</v>
      </c>
      <c r="FZ12" s="276">
        <f t="shared" si="6"/>
        <v>18376.419285121759</v>
      </c>
      <c r="GA12" s="276">
        <f t="shared" si="6"/>
        <v>19397.93411129064</v>
      </c>
      <c r="GB12" s="276">
        <f t="shared" si="6"/>
        <v>20476.233261102359</v>
      </c>
      <c r="GC12" s="276">
        <f t="shared" si="6"/>
        <v>21614.473281411618</v>
      </c>
      <c r="GD12" s="276">
        <f t="shared" si="6"/>
        <v>22815.986186304333</v>
      </c>
      <c r="GE12" s="276">
        <f t="shared" si="6"/>
        <v>24084.289211031486</v>
      </c>
      <c r="GF12" s="276">
        <f t="shared" si="6"/>
        <v>25423.095108148071</v>
      </c>
      <c r="GG12" s="276">
        <f t="shared" si="6"/>
        <v>26836.323015997408</v>
      </c>
      <c r="GH12" s="276">
        <f t="shared" si="6"/>
        <v>28328.109931356579</v>
      </c>
      <c r="GI12" s="276">
        <f t="shared" si="6"/>
        <v>29902.822819827277</v>
      </c>
      <c r="GJ12" s="276">
        <f t="shared" si="6"/>
        <v>31565.071399423308</v>
      </c>
      <c r="GK12" s="276">
        <f t="shared" si="6"/>
        <v>33319.72163477663</v>
      </c>
      <c r="GL12" s="276">
        <f t="shared" si="6"/>
        <v>35171.909981464043</v>
      </c>
      <c r="GM12" s="276">
        <f t="shared" si="6"/>
        <v>37127.058422152484</v>
      </c>
      <c r="GN12" s="276">
        <f t="shared" si="6"/>
        <v>39190.890338578836</v>
      </c>
      <c r="GO12" s="276">
        <f t="shared" si="6"/>
        <v>41369.447265826908</v>
      </c>
      <c r="GP12" s="276">
        <f t="shared" si="6"/>
        <v>43669.106577947023</v>
      </c>
      <c r="GQ12" s="276">
        <f t="shared" si="6"/>
        <v>46096.600156690016</v>
      </c>
      <c r="GR12" s="276">
        <f t="shared" si="6"/>
        <v>48659.034098005352</v>
      </c>
      <c r="GS12" s="276">
        <f t="shared" si="6"/>
        <v>51363.909513990962</v>
      </c>
      <c r="GT12" s="276">
        <f t="shared" si="6"/>
        <v>54219.144491189138</v>
      </c>
      <c r="GU12" s="276">
        <f t="shared" si="6"/>
        <v>57233.097269507867</v>
      </c>
      <c r="GV12" s="276">
        <f t="shared" si="6"/>
        <v>60414.59070962017</v>
      </c>
      <c r="GW12" s="276">
        <f t="shared" si="6"/>
        <v>63772.938120465769</v>
      </c>
      <c r="GX12" s="276">
        <f t="shared" si="6"/>
        <v>67317.970522460993</v>
      </c>
      <c r="GY12" s="276">
        <f t="shared" si="6"/>
        <v>71060.065426225483</v>
      </c>
      <c r="GZ12" s="276">
        <f t="shared" si="6"/>
        <v>75010.177211070899</v>
      </c>
      <c r="HA12" s="276">
        <f t="shared" si="6"/>
        <v>79179.869192179642</v>
      </c>
      <c r="HB12" s="276">
        <f t="shared" si="6"/>
        <v>83581.347470345107</v>
      </c>
      <c r="HC12" s="276">
        <f t="shared" si="6"/>
        <v>88227.496663363199</v>
      </c>
      <c r="HD12" s="276">
        <f t="shared" si="6"/>
        <v>93131.917623672925</v>
      </c>
      <c r="HE12" s="276">
        <f t="shared" si="6"/>
        <v>98308.967252658389</v>
      </c>
      <c r="HF12" s="276">
        <f t="shared" si="6"/>
        <v>103773.80052816212</v>
      </c>
    </row>
    <row r="13" spans="1:214">
      <c r="A13" s="3" t="str">
        <f>'Attachment 3 Constant DCF '!A11</f>
        <v>South Jersey Industries, Inc.</v>
      </c>
      <c r="B13" s="3" t="str">
        <f>'Attachment 3 Constant DCF '!B11</f>
        <v>SJI</v>
      </c>
      <c r="C13" s="276">
        <f>'Attachment 3 Constant DCF '!D11</f>
        <v>21.932666666666663</v>
      </c>
      <c r="D13" s="276">
        <f>'Attachment 3 Constant DCF '!C11</f>
        <v>1.21</v>
      </c>
      <c r="E13" s="99">
        <f>MIN('Attachment 3 Constant DCF '!G11:I11)</f>
        <v>0.125</v>
      </c>
      <c r="F13" s="95">
        <f t="shared" si="0"/>
        <v>0.11343139165941811</v>
      </c>
      <c r="G13" s="95">
        <f t="shared" si="0"/>
        <v>0.10186278331883622</v>
      </c>
      <c r="H13" s="95">
        <f t="shared" si="0"/>
        <v>9.029417497825433E-2</v>
      </c>
      <c r="I13" s="95">
        <f t="shared" si="0"/>
        <v>7.8725566637672439E-2</v>
      </c>
      <c r="J13" s="95">
        <f t="shared" si="0"/>
        <v>6.7156958297090549E-2</v>
      </c>
      <c r="K13" s="95">
        <f>'Attachment 5 GDP Growth'!$D$25</f>
        <v>5.5588349956508631E-2</v>
      </c>
      <c r="L13" s="95">
        <f t="shared" si="1"/>
        <v>0.1465241968631745</v>
      </c>
      <c r="N13" s="276">
        <f t="shared" si="7"/>
        <v>-21.932666666666663</v>
      </c>
      <c r="O13" s="276">
        <f t="shared" si="2"/>
        <v>1.3612500000000001</v>
      </c>
      <c r="P13" s="276">
        <f t="shared" si="3"/>
        <v>1.5314062500000001</v>
      </c>
      <c r="Q13" s="276">
        <f t="shared" si="3"/>
        <v>1.7228320312500001</v>
      </c>
      <c r="R13" s="276">
        <f t="shared" si="3"/>
        <v>1.9381860351562501</v>
      </c>
      <c r="S13" s="276">
        <f t="shared" si="3"/>
        <v>2.1804592895507815</v>
      </c>
      <c r="T13" s="276">
        <f t="shared" si="8"/>
        <v>2.4277918212212328</v>
      </c>
      <c r="U13" s="276">
        <f t="shared" si="8"/>
        <v>2.6750934534495339</v>
      </c>
      <c r="V13" s="276">
        <f t="shared" si="8"/>
        <v>2.916638809818489</v>
      </c>
      <c r="W13" s="276">
        <f t="shared" si="8"/>
        <v>3.1462528527988765</v>
      </c>
      <c r="X13" s="276">
        <f t="shared" si="8"/>
        <v>3.3575456244263928</v>
      </c>
      <c r="Y13" s="276">
        <f t="shared" ref="Y13:CJ15" si="11">X13*(1+$K13)</f>
        <v>3.5441860455919514</v>
      </c>
      <c r="Z13" s="276">
        <f t="shared" si="11"/>
        <v>3.7412014998052912</v>
      </c>
      <c r="AA13" s="276">
        <f t="shared" si="11"/>
        <v>3.9491687180342825</v>
      </c>
      <c r="AB13" s="276">
        <f t="shared" si="11"/>
        <v>4.1686964907696691</v>
      </c>
      <c r="AC13" s="276">
        <f t="shared" si="11"/>
        <v>4.4004274501610432</v>
      </c>
      <c r="AD13" s="276">
        <f t="shared" si="11"/>
        <v>4.6450399512188225</v>
      </c>
      <c r="AE13" s="276">
        <f t="shared" si="11"/>
        <v>4.9032500575891378</v>
      </c>
      <c r="AF13" s="276">
        <f t="shared" si="11"/>
        <v>5.1758136377146737</v>
      </c>
      <c r="AG13" s="276">
        <f t="shared" si="11"/>
        <v>5.4635285775176268</v>
      </c>
      <c r="AH13" s="276">
        <f t="shared" si="11"/>
        <v>5.7672371160820628</v>
      </c>
      <c r="AI13" s="276">
        <f t="shared" si="11"/>
        <v>6.0878283111729985</v>
      </c>
      <c r="AJ13" s="276">
        <f t="shared" si="11"/>
        <v>6.4262406418096241</v>
      </c>
      <c r="AK13" s="276">
        <f t="shared" si="11"/>
        <v>6.7834647555112761</v>
      </c>
      <c r="AL13" s="276">
        <f t="shared" si="11"/>
        <v>7.1605463682582791</v>
      </c>
      <c r="AM13" s="276">
        <f t="shared" si="11"/>
        <v>7.5585893256568273</v>
      </c>
      <c r="AN13" s="276">
        <f t="shared" si="11"/>
        <v>7.9787588342689695</v>
      </c>
      <c r="AO13" s="276">
        <f t="shared" si="11"/>
        <v>8.4222848725668982</v>
      </c>
      <c r="AP13" s="276">
        <f t="shared" si="11"/>
        <v>8.8904657914965561</v>
      </c>
      <c r="AQ13" s="276">
        <f t="shared" si="11"/>
        <v>9.3846721151906358</v>
      </c>
      <c r="AR13" s="276">
        <f t="shared" si="11"/>
        <v>9.9063505529569404</v>
      </c>
      <c r="AS13" s="276">
        <f t="shared" si="11"/>
        <v>10.457028234286563</v>
      </c>
      <c r="AT13" s="276">
        <f t="shared" si="11"/>
        <v>11.038317179279176</v>
      </c>
      <c r="AU13" s="276">
        <f t="shared" si="11"/>
        <v>11.651919017571888</v>
      </c>
      <c r="AV13" s="276">
        <f t="shared" si="11"/>
        <v>12.299629969585572</v>
      </c>
      <c r="AW13" s="276">
        <f t="shared" si="11"/>
        <v>12.983346104670456</v>
      </c>
      <c r="AX13" s="276">
        <f t="shared" si="11"/>
        <v>13.70506889154335</v>
      </c>
      <c r="AY13" s="276">
        <f t="shared" si="11"/>
        <v>14.466911057264522</v>
      </c>
      <c r="AZ13" s="276">
        <f t="shared" si="11"/>
        <v>15.271102771905426</v>
      </c>
      <c r="BA13" s="276">
        <f t="shared" si="11"/>
        <v>16.119998177011915</v>
      </c>
      <c r="BB13" s="276">
        <f t="shared" si="11"/>
        <v>17.016082276973936</v>
      </c>
      <c r="BC13" s="276">
        <f t="shared" si="11"/>
        <v>17.961978213475106</v>
      </c>
      <c r="BD13" s="276">
        <f t="shared" si="11"/>
        <v>18.960454944316943</v>
      </c>
      <c r="BE13" s="276">
        <f t="shared" si="11"/>
        <v>20.014435349096249</v>
      </c>
      <c r="BF13" s="276">
        <f t="shared" si="11"/>
        <v>21.127004785463729</v>
      </c>
      <c r="BG13" s="276">
        <f t="shared" si="11"/>
        <v>22.301420121010921</v>
      </c>
      <c r="BH13" s="276">
        <f t="shared" si="11"/>
        <v>23.541119267224797</v>
      </c>
      <c r="BI13" s="276">
        <f t="shared" si="11"/>
        <v>24.849731243419196</v>
      </c>
      <c r="BJ13" s="276">
        <f t="shared" si="11"/>
        <v>26.231086800103569</v>
      </c>
      <c r="BK13" s="276">
        <f t="shared" si="11"/>
        <v>27.68922963288728</v>
      </c>
      <c r="BL13" s="276">
        <f t="shared" si="11"/>
        <v>29.228428219746348</v>
      </c>
      <c r="BM13" s="276">
        <f t="shared" si="11"/>
        <v>30.853188316304301</v>
      </c>
      <c r="BN13" s="276">
        <f t="shared" si="11"/>
        <v>32.568266145705088</v>
      </c>
      <c r="BO13" s="276">
        <f t="shared" si="11"/>
        <v>34.378682321689254</v>
      </c>
      <c r="BP13" s="276">
        <f t="shared" si="11"/>
        <v>36.289736545630952</v>
      </c>
      <c r="BQ13" s="276">
        <f t="shared" si="11"/>
        <v>38.307023120558988</v>
      </c>
      <c r="BR13" s="276">
        <f t="shared" si="11"/>
        <v>40.436447327576687</v>
      </c>
      <c r="BS13" s="276">
        <f t="shared" si="11"/>
        <v>42.684242712619948</v>
      </c>
      <c r="BT13" s="276">
        <f t="shared" si="11"/>
        <v>45.05698933415762</v>
      </c>
      <c r="BU13" s="276">
        <f t="shared" si="11"/>
        <v>47.561633025251453</v>
      </c>
      <c r="BV13" s="276">
        <f t="shared" si="11"/>
        <v>50.205505726362169</v>
      </c>
      <c r="BW13" s="276">
        <f t="shared" si="11"/>
        <v>52.996346948422691</v>
      </c>
      <c r="BX13" s="276">
        <f t="shared" si="11"/>
        <v>55.942326429008162</v>
      </c>
      <c r="BY13" s="276">
        <f t="shared" si="11"/>
        <v>59.052068047925111</v>
      </c>
      <c r="BZ13" s="276">
        <f t="shared" si="11"/>
        <v>62.334675072228734</v>
      </c>
      <c r="CA13" s="276">
        <f t="shared" si="11"/>
        <v>65.799756804569043</v>
      </c>
      <c r="CB13" s="276">
        <f t="shared" si="11"/>
        <v>69.457456712874588</v>
      </c>
      <c r="CC13" s="276">
        <f t="shared" si="11"/>
        <v>73.318482123718908</v>
      </c>
      <c r="CD13" s="276">
        <f t="shared" si="11"/>
        <v>77.394135566292221</v>
      </c>
      <c r="CE13" s="276">
        <f t="shared" si="11"/>
        <v>81.69634785873275</v>
      </c>
      <c r="CF13" s="276">
        <f t="shared" si="11"/>
        <v>86.237713033672648</v>
      </c>
      <c r="CG13" s="276">
        <f t="shared" si="11"/>
        <v>91.031525205237415</v>
      </c>
      <c r="CH13" s="276">
        <f t="shared" si="11"/>
        <v>96.09181748542089</v>
      </c>
      <c r="CI13" s="276">
        <f t="shared" si="11"/>
        <v>101.43340306375742</v>
      </c>
      <c r="CJ13" s="276">
        <f t="shared" si="11"/>
        <v>107.07191857054517</v>
      </c>
      <c r="CK13" s="276">
        <f t="shared" ref="CK13:EV15" si="12">CJ13*(1+$K13)</f>
        <v>113.02386985055942</v>
      </c>
      <c r="CL13" s="276">
        <f t="shared" si="12"/>
        <v>119.3066802812512</v>
      </c>
      <c r="CM13" s="276">
        <f t="shared" si="12"/>
        <v>125.93874177687468</v>
      </c>
      <c r="CN13" s="276">
        <f t="shared" si="12"/>
        <v>132.93946862784995</v>
      </c>
      <c r="CO13" s="276">
        <f t="shared" si="12"/>
        <v>140.32935433296717</v>
      </c>
      <c r="CP13" s="276">
        <f t="shared" si="12"/>
        <v>148.13003159079906</v>
      </c>
      <c r="CQ13" s="276">
        <f t="shared" si="12"/>
        <v>156.36433562593709</v>
      </c>
      <c r="CR13" s="276">
        <f t="shared" si="12"/>
        <v>165.05637103542864</v>
      </c>
      <c r="CS13" s="276">
        <f t="shared" si="12"/>
        <v>174.23158235109739</v>
      </c>
      <c r="CT13" s="276">
        <f t="shared" si="12"/>
        <v>183.91682852430645</v>
      </c>
      <c r="CU13" s="276">
        <f t="shared" si="12"/>
        <v>194.14046155120678</v>
      </c>
      <c r="CV13" s="276">
        <f t="shared" si="12"/>
        <v>204.93240946863338</v>
      </c>
      <c r="CW13" s="276">
        <f t="shared" si="12"/>
        <v>216.32426396360628</v>
      </c>
      <c r="CX13" s="276">
        <f t="shared" si="12"/>
        <v>228.34937285289939</v>
      </c>
      <c r="CY13" s="276">
        <f t="shared" si="12"/>
        <v>241.04293770339564</v>
      </c>
      <c r="CZ13" s="276">
        <f t="shared" si="12"/>
        <v>254.4421168789969</v>
      </c>
      <c r="DA13" s="276">
        <f t="shared" si="12"/>
        <v>268.58613431574145</v>
      </c>
      <c r="DB13" s="276">
        <f t="shared" si="12"/>
        <v>283.5163943435507</v>
      </c>
      <c r="DC13" s="276">
        <f t="shared" si="12"/>
        <v>299.27660289072747</v>
      </c>
      <c r="DD13" s="276">
        <f t="shared" si="12"/>
        <v>315.91289542601231</v>
      </c>
      <c r="DE13" s="276">
        <f t="shared" si="12"/>
        <v>333.47397201272742</v>
      </c>
      <c r="DF13" s="276">
        <f t="shared" si="12"/>
        <v>352.01123987035788</v>
      </c>
      <c r="DG13" s="276">
        <f t="shared" si="12"/>
        <v>371.57896386089584</v>
      </c>
      <c r="DH13" s="276">
        <f t="shared" si="12"/>
        <v>392.23442534047217</v>
      </c>
      <c r="DI13" s="276">
        <f t="shared" si="12"/>
        <v>414.03808984128841</v>
      </c>
      <c r="DJ13" s="276">
        <f t="shared" si="12"/>
        <v>437.05378407471034</v>
      </c>
      <c r="DK13" s="276">
        <f t="shared" si="12"/>
        <v>461.34888277367168</v>
      </c>
      <c r="DL13" s="276">
        <f t="shared" si="12"/>
        <v>486.99450592133883</v>
      </c>
      <c r="DM13" s="276">
        <f t="shared" si="12"/>
        <v>514.06572694339127</v>
      </c>
      <c r="DN13" s="276">
        <f t="shared" si="12"/>
        <v>542.64179247336756</v>
      </c>
      <c r="DO13" s="276">
        <f t="shared" si="12"/>
        <v>572.8063543344042</v>
      </c>
      <c r="DP13" s="276">
        <f t="shared" si="12"/>
        <v>604.64771441645701</v>
      </c>
      <c r="DQ13" s="276">
        <f t="shared" si="12"/>
        <v>638.25908316584207</v>
      </c>
      <c r="DR13" s="276">
        <f t="shared" si="12"/>
        <v>673.73885244378528</v>
      </c>
      <c r="DS13" s="276">
        <f t="shared" si="12"/>
        <v>711.19088355272697</v>
      </c>
      <c r="DT13" s="276">
        <f t="shared" si="12"/>
        <v>750.72481127353456</v>
      </c>
      <c r="DU13" s="276">
        <f t="shared" si="12"/>
        <v>792.45636480364169</v>
      </c>
      <c r="DV13" s="276">
        <f t="shared" si="12"/>
        <v>836.50770653560915</v>
      </c>
      <c r="DW13" s="276">
        <f t="shared" si="12"/>
        <v>883.00778966782696</v>
      </c>
      <c r="DX13" s="276">
        <f t="shared" si="12"/>
        <v>932.09273569420532</v>
      </c>
      <c r="DY13" s="276">
        <f t="shared" si="12"/>
        <v>983.90623287789435</v>
      </c>
      <c r="DZ13" s="276">
        <f t="shared" si="12"/>
        <v>1038.5999568755008</v>
      </c>
      <c r="EA13" s="276">
        <f t="shared" si="12"/>
        <v>1096.3340147431109</v>
      </c>
      <c r="EB13" s="276">
        <f t="shared" si="12"/>
        <v>1157.277413623875</v>
      </c>
      <c r="EC13" s="276">
        <f t="shared" si="12"/>
        <v>1221.6085554891622</v>
      </c>
      <c r="ED13" s="276">
        <f t="shared" si="12"/>
        <v>1289.5157593815588</v>
      </c>
      <c r="EE13" s="276">
        <f t="shared" si="12"/>
        <v>1361.197812688494</v>
      </c>
      <c r="EF13" s="276">
        <f t="shared" si="12"/>
        <v>1436.864553060256</v>
      </c>
      <c r="EG13" s="276">
        <f t="shared" si="12"/>
        <v>1516.7374826758719</v>
      </c>
      <c r="EH13" s="276">
        <f t="shared" si="12"/>
        <v>1601.0504166550122</v>
      </c>
      <c r="EI13" s="276">
        <f t="shared" si="12"/>
        <v>1690.0501675140449</v>
      </c>
      <c r="EJ13" s="276">
        <f t="shared" si="12"/>
        <v>1783.9972676698717</v>
      </c>
      <c r="EK13" s="276">
        <f t="shared" si="12"/>
        <v>1883.1667321065597</v>
      </c>
      <c r="EL13" s="276">
        <f t="shared" si="12"/>
        <v>1987.8488634373539</v>
      </c>
      <c r="EM13" s="276">
        <f t="shared" si="12"/>
        <v>2098.3501017187573</v>
      </c>
      <c r="EN13" s="276">
        <f t="shared" si="12"/>
        <v>2214.9939215043751</v>
      </c>
      <c r="EO13" s="276">
        <f t="shared" si="12"/>
        <v>2338.1217787644996</v>
      </c>
      <c r="EP13" s="276">
        <f t="shared" si="12"/>
        <v>2468.094110443395</v>
      </c>
      <c r="EQ13" s="276">
        <f t="shared" si="12"/>
        <v>2605.2913895803204</v>
      </c>
      <c r="ER13" s="276">
        <f t="shared" si="12"/>
        <v>2750.1152390829898</v>
      </c>
      <c r="ES13" s="276">
        <f t="shared" si="12"/>
        <v>2902.9896074138624</v>
      </c>
      <c r="ET13" s="276">
        <f t="shared" si="12"/>
        <v>3064.3620096308919</v>
      </c>
      <c r="EU13" s="276">
        <f t="shared" si="12"/>
        <v>3234.7048374156839</v>
      </c>
      <c r="EV13" s="276">
        <f t="shared" si="12"/>
        <v>3414.5167419239583</v>
      </c>
      <c r="EW13" s="276">
        <f t="shared" si="6"/>
        <v>3604.324093506385</v>
      </c>
      <c r="EX13" s="276">
        <f t="shared" si="6"/>
        <v>3804.6825225728935</v>
      </c>
      <c r="EY13" s="276">
        <f t="shared" si="6"/>
        <v>4016.1785461110876</v>
      </c>
      <c r="EZ13" s="276">
        <f t="shared" si="6"/>
        <v>4239.4312846201328</v>
      </c>
      <c r="FA13" s="276">
        <f t="shared" si="6"/>
        <v>4475.0942744861677</v>
      </c>
      <c r="FB13" s="276">
        <f t="shared" si="6"/>
        <v>4723.8573811046726</v>
      </c>
      <c r="FC13" s="276">
        <f t="shared" si="6"/>
        <v>4986.4488183501553</v>
      </c>
      <c r="FD13" s="276">
        <f t="shared" ref="FD13:HF15" si="13">FC13*(1+$K13)</f>
        <v>5263.6372803048225</v>
      </c>
      <c r="FE13" s="276">
        <f t="shared" si="13"/>
        <v>5556.2341914865319</v>
      </c>
      <c r="FF13" s="276">
        <f t="shared" si="13"/>
        <v>5865.0960821632043</v>
      </c>
      <c r="FG13" s="276">
        <f t="shared" si="13"/>
        <v>6191.1270957070401</v>
      </c>
      <c r="FH13" s="276">
        <f t="shared" si="13"/>
        <v>6535.2816353284261</v>
      </c>
      <c r="FI13" s="276">
        <f t="shared" si="13"/>
        <v>6898.5671579374066</v>
      </c>
      <c r="FJ13" s="276">
        <f t="shared" si="13"/>
        <v>7282.0471233113085</v>
      </c>
      <c r="FK13" s="276">
        <f t="shared" si="13"/>
        <v>7686.8441072017249</v>
      </c>
      <c r="FL13" s="276">
        <f t="shared" si="13"/>
        <v>8114.1430874939806</v>
      </c>
      <c r="FM13" s="276">
        <f t="shared" si="13"/>
        <v>8565.194913038782</v>
      </c>
      <c r="FN13" s="276">
        <f t="shared" si="13"/>
        <v>9041.3199653104894</v>
      </c>
      <c r="FO13" s="276">
        <f t="shared" si="13"/>
        <v>9543.9120236109375</v>
      </c>
      <c r="FP13" s="276">
        <f t="shared" si="13"/>
        <v>10074.442345133553</v>
      </c>
      <c r="FQ13" s="276">
        <f t="shared" si="13"/>
        <v>10634.463971831507</v>
      </c>
      <c r="FR13" s="276">
        <f t="shared" si="13"/>
        <v>11225.616276697559</v>
      </c>
      <c r="FS13" s="276">
        <f t="shared" si="13"/>
        <v>11849.629762764103</v>
      </c>
      <c r="FT13" s="276">
        <f t="shared" si="13"/>
        <v>12508.331128871694</v>
      </c>
      <c r="FU13" s="276">
        <f t="shared" si="13"/>
        <v>13203.648617035304</v>
      </c>
      <c r="FV13" s="276">
        <f t="shared" si="13"/>
        <v>13937.617657061834</v>
      </c>
      <c r="FW13" s="276">
        <f t="shared" si="13"/>
        <v>14712.386824942601</v>
      </c>
      <c r="FX13" s="276">
        <f t="shared" si="13"/>
        <v>15530.224132463038</v>
      </c>
      <c r="FY13" s="276">
        <f t="shared" si="13"/>
        <v>16393.523666441408</v>
      </c>
      <c r="FZ13" s="276">
        <f t="shared" si="13"/>
        <v>17304.812597031858</v>
      </c>
      <c r="GA13" s="276">
        <f t="shared" si="13"/>
        <v>18266.758575607462</v>
      </c>
      <c r="GB13" s="276">
        <f t="shared" si="13"/>
        <v>19282.177543879385</v>
      </c>
      <c r="GC13" s="276">
        <f t="shared" si="13"/>
        <v>20354.041977112083</v>
      </c>
      <c r="GD13" s="276">
        <f t="shared" si="13"/>
        <v>21485.489585565258</v>
      </c>
      <c r="GE13" s="276">
        <f t="shared" si="13"/>
        <v>22679.83249963458</v>
      </c>
      <c r="GF13" s="276">
        <f t="shared" si="13"/>
        <v>23940.566965579266</v>
      </c>
      <c r="GG13" s="276">
        <f t="shared" si="13"/>
        <v>25271.383580219117</v>
      </c>
      <c r="GH13" s="276">
        <f t="shared" si="13"/>
        <v>26676.178094561503</v>
      </c>
      <c r="GI13" s="276">
        <f t="shared" si="13"/>
        <v>28159.062817984137</v>
      </c>
      <c r="GJ13" s="276">
        <f t="shared" si="13"/>
        <v>29724.378656357549</v>
      </c>
      <c r="GK13" s="276">
        <f t="shared" si="13"/>
        <v>31376.707819346928</v>
      </c>
      <c r="GL13" s="276">
        <f t="shared" si="13"/>
        <v>33120.887234091904</v>
      </c>
      <c r="GM13" s="276">
        <f t="shared" si="13"/>
        <v>34962.022704530667</v>
      </c>
      <c r="GN13" s="276">
        <f t="shared" si="13"/>
        <v>36905.503857817515</v>
      </c>
      <c r="GO13" s="276">
        <f t="shared" si="13"/>
        <v>38957.019921587154</v>
      </c>
      <c r="GP13" s="276">
        <f t="shared" si="13"/>
        <v>41122.576378251018</v>
      </c>
      <c r="GQ13" s="276">
        <f t="shared" si="13"/>
        <v>43408.512545078491</v>
      </c>
      <c r="GR13" s="276">
        <f t="shared" si="13"/>
        <v>45821.520131525809</v>
      </c>
      <c r="GS13" s="276">
        <f t="shared" si="13"/>
        <v>48368.662828136272</v>
      </c>
      <c r="GT13" s="276">
        <f t="shared" si="13"/>
        <v>51057.39698435508</v>
      </c>
      <c r="GU13" s="276">
        <f t="shared" si="13"/>
        <v>53895.5934357898</v>
      </c>
      <c r="GV13" s="276">
        <f t="shared" si="13"/>
        <v>56891.560544812193</v>
      </c>
      <c r="GW13" s="276">
        <f t="shared" si="13"/>
        <v>60054.068521949113</v>
      </c>
      <c r="GX13" s="276">
        <f t="shared" si="13"/>
        <v>63392.37509925937</v>
      </c>
      <c r="GY13" s="276">
        <f t="shared" si="13"/>
        <v>66916.252630851261</v>
      </c>
      <c r="GZ13" s="276">
        <f t="shared" si="13"/>
        <v>70636.016699873158</v>
      </c>
      <c r="HA13" s="276">
        <f t="shared" si="13"/>
        <v>74562.556315719499</v>
      </c>
      <c r="HB13" s="276">
        <f t="shared" si="13"/>
        <v>78707.365789849602</v>
      </c>
      <c r="HC13" s="276">
        <f t="shared" si="13"/>
        <v>83082.578383530694</v>
      </c>
      <c r="HD13" s="276">
        <f t="shared" si="13"/>
        <v>87701.001826003456</v>
      </c>
      <c r="HE13" s="276">
        <f t="shared" si="13"/>
        <v>92576.155807043731</v>
      </c>
      <c r="HF13" s="276">
        <f t="shared" si="13"/>
        <v>97722.31155367395</v>
      </c>
    </row>
    <row r="14" spans="1:214">
      <c r="A14" s="3" t="str">
        <f>'Attachment 3 Constant DCF '!A12</f>
        <v>Southwest Gas Corporation</v>
      </c>
      <c r="B14" s="3" t="str">
        <f>'Attachment 3 Constant DCF '!B12</f>
        <v>SWX</v>
      </c>
      <c r="C14" s="276">
        <f>'Attachment 3 Constant DCF '!D12</f>
        <v>59.910333333333348</v>
      </c>
      <c r="D14" s="276">
        <f>'Attachment 3 Constant DCF '!C12</f>
        <v>2.2799999999999998</v>
      </c>
      <c r="E14" s="99">
        <f>MIN('Attachment 3 Constant DCF '!G12:I12)</f>
        <v>0.04</v>
      </c>
      <c r="F14" s="95">
        <f t="shared" si="0"/>
        <v>4.2598058326084771E-2</v>
      </c>
      <c r="G14" s="95">
        <f t="shared" si="0"/>
        <v>4.5196116652169542E-2</v>
      </c>
      <c r="H14" s="95">
        <f t="shared" si="0"/>
        <v>4.7794174978254313E-2</v>
      </c>
      <c r="I14" s="95">
        <f t="shared" si="0"/>
        <v>5.0392233304339083E-2</v>
      </c>
      <c r="J14" s="95">
        <f t="shared" si="0"/>
        <v>5.2990291630423854E-2</v>
      </c>
      <c r="K14" s="95">
        <f>'Attachment 5 GDP Growth'!$D$25</f>
        <v>5.5588349956508631E-2</v>
      </c>
      <c r="L14" s="95">
        <f t="shared" si="1"/>
        <v>9.3569216132163999E-2</v>
      </c>
      <c r="N14" s="276">
        <f t="shared" si="7"/>
        <v>-59.910333333333348</v>
      </c>
      <c r="O14" s="276">
        <f t="shared" si="2"/>
        <v>2.3712</v>
      </c>
      <c r="P14" s="276">
        <f t="shared" si="3"/>
        <v>2.4660480000000002</v>
      </c>
      <c r="Q14" s="276">
        <f t="shared" si="3"/>
        <v>2.5646899200000002</v>
      </c>
      <c r="R14" s="276">
        <f t="shared" si="3"/>
        <v>2.6672775168000005</v>
      </c>
      <c r="S14" s="276">
        <f t="shared" si="3"/>
        <v>2.7739686174720006</v>
      </c>
      <c r="T14" s="276">
        <f t="shared" si="8"/>
        <v>2.8921342944338018</v>
      </c>
      <c r="U14" s="276">
        <f t="shared" si="8"/>
        <v>3.0228475333787719</v>
      </c>
      <c r="V14" s="276">
        <f t="shared" si="8"/>
        <v>3.1673220373216613</v>
      </c>
      <c r="W14" s="276">
        <f t="shared" si="8"/>
        <v>3.3269304683763492</v>
      </c>
      <c r="X14" s="276">
        <f t="shared" si="8"/>
        <v>3.5032254841297545</v>
      </c>
      <c r="Y14" s="276">
        <f t="shared" si="11"/>
        <v>3.6979640083181189</v>
      </c>
      <c r="Z14" s="276">
        <f t="shared" si="11"/>
        <v>3.9035277257390799</v>
      </c>
      <c r="AA14" s="276">
        <f t="shared" si="11"/>
        <v>4.1205183910223981</v>
      </c>
      <c r="AB14" s="276">
        <f t="shared" si="11"/>
        <v>4.3495712093447807</v>
      </c>
      <c r="AC14" s="276">
        <f t="shared" si="11"/>
        <v>4.5913566958905925</v>
      </c>
      <c r="AD14" s="276">
        <f t="shared" si="11"/>
        <v>4.8465826386769182</v>
      </c>
      <c r="AE14" s="276">
        <f t="shared" si="11"/>
        <v>5.1159961704888302</v>
      </c>
      <c r="AF14" s="276">
        <f t="shared" si="11"/>
        <v>5.4003859559901208</v>
      </c>
      <c r="AG14" s="276">
        <f t="shared" si="11"/>
        <v>5.7005845004119138</v>
      </c>
      <c r="AH14" s="276">
        <f t="shared" si="11"/>
        <v>6.0174705865774598</v>
      </c>
      <c r="AI14" s="276">
        <f t="shared" si="11"/>
        <v>6.3519718473971247</v>
      </c>
      <c r="AJ14" s="276">
        <f t="shared" si="11"/>
        <v>6.7050674813641269</v>
      </c>
      <c r="AK14" s="276">
        <f t="shared" si="11"/>
        <v>7.0777911190002021</v>
      </c>
      <c r="AL14" s="276">
        <f t="shared" si="11"/>
        <v>7.471233848642254</v>
      </c>
      <c r="AM14" s="276">
        <f t="shared" si="11"/>
        <v>7.8865474104274922</v>
      </c>
      <c r="AN14" s="276">
        <f t="shared" si="11"/>
        <v>8.324947567826932</v>
      </c>
      <c r="AO14" s="276">
        <f t="shared" si="11"/>
        <v>8.7877176665968815</v>
      </c>
      <c r="AP14" s="276">
        <f t="shared" si="11"/>
        <v>9.2762123915666628</v>
      </c>
      <c r="AQ14" s="276">
        <f t="shared" si="11"/>
        <v>9.7918617322599726</v>
      </c>
      <c r="AR14" s="276">
        <f t="shared" si="11"/>
        <v>10.336175168958585</v>
      </c>
      <c r="AS14" s="276">
        <f t="shared" si="11"/>
        <v>10.91074609146243</v>
      </c>
      <c r="AT14" s="276">
        <f t="shared" si="11"/>
        <v>11.517256463481253</v>
      </c>
      <c r="AU14" s="276">
        <f t="shared" si="11"/>
        <v>12.15748174631211</v>
      </c>
      <c r="AV14" s="276">
        <f t="shared" si="11"/>
        <v>12.833296096215973</v>
      </c>
      <c r="AW14" s="276">
        <f t="shared" si="11"/>
        <v>13.546677850707923</v>
      </c>
      <c r="AX14" s="276">
        <f t="shared" si="11"/>
        <v>14.299715319821159</v>
      </c>
      <c r="AY14" s="276">
        <f t="shared" si="11"/>
        <v>15.094612899297825</v>
      </c>
      <c r="AZ14" s="276">
        <f t="shared" si="11"/>
        <v>15.933697523602023</v>
      </c>
      <c r="BA14" s="276">
        <f t="shared" si="11"/>
        <v>16.819425477645165</v>
      </c>
      <c r="BB14" s="276">
        <f t="shared" si="11"/>
        <v>17.754389587163921</v>
      </c>
      <c r="BC14" s="276">
        <f t="shared" si="11"/>
        <v>18.741326808799382</v>
      </c>
      <c r="BD14" s="276">
        <f t="shared" si="11"/>
        <v>19.78312624209622</v>
      </c>
      <c r="BE14" s="276">
        <f t="shared" si="11"/>
        <v>20.882837586875652</v>
      </c>
      <c r="BF14" s="276">
        <f t="shared" si="11"/>
        <v>22.043680070739828</v>
      </c>
      <c r="BG14" s="276">
        <f t="shared" si="11"/>
        <v>23.26905187284143</v>
      </c>
      <c r="BH14" s="276">
        <f t="shared" si="11"/>
        <v>24.562540071505094</v>
      </c>
      <c r="BI14" s="276">
        <f t="shared" si="11"/>
        <v>25.927931144820686</v>
      </c>
      <c r="BJ14" s="276">
        <f t="shared" si="11"/>
        <v>27.369222054947237</v>
      </c>
      <c r="BK14" s="276">
        <f t="shared" si="11"/>
        <v>28.890631948575038</v>
      </c>
      <c r="BL14" s="276">
        <f t="shared" si="11"/>
        <v>30.496614507797116</v>
      </c>
      <c r="BM14" s="276">
        <f t="shared" si="11"/>
        <v>32.191870987545279</v>
      </c>
      <c r="BN14" s="276">
        <f t="shared" si="11"/>
        <v>33.98136397775572</v>
      </c>
      <c r="BO14" s="276">
        <f t="shared" si="11"/>
        <v>35.870331930550698</v>
      </c>
      <c r="BP14" s="276">
        <f t="shared" si="11"/>
        <v>37.864304494962276</v>
      </c>
      <c r="BQ14" s="276">
        <f t="shared" si="11"/>
        <v>39.969118704088039</v>
      </c>
      <c r="BR14" s="276">
        <f t="shared" si="11"/>
        <v>42.190936062064118</v>
      </c>
      <c r="BS14" s="276">
        <f t="shared" si="11"/>
        <v>44.536260580874817</v>
      </c>
      <c r="BT14" s="276">
        <f t="shared" si="11"/>
        <v>47.011957819798745</v>
      </c>
      <c r="BU14" s="276">
        <f t="shared" si="11"/>
        <v>49.62527498322634</v>
      </c>
      <c r="BV14" s="276">
        <f t="shared" si="11"/>
        <v>52.383862135681902</v>
      </c>
      <c r="BW14" s="276">
        <f t="shared" si="11"/>
        <v>55.295794596153691</v>
      </c>
      <c r="BX14" s="276">
        <f t="shared" si="11"/>
        <v>58.369596577287901</v>
      </c>
      <c r="BY14" s="276">
        <f t="shared" si="11"/>
        <v>61.614266138646407</v>
      </c>
      <c r="BZ14" s="276">
        <f t="shared" si="11"/>
        <v>65.03930152707494</v>
      </c>
      <c r="CA14" s="276">
        <f t="shared" si="11"/>
        <v>68.654728981288869</v>
      </c>
      <c r="CB14" s="276">
        <f t="shared" si="11"/>
        <v>72.471132082070014</v>
      </c>
      <c r="CC14" s="276">
        <f t="shared" si="11"/>
        <v>76.499682733992486</v>
      </c>
      <c r="CD14" s="276">
        <f t="shared" si="11"/>
        <v>80.752173869371546</v>
      </c>
      <c r="CE14" s="276">
        <f t="shared" si="11"/>
        <v>85.241053970171009</v>
      </c>
      <c r="CF14" s="276">
        <f t="shared" si="11"/>
        <v>89.979463508926514</v>
      </c>
      <c r="CG14" s="276">
        <f t="shared" si="11"/>
        <v>94.981273415359624</v>
      </c>
      <c r="CH14" s="276">
        <f t="shared" si="11"/>
        <v>100.26112568128747</v>
      </c>
      <c r="CI14" s="276">
        <f t="shared" si="11"/>
        <v>105.83447622269237</v>
      </c>
      <c r="CJ14" s="276">
        <f t="shared" si="11"/>
        <v>111.71764012442318</v>
      </c>
      <c r="CK14" s="276">
        <f t="shared" si="12"/>
        <v>117.92783939997491</v>
      </c>
      <c r="CL14" s="276">
        <f t="shared" si="12"/>
        <v>124.48325340615567</v>
      </c>
      <c r="CM14" s="276">
        <f t="shared" si="12"/>
        <v>131.4030720602218</v>
      </c>
      <c r="CN14" s="276">
        <f t="shared" si="12"/>
        <v>138.70755201526575</v>
      </c>
      <c r="CO14" s="276">
        <f t="shared" si="12"/>
        <v>146.41807595830096</v>
      </c>
      <c r="CP14" s="276">
        <f t="shared" si="12"/>
        <v>154.55721520462967</v>
      </c>
      <c r="CQ14" s="276">
        <f t="shared" si="12"/>
        <v>163.14879577172803</v>
      </c>
      <c r="CR14" s="276">
        <f t="shared" si="12"/>
        <v>172.21796812606979</v>
      </c>
      <c r="CS14" s="276">
        <f t="shared" si="12"/>
        <v>181.79128080706062</v>
      </c>
      <c r="CT14" s="276">
        <f t="shared" si="12"/>
        <v>191.89675814360544</v>
      </c>
      <c r="CU14" s="276">
        <f t="shared" si="12"/>
        <v>202.56398229081168</v>
      </c>
      <c r="CV14" s="276">
        <f t="shared" si="12"/>
        <v>213.82417982697734</v>
      </c>
      <c r="CW14" s="276">
        <f t="shared" si="12"/>
        <v>225.71031316436279</v>
      </c>
      <c r="CX14" s="276">
        <f t="shared" si="12"/>
        <v>238.25717704133655</v>
      </c>
      <c r="CY14" s="276">
        <f t="shared" si="12"/>
        <v>251.50150037836019</v>
      </c>
      <c r="CZ14" s="276">
        <f t="shared" si="12"/>
        <v>265.48205379597948</v>
      </c>
      <c r="DA14" s="276">
        <f t="shared" si="12"/>
        <v>280.23976310956306</v>
      </c>
      <c r="DB14" s="276">
        <f t="shared" si="12"/>
        <v>295.81782913302652</v>
      </c>
      <c r="DC14" s="276">
        <f t="shared" si="12"/>
        <v>312.2618541422479</v>
      </c>
      <c r="DD14" s="276">
        <f t="shared" si="12"/>
        <v>329.61997536837544</v>
      </c>
      <c r="DE14" s="276">
        <f t="shared" si="12"/>
        <v>347.94300591180843</v>
      </c>
      <c r="DF14" s="276">
        <f t="shared" si="12"/>
        <v>367.28458348935357</v>
      </c>
      <c r="DG14" s="276">
        <f t="shared" si="12"/>
        <v>387.70132744999029</v>
      </c>
      <c r="DH14" s="276">
        <f t="shared" si="12"/>
        <v>409.2530045188833</v>
      </c>
      <c r="DI14" s="276">
        <f t="shared" si="12"/>
        <v>432.0027037548316</v>
      </c>
      <c r="DJ14" s="276">
        <f t="shared" si="12"/>
        <v>456.01702123331313</v>
      </c>
      <c r="DK14" s="276">
        <f t="shared" si="12"/>
        <v>481.36625499575518</v>
      </c>
      <c r="DL14" s="276">
        <f t="shared" si="12"/>
        <v>508.12461083571321</v>
      </c>
      <c r="DM14" s="276">
        <f t="shared" si="12"/>
        <v>536.37041952436357</v>
      </c>
      <c r="DN14" s="276">
        <f t="shared" si="12"/>
        <v>566.18636611120326</v>
      </c>
      <c r="DO14" s="276">
        <f t="shared" si="12"/>
        <v>597.65973197119672</v>
      </c>
      <c r="DP14" s="276">
        <f t="shared" si="12"/>
        <v>630.8826503069248</v>
      </c>
      <c r="DQ14" s="276">
        <f t="shared" si="12"/>
        <v>665.95237585367579</v>
      </c>
      <c r="DR14" s="276">
        <f t="shared" si="12"/>
        <v>702.97156957699826</v>
      </c>
      <c r="DS14" s="276">
        <f t="shared" si="12"/>
        <v>742.04859919612056</v>
      </c>
      <c r="DT14" s="276">
        <f t="shared" si="12"/>
        <v>783.29785641297156</v>
      </c>
      <c r="DU14" s="276">
        <f t="shared" si="12"/>
        <v>826.84009177543885</v>
      </c>
      <c r="DV14" s="276">
        <f t="shared" si="12"/>
        <v>872.80276815512366</v>
      </c>
      <c r="DW14" s="276">
        <f t="shared" si="12"/>
        <v>921.3204338743401</v>
      </c>
      <c r="DX14" s="276">
        <f t="shared" si="12"/>
        <v>972.53511657462923</v>
      </c>
      <c r="DY14" s="276">
        <f t="shared" si="12"/>
        <v>1026.5967389797736</v>
      </c>
      <c r="DZ14" s="276">
        <f t="shared" si="12"/>
        <v>1083.6635577703919</v>
      </c>
      <c r="EA14" s="276">
        <f t="shared" si="12"/>
        <v>1143.9026268548475</v>
      </c>
      <c r="EB14" s="276">
        <f t="shared" si="12"/>
        <v>1207.4902863926243</v>
      </c>
      <c r="EC14" s="276">
        <f t="shared" si="12"/>
        <v>1274.6126790017024</v>
      </c>
      <c r="ED14" s="276">
        <f t="shared" si="12"/>
        <v>1345.466294661052</v>
      </c>
      <c r="EE14" s="276">
        <f t="shared" si="12"/>
        <v>1420.2585459033576</v>
      </c>
      <c r="EF14" s="276">
        <f t="shared" si="12"/>
        <v>1499.2083749817555</v>
      </c>
      <c r="EG14" s="276">
        <f t="shared" si="12"/>
        <v>1582.5468947879699</v>
      </c>
      <c r="EH14" s="276">
        <f t="shared" si="12"/>
        <v>1670.5180653980296</v>
      </c>
      <c r="EI14" s="276">
        <f t="shared" si="12"/>
        <v>1763.3794082260451</v>
      </c>
      <c r="EJ14" s="276">
        <f t="shared" si="12"/>
        <v>1861.4027598766156</v>
      </c>
      <c r="EK14" s="276">
        <f t="shared" si="12"/>
        <v>1964.875067902648</v>
      </c>
      <c r="EL14" s="276">
        <f t="shared" si="12"/>
        <v>2074.0992307980391</v>
      </c>
      <c r="EM14" s="276">
        <f t="shared" si="12"/>
        <v>2189.394984684166</v>
      </c>
      <c r="EN14" s="276">
        <f t="shared" si="12"/>
        <v>2311.0998392858141</v>
      </c>
      <c r="EO14" s="276">
        <f t="shared" si="12"/>
        <v>2439.5700659364647</v>
      </c>
      <c r="EP14" s="276">
        <f t="shared" si="12"/>
        <v>2575.1817405051638</v>
      </c>
      <c r="EQ14" s="276">
        <f t="shared" si="12"/>
        <v>2718.3318442979757</v>
      </c>
      <c r="ER14" s="276">
        <f t="shared" si="12"/>
        <v>2869.4394261567331</v>
      </c>
      <c r="ES14" s="276">
        <f t="shared" si="12"/>
        <v>3028.9468291569369</v>
      </c>
      <c r="ET14" s="276">
        <f t="shared" si="12"/>
        <v>3197.3209854957699</v>
      </c>
      <c r="EU14" s="276">
        <f t="shared" si="12"/>
        <v>3375.054783360798</v>
      </c>
      <c r="EV14" s="276">
        <f t="shared" si="12"/>
        <v>3562.6685097806462</v>
      </c>
      <c r="EW14" s="276">
        <f t="shared" ref="EW14:GB15" si="14">EV14*(1+$K14)</f>
        <v>3760.7113736813658</v>
      </c>
      <c r="EX14" s="276">
        <f t="shared" si="14"/>
        <v>3969.7631136069876</v>
      </c>
      <c r="EY14" s="276">
        <f t="shared" si="14"/>
        <v>4190.4356948106124</v>
      </c>
      <c r="EZ14" s="276">
        <f t="shared" si="14"/>
        <v>4423.3751006839902</v>
      </c>
      <c r="FA14" s="276">
        <f t="shared" si="14"/>
        <v>4669.2632237697189</v>
      </c>
      <c r="FB14" s="276">
        <f t="shared" si="14"/>
        <v>4928.8198618916858</v>
      </c>
      <c r="FC14" s="276">
        <f t="shared" si="14"/>
        <v>5202.8048252471117</v>
      </c>
      <c r="FD14" s="276">
        <f t="shared" si="14"/>
        <v>5492.0201606283599</v>
      </c>
      <c r="FE14" s="276">
        <f t="shared" si="14"/>
        <v>5797.3124992855701</v>
      </c>
      <c r="FF14" s="276">
        <f t="shared" si="14"/>
        <v>6119.5755353030981</v>
      </c>
      <c r="FG14" s="276">
        <f t="shared" si="14"/>
        <v>6459.7526417448153</v>
      </c>
      <c r="FH14" s="276">
        <f t="shared" si="14"/>
        <v>6818.8396322266071</v>
      </c>
      <c r="FI14" s="276">
        <f t="shared" si="14"/>
        <v>7197.8876760001303</v>
      </c>
      <c r="FJ14" s="276">
        <f t="shared" si="14"/>
        <v>7598.006375081266</v>
      </c>
      <c r="FK14" s="276">
        <f t="shared" si="14"/>
        <v>8020.3670124310675</v>
      </c>
      <c r="FL14" s="276">
        <f t="shared" si="14"/>
        <v>8466.2059806977231</v>
      </c>
      <c r="FM14" s="276">
        <f t="shared" si="14"/>
        <v>8936.8284015566351</v>
      </c>
      <c r="FN14" s="276">
        <f t="shared" si="14"/>
        <v>9433.6119462436309</v>
      </c>
      <c r="FO14" s="276">
        <f t="shared" si="14"/>
        <v>9958.0108684653223</v>
      </c>
      <c r="FP14" s="276">
        <f t="shared" si="14"/>
        <v>10511.56026149229</v>
      </c>
      <c r="FQ14" s="276">
        <f t="shared" si="14"/>
        <v>11095.880551897053</v>
      </c>
      <c r="FR14" s="276">
        <f t="shared" si="14"/>
        <v>11712.682243091525</v>
      </c>
      <c r="FS14" s="276">
        <f t="shared" si="14"/>
        <v>12363.770922549882</v>
      </c>
      <c r="FT14" s="276">
        <f t="shared" si="14"/>
        <v>13051.052547374691</v>
      </c>
      <c r="FU14" s="276">
        <f t="shared" si="14"/>
        <v>13776.539023678939</v>
      </c>
      <c r="FV14" s="276">
        <f t="shared" si="14"/>
        <v>14542.354096116702</v>
      </c>
      <c r="FW14" s="276">
        <f t="shared" si="14"/>
        <v>15350.739564803103</v>
      </c>
      <c r="FX14" s="276">
        <f t="shared" si="14"/>
        <v>16204.061847822601</v>
      </c>
      <c r="FY14" s="276">
        <f t="shared" si="14"/>
        <v>17104.818908536272</v>
      </c>
      <c r="FZ14" s="276">
        <f t="shared" si="14"/>
        <v>18055.647567966691</v>
      </c>
      <c r="GA14" s="276">
        <f t="shared" si="14"/>
        <v>19059.331223666206</v>
      </c>
      <c r="GB14" s="276">
        <f t="shared" si="14"/>
        <v>20118.807997664375</v>
      </c>
      <c r="GC14" s="276">
        <f t="shared" si="13"/>
        <v>21237.179337346348</v>
      </c>
      <c r="GD14" s="276">
        <f t="shared" si="13"/>
        <v>22417.71909443989</v>
      </c>
      <c r="GE14" s="276">
        <f t="shared" si="13"/>
        <v>23663.883108688322</v>
      </c>
      <c r="GF14" s="276">
        <f t="shared" si="13"/>
        <v>24979.319324264001</v>
      </c>
      <c r="GG14" s="276">
        <f t="shared" si="13"/>
        <v>26367.878468536568</v>
      </c>
      <c r="GH14" s="276">
        <f t="shared" si="13"/>
        <v>27833.625324456269</v>
      </c>
      <c r="GI14" s="276">
        <f t="shared" si="13"/>
        <v>29380.850629550485</v>
      </c>
      <c r="GJ14" s="276">
        <f t="shared" si="13"/>
        <v>31014.083636365845</v>
      </c>
      <c r="GK14" s="276">
        <f t="shared" si="13"/>
        <v>32738.105371124577</v>
      </c>
      <c r="GL14" s="276">
        <f t="shared" si="13"/>
        <v>34557.962629407702</v>
      </c>
      <c r="GM14" s="276">
        <f t="shared" si="13"/>
        <v>36478.982749835166</v>
      </c>
      <c r="GN14" s="276">
        <f t="shared" si="13"/>
        <v>38506.789208990442</v>
      </c>
      <c r="GO14" s="276">
        <f t="shared" si="13"/>
        <v>40647.318083241313</v>
      </c>
      <c r="GP14" s="276">
        <f t="shared" si="13"/>
        <v>42906.835425646052</v>
      </c>
      <c r="GQ14" s="276">
        <f t="shared" si="13"/>
        <v>45291.955608813187</v>
      </c>
      <c r="GR14" s="276">
        <f t="shared" si="13"/>
        <v>47809.660687410549</v>
      </c>
      <c r="GS14" s="276">
        <f t="shared" si="13"/>
        <v>50467.320837004263</v>
      </c>
      <c r="GT14" s="276">
        <f t="shared" si="13"/>
        <v>53272.715929059057</v>
      </c>
      <c r="GU14" s="276">
        <f t="shared" si="13"/>
        <v>56234.058305257262</v>
      </c>
      <c r="GV14" s="276">
        <f t="shared" si="13"/>
        <v>59360.016817804615</v>
      </c>
      <c r="GW14" s="276">
        <f t="shared" si="13"/>
        <v>62659.742206096977</v>
      </c>
      <c r="GX14" s="276">
        <f t="shared" si="13"/>
        <v>66142.893884034114</v>
      </c>
      <c r="GY14" s="276">
        <f t="shared" si="13"/>
        <v>69819.668216396021</v>
      </c>
      <c r="GZ14" s="276">
        <f t="shared" si="13"/>
        <v>73700.828367056369</v>
      </c>
      <c r="HA14" s="276">
        <f t="shared" si="13"/>
        <v>77797.735806408877</v>
      </c>
      <c r="HB14" s="276">
        <f t="shared" si="13"/>
        <v>82122.38357023953</v>
      </c>
      <c r="HC14" s="276">
        <f t="shared" si="13"/>
        <v>86687.431367404643</v>
      </c>
      <c r="HD14" s="276">
        <f t="shared" si="13"/>
        <v>91506.242639086762</v>
      </c>
      <c r="HE14" s="276">
        <f t="shared" si="13"/>
        <v>96592.923678113511</v>
      </c>
      <c r="HF14" s="276">
        <f t="shared" si="13"/>
        <v>101962.36492285482</v>
      </c>
    </row>
    <row r="15" spans="1:214">
      <c r="A15" s="15" t="str">
        <f>'Attachment 3 Constant DCF '!A13</f>
        <v>Spire, Inc.</v>
      </c>
      <c r="B15" s="3" t="str">
        <f>'Attachment 3 Constant DCF '!B13</f>
        <v>SR</v>
      </c>
      <c r="C15" s="276">
        <f>'Attachment 3 Constant DCF '!D13</f>
        <v>62.37233333333333</v>
      </c>
      <c r="D15" s="276">
        <f>'Attachment 3 Constant DCF '!C13</f>
        <v>2.6</v>
      </c>
      <c r="E15" s="97">
        <f>MIN('Attachment 3 Constant DCF '!G13:I13)</f>
        <v>5.3699999999999998E-2</v>
      </c>
      <c r="F15" s="95">
        <f t="shared" si="0"/>
        <v>5.4014724992751437E-2</v>
      </c>
      <c r="G15" s="95">
        <f t="shared" si="0"/>
        <v>5.4329449985502876E-2</v>
      </c>
      <c r="H15" s="95">
        <f t="shared" si="0"/>
        <v>5.4644174978254315E-2</v>
      </c>
      <c r="I15" s="95">
        <f t="shared" si="0"/>
        <v>5.4958899971005754E-2</v>
      </c>
      <c r="J15" s="95">
        <f t="shared" si="0"/>
        <v>5.5273624963757192E-2</v>
      </c>
      <c r="K15" s="95">
        <f>'Attachment 5 GDP Growth'!$D$25</f>
        <v>5.5588349956508631E-2</v>
      </c>
      <c r="L15" s="99">
        <f t="shared" si="1"/>
        <v>0.10116835236549376</v>
      </c>
      <c r="N15" s="276">
        <f t="shared" si="7"/>
        <v>-62.37233333333333</v>
      </c>
      <c r="O15" s="276">
        <f t="shared" si="2"/>
        <v>2.7396200000000004</v>
      </c>
      <c r="P15" s="276">
        <f t="shared" si="3"/>
        <v>2.8867375940000009</v>
      </c>
      <c r="Q15" s="276">
        <f t="shared" si="3"/>
        <v>3.0417554027978011</v>
      </c>
      <c r="R15" s="276">
        <f t="shared" si="3"/>
        <v>3.2050976679280434</v>
      </c>
      <c r="S15" s="276">
        <f t="shared" si="3"/>
        <v>3.3772114126957797</v>
      </c>
      <c r="T15" s="276">
        <f t="shared" si="8"/>
        <v>3.5596305583949239</v>
      </c>
      <c r="U15" s="276">
        <f t="shared" si="8"/>
        <v>3.7530233287841086</v>
      </c>
      <c r="V15" s="276">
        <f t="shared" si="8"/>
        <v>3.9581041922596576</v>
      </c>
      <c r="W15" s="276">
        <f t="shared" si="8"/>
        <v>4.1756372446368744</v>
      </c>
      <c r="X15" s="276">
        <f t="shared" si="8"/>
        <v>4.406439851681629</v>
      </c>
      <c r="Y15" s="276">
        <f t="shared" si="11"/>
        <v>4.6513865722192138</v>
      </c>
      <c r="Z15" s="276">
        <f t="shared" si="11"/>
        <v>4.9099494767787402</v>
      </c>
      <c r="AA15" s="276">
        <f t="shared" si="11"/>
        <v>5.1828854665626931</v>
      </c>
      <c r="AB15" s="276">
        <f t="shared" si="11"/>
        <v>5.4709935176624827</v>
      </c>
      <c r="AC15" s="276">
        <f t="shared" si="11"/>
        <v>5.7751170199320949</v>
      </c>
      <c r="AD15" s="276">
        <f t="shared" si="11"/>
        <v>6.0961462458758691</v>
      </c>
      <c r="AE15" s="276">
        <f t="shared" si="11"/>
        <v>6.4350209567776728</v>
      </c>
      <c r="AF15" s="276">
        <f t="shared" si="11"/>
        <v>6.7927331537004969</v>
      </c>
      <c r="AG15" s="276">
        <f t="shared" si="11"/>
        <v>7.1703299814095782</v>
      </c>
      <c r="AH15" s="276">
        <f t="shared" si="11"/>
        <v>7.5689167937198203</v>
      </c>
      <c r="AI15" s="276">
        <f t="shared" si="11"/>
        <v>7.9896603892408127</v>
      </c>
      <c r="AJ15" s="276">
        <f t="shared" si="11"/>
        <v>8.4337924269915856</v>
      </c>
      <c r="AK15" s="276">
        <f t="shared" si="11"/>
        <v>8.902613031883746</v>
      </c>
      <c r="AL15" s="276">
        <f t="shared" si="11"/>
        <v>9.3974946006274731</v>
      </c>
      <c r="AM15" s="276">
        <f t="shared" si="11"/>
        <v>9.9198858192015535</v>
      </c>
      <c r="AN15" s="276">
        <f t="shared" si="11"/>
        <v>10.471315903647938</v>
      </c>
      <c r="AO15" s="276">
        <f t="shared" si="11"/>
        <v>11.053399076605073</v>
      </c>
      <c r="AP15" s="276">
        <f t="shared" si="11"/>
        <v>11.667839292684345</v>
      </c>
      <c r="AQ15" s="276">
        <f t="shared" si="11"/>
        <v>12.316435226522385</v>
      </c>
      <c r="AR15" s="276">
        <f t="shared" si="11"/>
        <v>13.001085538110981</v>
      </c>
      <c r="AS15" s="276">
        <f t="shared" si="11"/>
        <v>13.723794430817998</v>
      </c>
      <c r="AT15" s="276">
        <f t="shared" si="11"/>
        <v>14.486677518369493</v>
      </c>
      <c r="AU15" s="276">
        <f t="shared" si="11"/>
        <v>15.291968017967703</v>
      </c>
      <c r="AV15" s="276">
        <f t="shared" si="11"/>
        <v>16.142023287674228</v>
      </c>
      <c r="AW15" s="276">
        <f t="shared" si="11"/>
        <v>17.039331727195574</v>
      </c>
      <c r="AX15" s="276">
        <f t="shared" si="11"/>
        <v>17.986520062271961</v>
      </c>
      <c r="AY15" s="276">
        <f t="shared" si="11"/>
        <v>18.986361033993298</v>
      </c>
      <c r="AZ15" s="276">
        <f t="shared" si="11"/>
        <v>20.041781515551538</v>
      </c>
      <c r="BA15" s="276">
        <f t="shared" si="11"/>
        <v>21.155871080189904</v>
      </c>
      <c r="BB15" s="276">
        <f t="shared" si="11"/>
        <v>22.331891045430279</v>
      </c>
      <c r="BC15" s="276">
        <f t="shared" si="11"/>
        <v>23.573284020054277</v>
      </c>
      <c r="BD15" s="276">
        <f t="shared" si="11"/>
        <v>24.883683981785229</v>
      </c>
      <c r="BE15" s="276">
        <f t="shared" si="11"/>
        <v>26.266926915171876</v>
      </c>
      <c r="BF15" s="276">
        <f t="shared" si="11"/>
        <v>27.727062040814484</v>
      </c>
      <c r="BG15" s="276">
        <f t="shared" si="11"/>
        <v>29.268363668805105</v>
      </c>
      <c r="BH15" s="276">
        <f t="shared" si="11"/>
        <v>30.895343711081004</v>
      </c>
      <c r="BI15" s="276">
        <f t="shared" si="11"/>
        <v>32.612764889319195</v>
      </c>
      <c r="BJ15" s="276">
        <f t="shared" si="11"/>
        <v>34.425654677036007</v>
      </c>
      <c r="BK15" s="276">
        <f t="shared" si="11"/>
        <v>36.339320016705003</v>
      </c>
      <c r="BL15" s="276">
        <f t="shared" si="11"/>
        <v>38.35936285497516</v>
      </c>
      <c r="BM15" s="276">
        <f t="shared" si="11"/>
        <v>40.491696541466219</v>
      </c>
      <c r="BN15" s="276">
        <f t="shared" si="11"/>
        <v>42.742563139145993</v>
      </c>
      <c r="BO15" s="276">
        <f t="shared" si="11"/>
        <v>45.11855169696301</v>
      </c>
      <c r="BP15" s="276">
        <f t="shared" si="11"/>
        <v>47.626617538224615</v>
      </c>
      <c r="BQ15" s="276">
        <f t="shared" si="11"/>
        <v>50.274102621184234</v>
      </c>
      <c r="BR15" s="276">
        <f t="shared" si="11"/>
        <v>53.06875703144005</v>
      </c>
      <c r="BS15" s="276">
        <f t="shared" si="11"/>
        <v>56.018761669060666</v>
      </c>
      <c r="BT15" s="276">
        <f t="shared" si="11"/>
        <v>59.13275219685066</v>
      </c>
      <c r="BU15" s="276">
        <f t="shared" si="11"/>
        <v>62.419844319860701</v>
      </c>
      <c r="BV15" s="276">
        <f t="shared" si="11"/>
        <v>65.889660470143909</v>
      </c>
      <c r="BW15" s="276">
        <f t="shared" si="11"/>
        <v>69.5523579748738</v>
      </c>
      <c r="BX15" s="276">
        <f t="shared" si="11"/>
        <v>73.418658790281455</v>
      </c>
      <c r="BY15" s="276">
        <f t="shared" si="11"/>
        <v>77.49988088845312</v>
      </c>
      <c r="BZ15" s="276">
        <f t="shared" si="11"/>
        <v>81.807971388868182</v>
      </c>
      <c r="CA15" s="276">
        <f t="shared" si="11"/>
        <v>86.355541531664628</v>
      </c>
      <c r="CB15" s="276">
        <f t="shared" si="11"/>
        <v>91.155903595010614</v>
      </c>
      <c r="CC15" s="276">
        <f t="shared" si="11"/>
        <v>96.223109864651832</v>
      </c>
      <c r="CD15" s="276">
        <f t="shared" si="11"/>
        <v>101.57199376971168</v>
      </c>
      <c r="CE15" s="276">
        <f t="shared" si="11"/>
        <v>107.21821330516273</v>
      </c>
      <c r="CF15" s="276">
        <f t="shared" si="11"/>
        <v>113.17829686808172</v>
      </c>
      <c r="CG15" s="276">
        <f t="shared" si="11"/>
        <v>119.46969164186626</v>
      </c>
      <c r="CH15" s="276">
        <f t="shared" si="11"/>
        <v>126.1108146700505</v>
      </c>
      <c r="CI15" s="276">
        <f t="shared" si="11"/>
        <v>133.12110676922967</v>
      </c>
      <c r="CJ15" s="276">
        <f t="shared" si="11"/>
        <v>140.52108943891537</v>
      </c>
      <c r="CK15" s="276">
        <f t="shared" si="12"/>
        <v>148.33242493491565</v>
      </c>
      <c r="CL15" s="276">
        <f t="shared" si="12"/>
        <v>156.57797968209528</v>
      </c>
      <c r="CM15" s="276">
        <f t="shared" si="12"/>
        <v>165.28189121214669</v>
      </c>
      <c r="CN15" s="276">
        <f t="shared" si="12"/>
        <v>174.46963882232109</v>
      </c>
      <c r="CO15" s="276">
        <f t="shared" si="12"/>
        <v>184.16811816196193</v>
      </c>
      <c r="CP15" s="276">
        <f t="shared" si="12"/>
        <v>194.40571996518071</v>
      </c>
      <c r="CQ15" s="276">
        <f t="shared" si="12"/>
        <v>205.21241316015218</v>
      </c>
      <c r="CR15" s="276">
        <f t="shared" si="12"/>
        <v>216.61983259831837</v>
      </c>
      <c r="CS15" s="276">
        <f t="shared" si="12"/>
        <v>228.66137166031402</v>
      </c>
      <c r="CT15" s="276">
        <f t="shared" si="12"/>
        <v>241.37228000970285</v>
      </c>
      <c r="CU15" s="276">
        <f t="shared" si="12"/>
        <v>254.78976678068261</v>
      </c>
      <c r="CV15" s="276">
        <f t="shared" si="12"/>
        <v>268.95310950182443</v>
      </c>
      <c r="CW15" s="276">
        <f t="shared" si="12"/>
        <v>283.90376907470301</v>
      </c>
      <c r="CX15" s="276">
        <f t="shared" si="12"/>
        <v>299.68551114399941</v>
      </c>
      <c r="CY15" s="276">
        <f t="shared" si="12"/>
        <v>316.34453421436723</v>
      </c>
      <c r="CZ15" s="276">
        <f t="shared" si="12"/>
        <v>333.92960488910421</v>
      </c>
      <c r="DA15" s="276">
        <f t="shared" si="12"/>
        <v>352.49220062651841</v>
      </c>
      <c r="DB15" s="276">
        <f t="shared" si="12"/>
        <v>372.08666043188515</v>
      </c>
      <c r="DC15" s="276">
        <f t="shared" si="12"/>
        <v>392.77034392612137</v>
      </c>
      <c r="DD15" s="276">
        <f t="shared" si="12"/>
        <v>414.60379925682486</v>
      </c>
      <c r="DE15" s="276">
        <f t="shared" si="12"/>
        <v>437.65094034321129</v>
      </c>
      <c r="DF15" s="276">
        <f t="shared" si="12"/>
        <v>461.97923397380481</v>
      </c>
      <c r="DG15" s="276">
        <f t="shared" si="12"/>
        <v>487.65989730458045</v>
      </c>
      <c r="DH15" s="276">
        <f t="shared" si="12"/>
        <v>514.76810633570256</v>
      </c>
      <c r="DI15" s="276">
        <f t="shared" si="12"/>
        <v>543.38321597714082</v>
      </c>
      <c r="DJ15" s="276">
        <f t="shared" si="12"/>
        <v>573.58899234737123</v>
      </c>
      <c r="DK15" s="276">
        <f t="shared" si="12"/>
        <v>605.47385798517803</v>
      </c>
      <c r="DL15" s="276">
        <f t="shared" si="12"/>
        <v>639.13115069237551</v>
      </c>
      <c r="DM15" s="276">
        <f t="shared" si="12"/>
        <v>674.65939676516939</v>
      </c>
      <c r="DN15" s="276">
        <f t="shared" si="12"/>
        <v>712.16259941399858</v>
      </c>
      <c r="DO15" s="276">
        <f t="shared" si="12"/>
        <v>751.75054321616085</v>
      </c>
      <c r="DP15" s="276">
        <f t="shared" si="12"/>
        <v>793.53911549245629</v>
      </c>
      <c r="DQ15" s="276">
        <f t="shared" si="12"/>
        <v>837.65064554862931</v>
      </c>
      <c r="DR15" s="276">
        <f t="shared" si="12"/>
        <v>884.21426277468186</v>
      </c>
      <c r="DS15" s="276">
        <f t="shared" si="12"/>
        <v>933.36627465033712</v>
      </c>
      <c r="DT15" s="276">
        <f t="shared" si="12"/>
        <v>985.25056576320276</v>
      </c>
      <c r="DU15" s="276">
        <f t="shared" si="12"/>
        <v>1040.0190190076958</v>
      </c>
      <c r="DV15" s="276">
        <f t="shared" si="12"/>
        <v>1097.8319601977203</v>
      </c>
      <c r="DW15" s="276">
        <f t="shared" si="12"/>
        <v>1158.858627394631</v>
      </c>
      <c r="DX15" s="276">
        <f t="shared" si="12"/>
        <v>1223.2776663243631</v>
      </c>
      <c r="DY15" s="276">
        <f t="shared" si="12"/>
        <v>1291.2776533339829</v>
      </c>
      <c r="DZ15" s="276">
        <f t="shared" si="12"/>
        <v>1363.0576474185316</v>
      </c>
      <c r="EA15" s="276">
        <f t="shared" si="12"/>
        <v>1438.8277729341282</v>
      </c>
      <c r="EB15" s="276">
        <f t="shared" si="12"/>
        <v>1518.8098347031346</v>
      </c>
      <c r="EC15" s="276">
        <f t="shared" si="12"/>
        <v>1603.2379673119995</v>
      </c>
      <c r="ED15" s="276">
        <f t="shared" si="12"/>
        <v>1692.3593205025004</v>
      </c>
      <c r="EE15" s="276">
        <f t="shared" si="12"/>
        <v>1786.4347826627525</v>
      </c>
      <c r="EF15" s="276">
        <f t="shared" si="12"/>
        <v>1885.739744535889</v>
      </c>
      <c r="EG15" s="276">
        <f t="shared" si="12"/>
        <v>1990.5649053820473</v>
      </c>
      <c r="EH15" s="276">
        <f t="shared" si="12"/>
        <v>2101.2171239535692</v>
      </c>
      <c r="EI15" s="276">
        <f t="shared" si="12"/>
        <v>2218.020316774509</v>
      </c>
      <c r="EJ15" s="276">
        <f t="shared" si="12"/>
        <v>2341.3164063540166</v>
      </c>
      <c r="EK15" s="276">
        <f t="shared" si="12"/>
        <v>2471.4663221093388</v>
      </c>
      <c r="EL15" s="276">
        <f t="shared" si="12"/>
        <v>2608.8510569284781</v>
      </c>
      <c r="EM15" s="276">
        <f t="shared" si="12"/>
        <v>2753.8727824654256</v>
      </c>
      <c r="EN15" s="276">
        <f t="shared" si="12"/>
        <v>2906.9560264328179</v>
      </c>
      <c r="EO15" s="276">
        <f t="shared" si="12"/>
        <v>3068.5489153383473</v>
      </c>
      <c r="EP15" s="276">
        <f t="shared" si="12"/>
        <v>3239.1244863028405</v>
      </c>
      <c r="EQ15" s="276">
        <f t="shared" si="12"/>
        <v>3419.1820718001391</v>
      </c>
      <c r="ER15" s="276">
        <f t="shared" si="12"/>
        <v>3609.2487613723856</v>
      </c>
      <c r="ES15" s="276">
        <f t="shared" si="12"/>
        <v>3809.880944599649</v>
      </c>
      <c r="ET15" s="276">
        <f t="shared" si="12"/>
        <v>4021.6659398406878</v>
      </c>
      <c r="EU15" s="276">
        <f t="shared" si="12"/>
        <v>4245.2237135127234</v>
      </c>
      <c r="EV15" s="276">
        <f t="shared" si="12"/>
        <v>4481.2086949431377</v>
      </c>
      <c r="EW15" s="276">
        <f t="shared" si="14"/>
        <v>4730.3116921057863</v>
      </c>
      <c r="EX15" s="276">
        <f t="shared" si="14"/>
        <v>4993.2619138499276</v>
      </c>
      <c r="EY15" s="276">
        <f t="shared" si="14"/>
        <v>5270.8291045415235</v>
      </c>
      <c r="EZ15" s="276">
        <f t="shared" si="14"/>
        <v>5563.8257973657292</v>
      </c>
      <c r="FA15" s="276">
        <f t="shared" si="14"/>
        <v>5873.1096928867464</v>
      </c>
      <c r="FB15" s="276">
        <f t="shared" si="14"/>
        <v>6199.5861698278977</v>
      </c>
      <c r="FC15" s="276">
        <f t="shared" si="14"/>
        <v>6544.2109354218219</v>
      </c>
      <c r="FD15" s="276">
        <f t="shared" si="14"/>
        <v>6907.992823089261</v>
      </c>
      <c r="FE15" s="276">
        <f t="shared" si="14"/>
        <v>7291.9967456361965</v>
      </c>
      <c r="FF15" s="276">
        <f t="shared" si="14"/>
        <v>7697.3468126143434</v>
      </c>
      <c r="FG15" s="276">
        <f t="shared" si="14"/>
        <v>8125.2296209705655</v>
      </c>
      <c r="FH15" s="276">
        <f t="shared" si="14"/>
        <v>8576.897728618067</v>
      </c>
      <c r="FI15" s="276">
        <f t="shared" si="14"/>
        <v>9053.6733210976727</v>
      </c>
      <c r="FJ15" s="276">
        <f t="shared" si="14"/>
        <v>9556.9520820627567</v>
      </c>
      <c r="FK15" s="276">
        <f t="shared" si="14"/>
        <v>10088.207278918046</v>
      </c>
      <c r="FL15" s="276">
        <f t="shared" si="14"/>
        <v>10648.99407557234</v>
      </c>
      <c r="FM15" s="276">
        <f t="shared" si="14"/>
        <v>11240.954084930043</v>
      </c>
      <c r="FN15" s="276">
        <f t="shared" si="14"/>
        <v>11865.820174448179</v>
      </c>
      <c r="FO15" s="276">
        <f t="shared" si="14"/>
        <v>12525.421538826406</v>
      </c>
      <c r="FP15" s="276">
        <f t="shared" si="14"/>
        <v>13221.689054679478</v>
      </c>
      <c r="FQ15" s="276">
        <f t="shared" si="14"/>
        <v>13956.66093286714</v>
      </c>
      <c r="FR15" s="276">
        <f t="shared" si="14"/>
        <v>14732.488685027691</v>
      </c>
      <c r="FS15" s="276">
        <f t="shared" si="14"/>
        <v>15551.443421781314</v>
      </c>
      <c r="FT15" s="276">
        <f t="shared" si="14"/>
        <v>16415.922501040139</v>
      </c>
      <c r="FU15" s="276">
        <f t="shared" si="14"/>
        <v>17328.456545886882</v>
      </c>
      <c r="FV15" s="276">
        <f t="shared" si="14"/>
        <v>18291.716852565794</v>
      </c>
      <c r="FW15" s="276">
        <f t="shared" si="14"/>
        <v>19308.523210271589</v>
      </c>
      <c r="FX15" s="276">
        <f t="shared" si="14"/>
        <v>20381.852155627537</v>
      </c>
      <c r="FY15" s="276">
        <f t="shared" si="14"/>
        <v>21514.845686016382</v>
      </c>
      <c r="FZ15" s="276">
        <f t="shared" si="14"/>
        <v>22710.82045727094</v>
      </c>
      <c r="GA15" s="276">
        <f t="shared" si="14"/>
        <v>23973.277492649151</v>
      </c>
      <c r="GB15" s="276">
        <f t="shared" si="14"/>
        <v>25305.912431515026</v>
      </c>
      <c r="GC15" s="276">
        <f t="shared" si="13"/>
        <v>26712.626347726844</v>
      </c>
      <c r="GD15" s="276">
        <f t="shared" si="13"/>
        <v>28197.537169401738</v>
      </c>
      <c r="GE15" s="276">
        <f t="shared" si="13"/>
        <v>29764.991733486102</v>
      </c>
      <c r="GF15" s="276">
        <f t="shared" si="13"/>
        <v>31419.578510419713</v>
      </c>
      <c r="GG15" s="276">
        <f t="shared" si="13"/>
        <v>33166.141036142923</v>
      </c>
      <c r="GH15" s="276">
        <f t="shared" si="13"/>
        <v>35009.792090766954</v>
      </c>
      <c r="GI15" s="276">
        <f t="shared" si="13"/>
        <v>36955.928665413114</v>
      </c>
      <c r="GJ15" s="276">
        <f t="shared" si="13"/>
        <v>39010.247761033868</v>
      </c>
      <c r="GK15" s="276">
        <f t="shared" si="13"/>
        <v>41178.763065464329</v>
      </c>
      <c r="GL15" s="276">
        <f t="shared" si="13"/>
        <v>43467.822557523512</v>
      </c>
      <c r="GM15" s="276">
        <f t="shared" si="13"/>
        <v>45884.127089698552</v>
      </c>
      <c r="GN15" s="276">
        <f t="shared" si="13"/>
        <v>48434.750003809633</v>
      </c>
      <c r="GO15" s="276">
        <f t="shared" si="13"/>
        <v>51127.157837077408</v>
      </c>
      <c r="GP15" s="276">
        <f t="shared" si="13"/>
        <v>53969.23217920652</v>
      </c>
      <c r="GQ15" s="276">
        <f t="shared" si="13"/>
        <v>56969.292744468316</v>
      </c>
      <c r="GR15" s="276">
        <f t="shared" si="13"/>
        <v>60136.121726322606</v>
      </c>
      <c r="GS15" s="276">
        <f t="shared" si="13"/>
        <v>63478.989505872632</v>
      </c>
      <c r="GT15" s="276">
        <f t="shared" si="13"/>
        <v>67007.681789410621</v>
      </c>
      <c r="GU15" s="276">
        <f t="shared" si="13"/>
        <v>70732.528254494755</v>
      </c>
      <c r="GV15" s="276">
        <f t="shared" si="13"/>
        <v>74664.43278841424</v>
      </c>
      <c r="GW15" s="276">
        <f t="shared" si="13"/>
        <v>78814.905407560829</v>
      </c>
      <c r="GX15" s="276">
        <f t="shared" si="13"/>
        <v>83196.095951145442</v>
      </c>
      <c r="GY15" s="276">
        <f t="shared" si="13"/>
        <v>87820.829647892984</v>
      </c>
      <c r="GZ15" s="276">
        <f t="shared" si="13"/>
        <v>92702.644659830985</v>
      </c>
      <c r="HA15" s="276">
        <f t="shared" si="13"/>
        <v>97855.831713075531</v>
      </c>
      <c r="HB15" s="276">
        <f t="shared" si="13"/>
        <v>103295.4759316272</v>
      </c>
      <c r="HC15" s="276">
        <f t="shared" si="13"/>
        <v>109037.5009966386</v>
      </c>
      <c r="HD15" s="276">
        <f t="shared" si="13"/>
        <v>115098.7157604229</v>
      </c>
      <c r="HE15" s="276">
        <f t="shared" si="13"/>
        <v>121496.86345165801</v>
      </c>
      <c r="HF15" s="276">
        <f t="shared" si="13"/>
        <v>128250.67361582692</v>
      </c>
    </row>
    <row r="16" spans="1:214" ht="13.15" thickBot="1">
      <c r="A16" s="362" t="s">
        <v>5</v>
      </c>
      <c r="B16" s="363"/>
      <c r="C16" s="363"/>
      <c r="D16" s="363"/>
      <c r="E16" s="363"/>
      <c r="F16" s="363"/>
      <c r="G16" s="363"/>
      <c r="H16" s="363"/>
      <c r="I16" s="363"/>
      <c r="J16" s="363"/>
      <c r="K16" s="363"/>
      <c r="L16" s="364">
        <f>MEDIAN(L9:L15)</f>
        <v>9.3569216132163999E-2</v>
      </c>
    </row>
    <row r="18" spans="1:214">
      <c r="A18" s="16" t="s">
        <v>23</v>
      </c>
    </row>
    <row r="19" spans="1:214">
      <c r="A19" s="3" t="s">
        <v>637</v>
      </c>
    </row>
    <row r="20" spans="1:214">
      <c r="A20" s="3" t="s">
        <v>45</v>
      </c>
    </row>
    <row r="21" spans="1:214">
      <c r="A21" s="3" t="s">
        <v>1727</v>
      </c>
    </row>
    <row r="22" spans="1:214">
      <c r="A22" s="3" t="s">
        <v>631</v>
      </c>
    </row>
    <row r="23" spans="1:214">
      <c r="A23" s="3" t="s">
        <v>632</v>
      </c>
    </row>
    <row r="24" spans="1:214">
      <c r="A24" s="3" t="s">
        <v>633</v>
      </c>
    </row>
    <row r="25" spans="1:214">
      <c r="A25" s="3" t="s">
        <v>634</v>
      </c>
    </row>
    <row r="26" spans="1:214">
      <c r="A26" s="3" t="s">
        <v>635</v>
      </c>
    </row>
    <row r="27" spans="1:214">
      <c r="A27" s="3" t="s">
        <v>1726</v>
      </c>
    </row>
    <row r="28" spans="1:214">
      <c r="A28" s="3" t="s">
        <v>636</v>
      </c>
    </row>
    <row r="29" spans="1:214">
      <c r="A29" s="3"/>
    </row>
    <row r="30" spans="1:214">
      <c r="A30" s="3"/>
    </row>
    <row r="31" spans="1:214">
      <c r="A31" s="270" t="s">
        <v>623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</row>
    <row r="32" spans="1:21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</row>
    <row r="33" spans="1:214" ht="13.15" thickBot="1">
      <c r="A33" s="3"/>
      <c r="B33" s="3"/>
      <c r="C33" s="329">
        <v>1</v>
      </c>
      <c r="D33" s="329">
        <v>2</v>
      </c>
      <c r="E33" s="329">
        <v>3</v>
      </c>
      <c r="F33" s="329">
        <v>4</v>
      </c>
      <c r="G33" s="329">
        <v>5</v>
      </c>
      <c r="H33" s="329">
        <v>6</v>
      </c>
      <c r="I33" s="329">
        <v>7</v>
      </c>
      <c r="J33" s="329">
        <v>8</v>
      </c>
      <c r="K33" s="329">
        <v>9</v>
      </c>
      <c r="L33" s="329">
        <v>10</v>
      </c>
      <c r="N33" s="3"/>
      <c r="O33" s="330" t="s">
        <v>400</v>
      </c>
      <c r="P33" s="331"/>
      <c r="Q33" s="331"/>
      <c r="R33" s="331"/>
      <c r="S33" s="332"/>
      <c r="T33" s="330" t="s">
        <v>401</v>
      </c>
      <c r="U33" s="331"/>
      <c r="V33" s="331"/>
      <c r="W33" s="331"/>
      <c r="X33" s="332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</row>
    <row r="34" spans="1:214" ht="13.15">
      <c r="A34" s="333"/>
      <c r="B34" s="273"/>
      <c r="C34" s="334"/>
      <c r="D34" s="334"/>
      <c r="E34" s="273"/>
      <c r="F34" s="335" t="s">
        <v>402</v>
      </c>
      <c r="G34" s="335"/>
      <c r="H34" s="335"/>
      <c r="I34" s="335"/>
      <c r="J34" s="335"/>
      <c r="K34" s="273"/>
      <c r="L34" s="273"/>
      <c r="N34" s="347" t="s">
        <v>403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</row>
    <row r="35" spans="1:214">
      <c r="A35" s="3"/>
      <c r="B35" s="3"/>
      <c r="C35" s="347" t="s">
        <v>403</v>
      </c>
      <c r="D35" s="347" t="s">
        <v>404</v>
      </c>
      <c r="E35" s="347" t="s">
        <v>400</v>
      </c>
      <c r="F35" s="3"/>
      <c r="G35" s="3"/>
      <c r="H35" s="3"/>
      <c r="I35" s="3"/>
      <c r="J35" s="3"/>
      <c r="K35" s="347" t="s">
        <v>405</v>
      </c>
      <c r="L35" s="3"/>
      <c r="N35" s="347" t="s">
        <v>406</v>
      </c>
      <c r="O35" s="347" t="s">
        <v>407</v>
      </c>
      <c r="P35" s="347" t="s">
        <v>408</v>
      </c>
      <c r="Q35" s="347" t="s">
        <v>409</v>
      </c>
      <c r="R35" s="347" t="s">
        <v>410</v>
      </c>
      <c r="S35" s="347" t="s">
        <v>411</v>
      </c>
      <c r="T35" s="347" t="s">
        <v>412</v>
      </c>
      <c r="U35" s="347" t="s">
        <v>413</v>
      </c>
      <c r="V35" s="347" t="s">
        <v>414</v>
      </c>
      <c r="W35" s="347" t="s">
        <v>415</v>
      </c>
      <c r="X35" s="347" t="s">
        <v>416</v>
      </c>
      <c r="Y35" s="347" t="s">
        <v>417</v>
      </c>
      <c r="Z35" s="347" t="s">
        <v>418</v>
      </c>
      <c r="AA35" s="347" t="s">
        <v>419</v>
      </c>
      <c r="AB35" s="347" t="s">
        <v>420</v>
      </c>
      <c r="AC35" s="347" t="s">
        <v>421</v>
      </c>
      <c r="AD35" s="347" t="s">
        <v>422</v>
      </c>
      <c r="AE35" s="347" t="s">
        <v>423</v>
      </c>
      <c r="AF35" s="347" t="s">
        <v>424</v>
      </c>
      <c r="AG35" s="347" t="s">
        <v>425</v>
      </c>
      <c r="AH35" s="347" t="s">
        <v>426</v>
      </c>
      <c r="AI35" s="347" t="s">
        <v>427</v>
      </c>
      <c r="AJ35" s="347" t="s">
        <v>428</v>
      </c>
      <c r="AK35" s="347" t="s">
        <v>429</v>
      </c>
      <c r="AL35" s="347" t="s">
        <v>430</v>
      </c>
      <c r="AM35" s="347" t="s">
        <v>431</v>
      </c>
      <c r="AN35" s="347" t="s">
        <v>432</v>
      </c>
      <c r="AO35" s="347" t="s">
        <v>433</v>
      </c>
      <c r="AP35" s="347" t="s">
        <v>434</v>
      </c>
      <c r="AQ35" s="347" t="s">
        <v>435</v>
      </c>
      <c r="AR35" s="347" t="s">
        <v>436</v>
      </c>
      <c r="AS35" s="347" t="s">
        <v>437</v>
      </c>
      <c r="AT35" s="347" t="s">
        <v>438</v>
      </c>
      <c r="AU35" s="347" t="s">
        <v>439</v>
      </c>
      <c r="AV35" s="347" t="s">
        <v>440</v>
      </c>
      <c r="AW35" s="347" t="s">
        <v>441</v>
      </c>
      <c r="AX35" s="347" t="s">
        <v>442</v>
      </c>
      <c r="AY35" s="347" t="s">
        <v>443</v>
      </c>
      <c r="AZ35" s="347" t="s">
        <v>444</v>
      </c>
      <c r="BA35" s="347" t="s">
        <v>445</v>
      </c>
      <c r="BB35" s="347" t="s">
        <v>446</v>
      </c>
      <c r="BC35" s="347" t="s">
        <v>447</v>
      </c>
      <c r="BD35" s="347" t="s">
        <v>448</v>
      </c>
      <c r="BE35" s="347" t="s">
        <v>449</v>
      </c>
      <c r="BF35" s="347" t="s">
        <v>450</v>
      </c>
      <c r="BG35" s="347" t="s">
        <v>451</v>
      </c>
      <c r="BH35" s="347" t="s">
        <v>452</v>
      </c>
      <c r="BI35" s="347" t="s">
        <v>453</v>
      </c>
      <c r="BJ35" s="347" t="s">
        <v>454</v>
      </c>
      <c r="BK35" s="347" t="s">
        <v>455</v>
      </c>
      <c r="BL35" s="347" t="s">
        <v>456</v>
      </c>
      <c r="BM35" s="347" t="s">
        <v>457</v>
      </c>
      <c r="BN35" s="347" t="s">
        <v>458</v>
      </c>
      <c r="BO35" s="347" t="s">
        <v>459</v>
      </c>
      <c r="BP35" s="347" t="s">
        <v>460</v>
      </c>
      <c r="BQ35" s="347" t="s">
        <v>461</v>
      </c>
      <c r="BR35" s="347" t="s">
        <v>462</v>
      </c>
      <c r="BS35" s="347" t="s">
        <v>463</v>
      </c>
      <c r="BT35" s="347" t="s">
        <v>464</v>
      </c>
      <c r="BU35" s="347" t="s">
        <v>465</v>
      </c>
      <c r="BV35" s="347" t="s">
        <v>466</v>
      </c>
      <c r="BW35" s="347" t="s">
        <v>467</v>
      </c>
      <c r="BX35" s="347" t="s">
        <v>468</v>
      </c>
      <c r="BY35" s="347" t="s">
        <v>469</v>
      </c>
      <c r="BZ35" s="347" t="s">
        <v>470</v>
      </c>
      <c r="CA35" s="347" t="s">
        <v>471</v>
      </c>
      <c r="CB35" s="347" t="s">
        <v>472</v>
      </c>
      <c r="CC35" s="347" t="s">
        <v>473</v>
      </c>
      <c r="CD35" s="347" t="s">
        <v>474</v>
      </c>
      <c r="CE35" s="347" t="s">
        <v>475</v>
      </c>
      <c r="CF35" s="347" t="s">
        <v>476</v>
      </c>
      <c r="CG35" s="347" t="s">
        <v>477</v>
      </c>
      <c r="CH35" s="347" t="s">
        <v>478</v>
      </c>
      <c r="CI35" s="347" t="s">
        <v>479</v>
      </c>
      <c r="CJ35" s="347" t="s">
        <v>480</v>
      </c>
      <c r="CK35" s="347" t="s">
        <v>481</v>
      </c>
      <c r="CL35" s="347" t="s">
        <v>482</v>
      </c>
      <c r="CM35" s="347" t="s">
        <v>483</v>
      </c>
      <c r="CN35" s="347" t="s">
        <v>484</v>
      </c>
      <c r="CO35" s="347" t="s">
        <v>485</v>
      </c>
      <c r="CP35" s="347" t="s">
        <v>486</v>
      </c>
      <c r="CQ35" s="347" t="s">
        <v>487</v>
      </c>
      <c r="CR35" s="347" t="s">
        <v>488</v>
      </c>
      <c r="CS35" s="347" t="s">
        <v>489</v>
      </c>
      <c r="CT35" s="347" t="s">
        <v>490</v>
      </c>
      <c r="CU35" s="347" t="s">
        <v>491</v>
      </c>
      <c r="CV35" s="347" t="s">
        <v>492</v>
      </c>
      <c r="CW35" s="347" t="s">
        <v>493</v>
      </c>
      <c r="CX35" s="347" t="s">
        <v>494</v>
      </c>
      <c r="CY35" s="347" t="s">
        <v>495</v>
      </c>
      <c r="CZ35" s="347" t="s">
        <v>496</v>
      </c>
      <c r="DA35" s="347" t="s">
        <v>497</v>
      </c>
      <c r="DB35" s="347" t="s">
        <v>498</v>
      </c>
      <c r="DC35" s="347" t="s">
        <v>499</v>
      </c>
      <c r="DD35" s="347" t="s">
        <v>500</v>
      </c>
      <c r="DE35" s="347" t="s">
        <v>501</v>
      </c>
      <c r="DF35" s="347" t="s">
        <v>502</v>
      </c>
      <c r="DG35" s="347" t="s">
        <v>503</v>
      </c>
      <c r="DH35" s="347" t="s">
        <v>504</v>
      </c>
      <c r="DI35" s="347" t="s">
        <v>505</v>
      </c>
      <c r="DJ35" s="347" t="s">
        <v>506</v>
      </c>
      <c r="DK35" s="347" t="s">
        <v>507</v>
      </c>
      <c r="DL35" s="347" t="s">
        <v>508</v>
      </c>
      <c r="DM35" s="347" t="s">
        <v>509</v>
      </c>
      <c r="DN35" s="347" t="s">
        <v>510</v>
      </c>
      <c r="DO35" s="347" t="s">
        <v>511</v>
      </c>
      <c r="DP35" s="347" t="s">
        <v>512</v>
      </c>
      <c r="DQ35" s="347" t="s">
        <v>513</v>
      </c>
      <c r="DR35" s="347" t="s">
        <v>514</v>
      </c>
      <c r="DS35" s="347" t="s">
        <v>515</v>
      </c>
      <c r="DT35" s="347" t="s">
        <v>516</v>
      </c>
      <c r="DU35" s="347" t="s">
        <v>517</v>
      </c>
      <c r="DV35" s="347" t="s">
        <v>518</v>
      </c>
      <c r="DW35" s="347" t="s">
        <v>519</v>
      </c>
      <c r="DX35" s="347" t="s">
        <v>520</v>
      </c>
      <c r="DY35" s="347" t="s">
        <v>521</v>
      </c>
      <c r="DZ35" s="347" t="s">
        <v>522</v>
      </c>
      <c r="EA35" s="347" t="s">
        <v>523</v>
      </c>
      <c r="EB35" s="347" t="s">
        <v>524</v>
      </c>
      <c r="EC35" s="347" t="s">
        <v>525</v>
      </c>
      <c r="ED35" s="347" t="s">
        <v>526</v>
      </c>
      <c r="EE35" s="347" t="s">
        <v>527</v>
      </c>
      <c r="EF35" s="347" t="s">
        <v>528</v>
      </c>
      <c r="EG35" s="347" t="s">
        <v>529</v>
      </c>
      <c r="EH35" s="347" t="s">
        <v>530</v>
      </c>
      <c r="EI35" s="347" t="s">
        <v>531</v>
      </c>
      <c r="EJ35" s="347" t="s">
        <v>532</v>
      </c>
      <c r="EK35" s="347" t="s">
        <v>533</v>
      </c>
      <c r="EL35" s="347" t="s">
        <v>534</v>
      </c>
      <c r="EM35" s="347" t="s">
        <v>535</v>
      </c>
      <c r="EN35" s="347" t="s">
        <v>536</v>
      </c>
      <c r="EO35" s="347" t="s">
        <v>537</v>
      </c>
      <c r="EP35" s="347" t="s">
        <v>538</v>
      </c>
      <c r="EQ35" s="347" t="s">
        <v>539</v>
      </c>
      <c r="ER35" s="347" t="s">
        <v>540</v>
      </c>
      <c r="ES35" s="347" t="s">
        <v>541</v>
      </c>
      <c r="ET35" s="347" t="s">
        <v>542</v>
      </c>
      <c r="EU35" s="347" t="s">
        <v>543</v>
      </c>
      <c r="EV35" s="347" t="s">
        <v>544</v>
      </c>
      <c r="EW35" s="347" t="s">
        <v>545</v>
      </c>
      <c r="EX35" s="347" t="s">
        <v>546</v>
      </c>
      <c r="EY35" s="347" t="s">
        <v>547</v>
      </c>
      <c r="EZ35" s="347" t="s">
        <v>548</v>
      </c>
      <c r="FA35" s="347" t="s">
        <v>549</v>
      </c>
      <c r="FB35" s="347" t="s">
        <v>550</v>
      </c>
      <c r="FC35" s="347" t="s">
        <v>551</v>
      </c>
      <c r="FD35" s="347" t="s">
        <v>552</v>
      </c>
      <c r="FE35" s="347" t="s">
        <v>553</v>
      </c>
      <c r="FF35" s="347" t="s">
        <v>554</v>
      </c>
      <c r="FG35" s="347" t="s">
        <v>555</v>
      </c>
      <c r="FH35" s="347" t="s">
        <v>556</v>
      </c>
      <c r="FI35" s="347" t="s">
        <v>557</v>
      </c>
      <c r="FJ35" s="347" t="s">
        <v>558</v>
      </c>
      <c r="FK35" s="347" t="s">
        <v>559</v>
      </c>
      <c r="FL35" s="347" t="s">
        <v>560</v>
      </c>
      <c r="FM35" s="347" t="s">
        <v>561</v>
      </c>
      <c r="FN35" s="347" t="s">
        <v>562</v>
      </c>
      <c r="FO35" s="347" t="s">
        <v>563</v>
      </c>
      <c r="FP35" s="347" t="s">
        <v>564</v>
      </c>
      <c r="FQ35" s="347" t="s">
        <v>565</v>
      </c>
      <c r="FR35" s="347" t="s">
        <v>566</v>
      </c>
      <c r="FS35" s="347" t="s">
        <v>567</v>
      </c>
      <c r="FT35" s="347" t="s">
        <v>568</v>
      </c>
      <c r="FU35" s="347" t="s">
        <v>569</v>
      </c>
      <c r="FV35" s="347" t="s">
        <v>570</v>
      </c>
      <c r="FW35" s="347" t="s">
        <v>571</v>
      </c>
      <c r="FX35" s="347" t="s">
        <v>572</v>
      </c>
      <c r="FY35" s="347" t="s">
        <v>573</v>
      </c>
      <c r="FZ35" s="347" t="s">
        <v>574</v>
      </c>
      <c r="GA35" s="347" t="s">
        <v>575</v>
      </c>
      <c r="GB35" s="347" t="s">
        <v>576</v>
      </c>
      <c r="GC35" s="347" t="s">
        <v>577</v>
      </c>
      <c r="GD35" s="347" t="s">
        <v>578</v>
      </c>
      <c r="GE35" s="347" t="s">
        <v>579</v>
      </c>
      <c r="GF35" s="347" t="s">
        <v>580</v>
      </c>
      <c r="GG35" s="347" t="s">
        <v>581</v>
      </c>
      <c r="GH35" s="347" t="s">
        <v>582</v>
      </c>
      <c r="GI35" s="347" t="s">
        <v>583</v>
      </c>
      <c r="GJ35" s="347" t="s">
        <v>584</v>
      </c>
      <c r="GK35" s="347" t="s">
        <v>585</v>
      </c>
      <c r="GL35" s="347" t="s">
        <v>586</v>
      </c>
      <c r="GM35" s="347" t="s">
        <v>587</v>
      </c>
      <c r="GN35" s="347" t="s">
        <v>588</v>
      </c>
      <c r="GO35" s="347" t="s">
        <v>589</v>
      </c>
      <c r="GP35" s="347" t="s">
        <v>590</v>
      </c>
      <c r="GQ35" s="347" t="s">
        <v>591</v>
      </c>
      <c r="GR35" s="347" t="s">
        <v>592</v>
      </c>
      <c r="GS35" s="347" t="s">
        <v>593</v>
      </c>
      <c r="GT35" s="347" t="s">
        <v>594</v>
      </c>
      <c r="GU35" s="347" t="s">
        <v>595</v>
      </c>
      <c r="GV35" s="347" t="s">
        <v>596</v>
      </c>
      <c r="GW35" s="347" t="s">
        <v>597</v>
      </c>
      <c r="GX35" s="347" t="s">
        <v>598</v>
      </c>
      <c r="GY35" s="347" t="s">
        <v>599</v>
      </c>
      <c r="GZ35" s="347" t="s">
        <v>600</v>
      </c>
      <c r="HA35" s="347" t="s">
        <v>601</v>
      </c>
      <c r="HB35" s="347" t="s">
        <v>602</v>
      </c>
      <c r="HC35" s="347" t="s">
        <v>603</v>
      </c>
      <c r="HD35" s="347" t="s">
        <v>604</v>
      </c>
      <c r="HE35" s="347" t="s">
        <v>605</v>
      </c>
      <c r="HF35" s="347" t="s">
        <v>606</v>
      </c>
    </row>
    <row r="36" spans="1:214">
      <c r="A36" s="275" t="s">
        <v>30</v>
      </c>
      <c r="B36" s="275" t="s">
        <v>31</v>
      </c>
      <c r="C36" s="275" t="s">
        <v>406</v>
      </c>
      <c r="D36" s="275" t="s">
        <v>607</v>
      </c>
      <c r="E36" s="275" t="s">
        <v>608</v>
      </c>
      <c r="F36" s="275" t="s">
        <v>412</v>
      </c>
      <c r="G36" s="275" t="s">
        <v>413</v>
      </c>
      <c r="H36" s="275" t="s">
        <v>414</v>
      </c>
      <c r="I36" s="275" t="s">
        <v>415</v>
      </c>
      <c r="J36" s="275" t="s">
        <v>416</v>
      </c>
      <c r="K36" s="275" t="s">
        <v>608</v>
      </c>
      <c r="L36" s="275" t="s">
        <v>160</v>
      </c>
      <c r="N36" s="336">
        <v>44227</v>
      </c>
      <c r="O36" s="336">
        <v>44408</v>
      </c>
      <c r="P36" s="337">
        <v>44773</v>
      </c>
      <c r="Q36" s="337">
        <v>45138</v>
      </c>
      <c r="R36" s="337">
        <v>45504</v>
      </c>
      <c r="S36" s="337">
        <v>45869</v>
      </c>
      <c r="T36" s="337">
        <v>46234</v>
      </c>
      <c r="U36" s="337">
        <v>46599</v>
      </c>
      <c r="V36" s="337">
        <v>46965</v>
      </c>
      <c r="W36" s="337">
        <v>47330</v>
      </c>
      <c r="X36" s="337">
        <v>47695</v>
      </c>
      <c r="Y36" s="337">
        <v>48060</v>
      </c>
      <c r="Z36" s="337">
        <v>48426</v>
      </c>
      <c r="AA36" s="337">
        <v>48791</v>
      </c>
      <c r="AB36" s="337">
        <v>49156</v>
      </c>
      <c r="AC36" s="337">
        <v>49521</v>
      </c>
      <c r="AD36" s="337">
        <v>49887</v>
      </c>
      <c r="AE36" s="337">
        <v>50252</v>
      </c>
      <c r="AF36" s="337">
        <v>50617</v>
      </c>
      <c r="AG36" s="337">
        <v>50982</v>
      </c>
      <c r="AH36" s="337">
        <v>51348</v>
      </c>
      <c r="AI36" s="337">
        <v>51713</v>
      </c>
      <c r="AJ36" s="337">
        <v>52078</v>
      </c>
      <c r="AK36" s="337">
        <v>52443</v>
      </c>
      <c r="AL36" s="337">
        <v>52809</v>
      </c>
      <c r="AM36" s="337">
        <v>53174</v>
      </c>
      <c r="AN36" s="337">
        <v>53539</v>
      </c>
      <c r="AO36" s="337">
        <v>53904</v>
      </c>
      <c r="AP36" s="337">
        <v>54270</v>
      </c>
      <c r="AQ36" s="337">
        <v>54635</v>
      </c>
      <c r="AR36" s="337">
        <v>55000</v>
      </c>
      <c r="AS36" s="337">
        <v>55365</v>
      </c>
      <c r="AT36" s="337">
        <v>55731</v>
      </c>
      <c r="AU36" s="337">
        <v>56096</v>
      </c>
      <c r="AV36" s="337">
        <v>56461</v>
      </c>
      <c r="AW36" s="337">
        <v>56826</v>
      </c>
      <c r="AX36" s="337">
        <v>57192</v>
      </c>
      <c r="AY36" s="337">
        <v>57557</v>
      </c>
      <c r="AZ36" s="337">
        <v>57922</v>
      </c>
      <c r="BA36" s="337">
        <v>58287</v>
      </c>
      <c r="BB36" s="337">
        <v>58653</v>
      </c>
      <c r="BC36" s="337">
        <v>59018</v>
      </c>
      <c r="BD36" s="337">
        <v>59383</v>
      </c>
      <c r="BE36" s="337">
        <v>59748</v>
      </c>
      <c r="BF36" s="337">
        <v>60114</v>
      </c>
      <c r="BG36" s="337">
        <v>60479</v>
      </c>
      <c r="BH36" s="337">
        <v>60844</v>
      </c>
      <c r="BI36" s="337">
        <v>61209</v>
      </c>
      <c r="BJ36" s="337">
        <v>61575</v>
      </c>
      <c r="BK36" s="337">
        <v>61940</v>
      </c>
      <c r="BL36" s="337">
        <v>62305</v>
      </c>
      <c r="BM36" s="337">
        <v>62670</v>
      </c>
      <c r="BN36" s="337">
        <v>63036</v>
      </c>
      <c r="BO36" s="337">
        <v>63401</v>
      </c>
      <c r="BP36" s="337">
        <v>63766</v>
      </c>
      <c r="BQ36" s="337">
        <v>64131</v>
      </c>
      <c r="BR36" s="337">
        <v>64497</v>
      </c>
      <c r="BS36" s="337">
        <v>64862</v>
      </c>
      <c r="BT36" s="337">
        <v>65227</v>
      </c>
      <c r="BU36" s="337">
        <v>65592</v>
      </c>
      <c r="BV36" s="337">
        <v>65958</v>
      </c>
      <c r="BW36" s="337">
        <v>66323</v>
      </c>
      <c r="BX36" s="337">
        <v>66688</v>
      </c>
      <c r="BY36" s="337">
        <v>67053</v>
      </c>
      <c r="BZ36" s="337">
        <v>67419</v>
      </c>
      <c r="CA36" s="337">
        <v>67784</v>
      </c>
      <c r="CB36" s="337">
        <v>68149</v>
      </c>
      <c r="CC36" s="337">
        <v>68514</v>
      </c>
      <c r="CD36" s="337">
        <v>68880</v>
      </c>
      <c r="CE36" s="337">
        <v>69245</v>
      </c>
      <c r="CF36" s="337">
        <v>69610</v>
      </c>
      <c r="CG36" s="337">
        <v>69975</v>
      </c>
      <c r="CH36" s="337">
        <v>70341</v>
      </c>
      <c r="CI36" s="337">
        <v>70706</v>
      </c>
      <c r="CJ36" s="337">
        <v>71071</v>
      </c>
      <c r="CK36" s="337">
        <v>71436</v>
      </c>
      <c r="CL36" s="337">
        <v>71802</v>
      </c>
      <c r="CM36" s="337">
        <v>72167</v>
      </c>
      <c r="CN36" s="337">
        <v>72532</v>
      </c>
      <c r="CO36" s="337">
        <v>72897</v>
      </c>
      <c r="CP36" s="337">
        <v>73262</v>
      </c>
      <c r="CQ36" s="337">
        <v>73627</v>
      </c>
      <c r="CR36" s="337">
        <v>73992</v>
      </c>
      <c r="CS36" s="337">
        <v>74357</v>
      </c>
      <c r="CT36" s="337">
        <v>74723</v>
      </c>
      <c r="CU36" s="337">
        <v>75088</v>
      </c>
      <c r="CV36" s="337">
        <v>75453</v>
      </c>
      <c r="CW36" s="337">
        <v>75818</v>
      </c>
      <c r="CX36" s="337">
        <v>76184</v>
      </c>
      <c r="CY36" s="337">
        <v>76549</v>
      </c>
      <c r="CZ36" s="337">
        <v>76914</v>
      </c>
      <c r="DA36" s="337">
        <v>77279</v>
      </c>
      <c r="DB36" s="337">
        <v>77645</v>
      </c>
      <c r="DC36" s="337">
        <v>78010</v>
      </c>
      <c r="DD36" s="337">
        <v>78375</v>
      </c>
      <c r="DE36" s="337">
        <v>78740</v>
      </c>
      <c r="DF36" s="337">
        <v>79106</v>
      </c>
      <c r="DG36" s="337">
        <v>79471</v>
      </c>
      <c r="DH36" s="337">
        <v>79836</v>
      </c>
      <c r="DI36" s="337">
        <v>80201</v>
      </c>
      <c r="DJ36" s="337">
        <v>80567</v>
      </c>
      <c r="DK36" s="337">
        <v>80932</v>
      </c>
      <c r="DL36" s="337">
        <v>81297</v>
      </c>
      <c r="DM36" s="337">
        <v>81662</v>
      </c>
      <c r="DN36" s="337">
        <v>82028</v>
      </c>
      <c r="DO36" s="337">
        <v>82393</v>
      </c>
      <c r="DP36" s="337">
        <v>82758</v>
      </c>
      <c r="DQ36" s="337">
        <v>83123</v>
      </c>
      <c r="DR36" s="337">
        <v>83489</v>
      </c>
      <c r="DS36" s="337">
        <v>83854</v>
      </c>
      <c r="DT36" s="337">
        <v>84219</v>
      </c>
      <c r="DU36" s="337">
        <v>84584</v>
      </c>
      <c r="DV36" s="337">
        <v>84950</v>
      </c>
      <c r="DW36" s="337">
        <v>85315</v>
      </c>
      <c r="DX36" s="337">
        <v>85680</v>
      </c>
      <c r="DY36" s="337">
        <v>86045</v>
      </c>
      <c r="DZ36" s="337">
        <v>86411</v>
      </c>
      <c r="EA36" s="337">
        <v>86776</v>
      </c>
      <c r="EB36" s="337">
        <v>87141</v>
      </c>
      <c r="EC36" s="337">
        <v>87506</v>
      </c>
      <c r="ED36" s="337">
        <v>87872</v>
      </c>
      <c r="EE36" s="337">
        <v>88237</v>
      </c>
      <c r="EF36" s="337">
        <v>88602</v>
      </c>
      <c r="EG36" s="337">
        <v>88967</v>
      </c>
      <c r="EH36" s="337">
        <v>89333</v>
      </c>
      <c r="EI36" s="337">
        <v>89698</v>
      </c>
      <c r="EJ36" s="337">
        <v>90063</v>
      </c>
      <c r="EK36" s="337">
        <v>90428</v>
      </c>
      <c r="EL36" s="337">
        <v>90794</v>
      </c>
      <c r="EM36" s="337">
        <v>91159</v>
      </c>
      <c r="EN36" s="337">
        <v>91524</v>
      </c>
      <c r="EO36" s="337">
        <v>91889</v>
      </c>
      <c r="EP36" s="337">
        <v>92255</v>
      </c>
      <c r="EQ36" s="337">
        <v>92620</v>
      </c>
      <c r="ER36" s="337">
        <v>92985</v>
      </c>
      <c r="ES36" s="337">
        <v>93350</v>
      </c>
      <c r="ET36" s="337">
        <v>93716</v>
      </c>
      <c r="EU36" s="337">
        <v>94081</v>
      </c>
      <c r="EV36" s="337">
        <v>94446</v>
      </c>
      <c r="EW36" s="337">
        <v>94811</v>
      </c>
      <c r="EX36" s="337">
        <v>95177</v>
      </c>
      <c r="EY36" s="337">
        <v>95542</v>
      </c>
      <c r="EZ36" s="337">
        <v>95907</v>
      </c>
      <c r="FA36" s="337">
        <v>96272</v>
      </c>
      <c r="FB36" s="337">
        <v>96638</v>
      </c>
      <c r="FC36" s="337">
        <v>97003</v>
      </c>
      <c r="FD36" s="337">
        <v>97368</v>
      </c>
      <c r="FE36" s="337">
        <v>97733</v>
      </c>
      <c r="FF36" s="337">
        <v>98099</v>
      </c>
      <c r="FG36" s="337">
        <v>98464</v>
      </c>
      <c r="FH36" s="337">
        <v>98829</v>
      </c>
      <c r="FI36" s="337">
        <v>99194</v>
      </c>
      <c r="FJ36" s="337">
        <v>99560</v>
      </c>
      <c r="FK36" s="337">
        <v>99925</v>
      </c>
      <c r="FL36" s="337">
        <v>100290</v>
      </c>
      <c r="FM36" s="337">
        <v>100655</v>
      </c>
      <c r="FN36" s="337">
        <v>101021</v>
      </c>
      <c r="FO36" s="337">
        <v>101386</v>
      </c>
      <c r="FP36" s="337">
        <v>101751</v>
      </c>
      <c r="FQ36" s="337">
        <v>102116</v>
      </c>
      <c r="FR36" s="337">
        <v>102482</v>
      </c>
      <c r="FS36" s="337">
        <v>102847</v>
      </c>
      <c r="FT36" s="337">
        <v>103212</v>
      </c>
      <c r="FU36" s="337">
        <v>103577</v>
      </c>
      <c r="FV36" s="337">
        <v>103943</v>
      </c>
      <c r="FW36" s="337">
        <v>104308</v>
      </c>
      <c r="FX36" s="337">
        <v>104673</v>
      </c>
      <c r="FY36" s="337">
        <v>105038</v>
      </c>
      <c r="FZ36" s="337">
        <v>105404</v>
      </c>
      <c r="GA36" s="337">
        <v>105769</v>
      </c>
      <c r="GB36" s="337">
        <v>106134</v>
      </c>
      <c r="GC36" s="337">
        <v>106499</v>
      </c>
      <c r="GD36" s="337">
        <v>106865</v>
      </c>
      <c r="GE36" s="337">
        <v>107230</v>
      </c>
      <c r="GF36" s="337">
        <v>107595</v>
      </c>
      <c r="GG36" s="337">
        <v>107960</v>
      </c>
      <c r="GH36" s="337">
        <v>108326</v>
      </c>
      <c r="GI36" s="337">
        <v>108691</v>
      </c>
      <c r="GJ36" s="337">
        <v>109056</v>
      </c>
      <c r="GK36" s="337">
        <v>109421</v>
      </c>
      <c r="GL36" s="337">
        <v>109786</v>
      </c>
      <c r="GM36" s="337">
        <v>110151</v>
      </c>
      <c r="GN36" s="337">
        <v>110516</v>
      </c>
      <c r="GO36" s="337">
        <v>110881</v>
      </c>
      <c r="GP36" s="337">
        <v>111247</v>
      </c>
      <c r="GQ36" s="337">
        <v>111612</v>
      </c>
      <c r="GR36" s="337">
        <v>111977</v>
      </c>
      <c r="GS36" s="337">
        <v>112342</v>
      </c>
      <c r="GT36" s="337">
        <v>112708</v>
      </c>
      <c r="GU36" s="337">
        <v>113073</v>
      </c>
      <c r="GV36" s="337">
        <v>113438</v>
      </c>
      <c r="GW36" s="337">
        <v>113803</v>
      </c>
      <c r="GX36" s="337">
        <v>114169</v>
      </c>
      <c r="GY36" s="337">
        <v>114534</v>
      </c>
      <c r="GZ36" s="337">
        <v>114899</v>
      </c>
      <c r="HA36" s="337">
        <v>115264</v>
      </c>
      <c r="HB36" s="337">
        <v>115630</v>
      </c>
      <c r="HC36" s="337">
        <v>115995</v>
      </c>
      <c r="HD36" s="337">
        <v>116360</v>
      </c>
      <c r="HE36" s="337">
        <v>116725</v>
      </c>
      <c r="HF36" s="337">
        <v>117091</v>
      </c>
    </row>
    <row r="37" spans="1:21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</row>
    <row r="38" spans="1:214">
      <c r="A38" s="3" t="str">
        <f t="shared" ref="A38:B44" si="15">A9</f>
        <v>Atmos Energy Corporation</v>
      </c>
      <c r="B38" s="3" t="str">
        <f t="shared" si="15"/>
        <v>ATO</v>
      </c>
      <c r="C38" s="276">
        <f>'Attachment 3 Constant DCF '!D37</f>
        <v>94.909888888888887</v>
      </c>
      <c r="D38" s="276">
        <f t="shared" ref="D38:E44" si="16">D9</f>
        <v>2.5</v>
      </c>
      <c r="E38" s="95">
        <f t="shared" si="16"/>
        <v>6.7699999999999996E-2</v>
      </c>
      <c r="F38" s="95">
        <f t="shared" ref="F38:J44" si="17">E38+($K38-$E38)/6</f>
        <v>6.5681391659418109E-2</v>
      </c>
      <c r="G38" s="95">
        <f t="shared" si="17"/>
        <v>6.3662783318836208E-2</v>
      </c>
      <c r="H38" s="95">
        <f t="shared" si="17"/>
        <v>6.1644174978254314E-2</v>
      </c>
      <c r="I38" s="95">
        <f t="shared" si="17"/>
        <v>5.962556663767242E-2</v>
      </c>
      <c r="J38" s="95">
        <f t="shared" si="17"/>
        <v>5.7606958297090526E-2</v>
      </c>
      <c r="K38" s="95">
        <f>'Attachment 5 GDP Growth'!$D$25</f>
        <v>5.5588349956508631E-2</v>
      </c>
      <c r="L38" s="95">
        <f>IFERROR(XIRR($N38:$HF38,$N$36:$HF$36),"")</f>
        <v>8.6779937148094177E-2</v>
      </c>
      <c r="N38" s="276">
        <f>-C38</f>
        <v>-94.909888888888887</v>
      </c>
      <c r="O38" s="276">
        <f t="shared" ref="O38:O44" si="18">D38*(1+$E38)</f>
        <v>2.6692500000000003</v>
      </c>
      <c r="P38" s="276">
        <f t="shared" ref="P38:S44" si="19">O38*(1+$E38)</f>
        <v>2.8499582250000004</v>
      </c>
      <c r="Q38" s="276">
        <f t="shared" si="19"/>
        <v>3.0429003968325006</v>
      </c>
      <c r="R38" s="276">
        <f t="shared" si="19"/>
        <v>3.2489047536980613</v>
      </c>
      <c r="S38" s="276">
        <f t="shared" si="19"/>
        <v>3.4688556055234203</v>
      </c>
      <c r="T38" s="276">
        <f>S38*(1+F38)</f>
        <v>3.6966948691597721</v>
      </c>
      <c r="U38" s="276">
        <f>T38*(1+G38)</f>
        <v>3.932036753610944</v>
      </c>
      <c r="V38" s="276">
        <f>U38*(1+H38)</f>
        <v>4.1744239152714639</v>
      </c>
      <c r="W38" s="276">
        <f>V38*(1+I38)</f>
        <v>4.4233263066053761</v>
      </c>
      <c r="X38" s="276">
        <f>W38*(1+J38)</f>
        <v>4.6781406806844155</v>
      </c>
      <c r="Y38" s="276">
        <f t="shared" ref="Y38:CJ41" si="20">X38*(1+$K38)</f>
        <v>4.93819080198808</v>
      </c>
      <c r="Z38" s="276">
        <f t="shared" si="20"/>
        <v>5.2126966804410051</v>
      </c>
      <c r="AA38" s="276">
        <f t="shared" si="20"/>
        <v>5.5024618877304903</v>
      </c>
      <c r="AB38" s="276">
        <f t="shared" si="20"/>
        <v>5.8083346647680036</v>
      </c>
      <c r="AC38" s="276">
        <f t="shared" si="20"/>
        <v>6.1312104047776481</v>
      </c>
      <c r="AD38" s="276">
        <f t="shared" si="20"/>
        <v>6.4720342744154147</v>
      </c>
      <c r="AE38" s="276">
        <f t="shared" si="20"/>
        <v>6.8318039805921371</v>
      </c>
      <c r="AF38" s="276">
        <f t="shared" si="20"/>
        <v>7.2115726910995619</v>
      </c>
      <c r="AG38" s="276">
        <f t="shared" si="20"/>
        <v>7.6124521175892053</v>
      </c>
      <c r="AH38" s="276">
        <f t="shared" si="20"/>
        <v>8.0356157699289188</v>
      </c>
      <c r="AI38" s="276">
        <f t="shared" si="20"/>
        <v>8.482302391463767</v>
      </c>
      <c r="AJ38" s="276">
        <f t="shared" si="20"/>
        <v>8.953819585237385</v>
      </c>
      <c r="AK38" s="276">
        <f t="shared" si="20"/>
        <v>9.4515476417890021</v>
      </c>
      <c r="AL38" s="276">
        <f t="shared" si="20"/>
        <v>9.9769435797313832</v>
      </c>
      <c r="AM38" s="276">
        <f t="shared" si="20"/>
        <v>10.531545410937833</v>
      </c>
      <c r="AN38" s="276">
        <f t="shared" si="20"/>
        <v>11.116976642823907</v>
      </c>
      <c r="AO38" s="276">
        <f t="shared" si="20"/>
        <v>11.734951030903535</v>
      </c>
      <c r="AP38" s="276">
        <f t="shared" si="20"/>
        <v>12.387277595531891</v>
      </c>
      <c r="AQ38" s="276">
        <f t="shared" si="20"/>
        <v>13.075865917520737</v>
      </c>
      <c r="AR38" s="276">
        <f t="shared" si="20"/>
        <v>13.802731728128263</v>
      </c>
      <c r="AS38" s="276">
        <f t="shared" si="20"/>
        <v>14.570002809787262</v>
      </c>
      <c r="AT38" s="276">
        <f t="shared" si="20"/>
        <v>15.37992522484503</v>
      </c>
      <c r="AU38" s="276">
        <f t="shared" si="20"/>
        <v>16.234869890548651</v>
      </c>
      <c r="AV38" s="276">
        <f t="shared" si="20"/>
        <v>17.137339519522854</v>
      </c>
      <c r="AW38" s="276">
        <f t="shared" si="20"/>
        <v>18.089975946057596</v>
      </c>
      <c r="AX38" s="276">
        <f t="shared" si="20"/>
        <v>19.095567859651869</v>
      </c>
      <c r="AY38" s="276">
        <f t="shared" si="20"/>
        <v>20.157058968452457</v>
      </c>
      <c r="AZ38" s="276">
        <f t="shared" si="20"/>
        <v>21.277556616484773</v>
      </c>
      <c r="BA38" s="276">
        <f t="shared" si="20"/>
        <v>22.460340879901356</v>
      </c>
      <c r="BB38" s="276">
        <f t="shared" si="20"/>
        <v>23.708874168875788</v>
      </c>
      <c r="BC38" s="276">
        <f t="shared" si="20"/>
        <v>25.026811363250083</v>
      </c>
      <c r="BD38" s="276">
        <f t="shared" si="20"/>
        <v>26.418010511605956</v>
      </c>
      <c r="BE38" s="276">
        <f t="shared" si="20"/>
        <v>27.886544125079833</v>
      </c>
      <c r="BF38" s="276">
        <f t="shared" si="20"/>
        <v>29.436711098982389</v>
      </c>
      <c r="BG38" s="276">
        <f t="shared" si="20"/>
        <v>31.073049297121266</v>
      </c>
      <c r="BH38" s="276">
        <f t="shared" si="20"/>
        <v>32.800348835665488</v>
      </c>
      <c r="BI38" s="276">
        <f t="shared" si="20"/>
        <v>34.623666105438019</v>
      </c>
      <c r="BJ38" s="276">
        <f t="shared" si="20"/>
        <v>36.548338573684411</v>
      </c>
      <c r="BK38" s="276">
        <f t="shared" si="20"/>
        <v>38.580000408647344</v>
      </c>
      <c r="BL38" s="276">
        <f t="shared" si="20"/>
        <v>40.724598972685477</v>
      </c>
      <c r="BM38" s="276">
        <f t="shared" si="20"/>
        <v>42.988412232217591</v>
      </c>
      <c r="BN38" s="276">
        <f t="shared" si="20"/>
        <v>45.37806713545676</v>
      </c>
      <c r="BO38" s="276">
        <f t="shared" si="20"/>
        <v>47.900559011732476</v>
      </c>
      <c r="BP38" s="276">
        <f t="shared" si="20"/>
        <v>50.563272049189052</v>
      </c>
      <c r="BQ38" s="276">
        <f t="shared" si="20"/>
        <v>53.374000910805528</v>
      </c>
      <c r="BR38" s="276">
        <f t="shared" si="20"/>
        <v>56.340973552014397</v>
      </c>
      <c r="BS38" s="276">
        <f t="shared" si="20"/>
        <v>59.472875306714172</v>
      </c>
      <c r="BT38" s="276">
        <f t="shared" si="20"/>
        <v>62.778874312183603</v>
      </c>
      <c r="BU38" s="276">
        <f t="shared" si="20"/>
        <v>66.268648347324941</v>
      </c>
      <c r="BV38" s="276">
        <f t="shared" si="20"/>
        <v>69.952413162800852</v>
      </c>
      <c r="BW38" s="276">
        <f t="shared" si="20"/>
        <v>73.8409523859969</v>
      </c>
      <c r="BX38" s="276">
        <f t="shared" si="20"/>
        <v>77.945649088351587</v>
      </c>
      <c r="BY38" s="276">
        <f t="shared" si="20"/>
        <v>82.278519107462088</v>
      </c>
      <c r="BZ38" s="276">
        <f t="shared" si="20"/>
        <v>86.852246221510967</v>
      </c>
      <c r="CA38" s="276">
        <f t="shared" si="20"/>
        <v>91.68021927898117</v>
      </c>
      <c r="CB38" s="276">
        <f t="shared" si="20"/>
        <v>96.776571392350618</v>
      </c>
      <c r="CC38" s="276">
        <f t="shared" si="20"/>
        <v>102.15622131049965</v>
      </c>
      <c r="CD38" s="276">
        <f t="shared" si="20"/>
        <v>107.83491709094224</v>
      </c>
      <c r="CE38" s="276">
        <f t="shared" si="20"/>
        <v>113.82928219972463</v>
      </c>
      <c r="CF38" s="276">
        <f t="shared" si="20"/>
        <v>120.1568641739411</v>
      </c>
      <c r="CG38" s="276">
        <f t="shared" si="20"/>
        <v>126.83618598931882</v>
      </c>
      <c r="CH38" s="276">
        <f t="shared" si="20"/>
        <v>133.88680028324188</v>
      </c>
      <c r="CI38" s="276">
        <f t="shared" si="20"/>
        <v>141.3293465919439</v>
      </c>
      <c r="CJ38" s="276">
        <f t="shared" si="20"/>
        <v>149.18561176942157</v>
      </c>
      <c r="CK38" s="276">
        <f t="shared" ref="CK38:EV41" si="21">CJ38*(1+$K38)</f>
        <v>157.47859376493602</v>
      </c>
      <c r="CL38" s="276">
        <f t="shared" si="21"/>
        <v>166.23256894580015</v>
      </c>
      <c r="CM38" s="276">
        <f t="shared" si="21"/>
        <v>175.47316316252875</v>
      </c>
      <c r="CN38" s="276">
        <f t="shared" si="21"/>
        <v>185.22742676438293</v>
      </c>
      <c r="CO38" s="276">
        <f t="shared" si="21"/>
        <v>195.52391378490501</v>
      </c>
      <c r="CP38" s="276">
        <f t="shared" si="21"/>
        <v>206.39276552924653</v>
      </c>
      <c r="CQ38" s="276">
        <f t="shared" si="21"/>
        <v>217.86579880797791</v>
      </c>
      <c r="CR38" s="276">
        <f t="shared" si="21"/>
        <v>229.97659907567009</v>
      </c>
      <c r="CS38" s="276">
        <f t="shared" si="21"/>
        <v>242.76061874689611</v>
      </c>
      <c r="CT38" s="276">
        <f t="shared" si="21"/>
        <v>256.25528097745712</v>
      </c>
      <c r="CU38" s="276">
        <f t="shared" si="21"/>
        <v>270.50008921463547</v>
      </c>
      <c r="CV38" s="276">
        <f t="shared" si="21"/>
        <v>285.53674283716543</v>
      </c>
      <c r="CW38" s="276">
        <f t="shared" si="21"/>
        <v>301.40925922343939</v>
      </c>
      <c r="CX38" s="276">
        <f t="shared" si="21"/>
        <v>318.16410260528397</v>
      </c>
      <c r="CY38" s="276">
        <f t="shared" si="21"/>
        <v>335.85032008450503</v>
      </c>
      <c r="CZ38" s="276">
        <f t="shared" si="21"/>
        <v>354.51968521036792</v>
      </c>
      <c r="DA38" s="276">
        <f t="shared" si="21"/>
        <v>374.22684953831316</v>
      </c>
      <c r="DB38" s="276">
        <f t="shared" si="21"/>
        <v>395.02950261357063</v>
      </c>
      <c r="DC38" s="276">
        <f t="shared" si="21"/>
        <v>416.98854084799933</v>
      </c>
      <c r="DD38" s="276">
        <f t="shared" si="21"/>
        <v>440.16824578451184</v>
      </c>
      <c r="DE38" s="276">
        <f t="shared" si="21"/>
        <v>464.63647227092378</v>
      </c>
      <c r="DF38" s="276">
        <f t="shared" si="21"/>
        <v>490.46484709407753</v>
      </c>
      <c r="DG38" s="276">
        <f t="shared" si="21"/>
        <v>517.7289786557086</v>
      </c>
      <c r="DH38" s="276">
        <f t="shared" si="21"/>
        <v>546.50867830384789</v>
      </c>
      <c r="DI38" s="276">
        <f t="shared" si="21"/>
        <v>576.88819396767121</v>
      </c>
      <c r="DJ38" s="276">
        <f t="shared" si="21"/>
        <v>608.95645677972436</v>
      </c>
      <c r="DK38" s="276">
        <f t="shared" si="21"/>
        <v>642.8073414074712</v>
      </c>
      <c r="DL38" s="276">
        <f t="shared" si="21"/>
        <v>678.53994085624265</v>
      </c>
      <c r="DM38" s="276">
        <f t="shared" si="21"/>
        <v>716.25885654802812</v>
      </c>
      <c r="DN38" s="276">
        <f t="shared" si="21"/>
        <v>756.07450452526859</v>
      </c>
      <c r="DO38" s="276">
        <f t="shared" si="21"/>
        <v>798.10343867601307</v>
      </c>
      <c r="DP38" s="276">
        <f t="shared" si="21"/>
        <v>842.46869192662825</v>
      </c>
      <c r="DQ38" s="276">
        <f t="shared" si="21"/>
        <v>889.30013640084769</v>
      </c>
      <c r="DR38" s="276">
        <f t="shared" si="21"/>
        <v>938.73486359946889</v>
      </c>
      <c r="DS38" s="276">
        <f t="shared" si="21"/>
        <v>990.91758571361152</v>
      </c>
      <c r="DT38" s="276">
        <f t="shared" si="21"/>
        <v>1046.0010592463184</v>
      </c>
      <c r="DU38" s="276">
        <f t="shared" si="21"/>
        <v>1104.1465321825815</v>
      </c>
      <c r="DV38" s="276">
        <f t="shared" si="21"/>
        <v>1165.5242160168123</v>
      </c>
      <c r="DW38" s="276">
        <f t="shared" si="21"/>
        <v>1230.3137840195402</v>
      </c>
      <c r="DX38" s="276">
        <f t="shared" si="21"/>
        <v>1298.7048972019347</v>
      </c>
      <c r="DY38" s="276">
        <f t="shared" si="21"/>
        <v>1370.8977595178274</v>
      </c>
      <c r="DZ38" s="276">
        <f t="shared" si="21"/>
        <v>1447.1037039284979</v>
      </c>
      <c r="EA38" s="276">
        <f t="shared" si="21"/>
        <v>1527.5458110458351</v>
      </c>
      <c r="EB38" s="276">
        <f t="shared" si="21"/>
        <v>1612.4595621648498</v>
      </c>
      <c r="EC38" s="276">
        <f t="shared" si="21"/>
        <v>1702.0935285971882</v>
      </c>
      <c r="ED38" s="276">
        <f t="shared" si="21"/>
        <v>1796.7100993235574</v>
      </c>
      <c r="EE38" s="276">
        <f t="shared" si="21"/>
        <v>1896.5862490951488</v>
      </c>
      <c r="EF38" s="276">
        <f t="shared" si="21"/>
        <v>2002.0143492325519</v>
      </c>
      <c r="EG38" s="276">
        <f t="shared" si="21"/>
        <v>2113.3030234956427</v>
      </c>
      <c r="EH38" s="276">
        <f t="shared" si="21"/>
        <v>2230.7780515298664</v>
      </c>
      <c r="EI38" s="276">
        <f t="shared" si="21"/>
        <v>2354.7833225336071</v>
      </c>
      <c r="EJ38" s="276">
        <f t="shared" si="21"/>
        <v>2485.6818419383553</v>
      </c>
      <c r="EK38" s="276">
        <f t="shared" si="21"/>
        <v>2623.8567940485636</v>
      </c>
      <c r="EL38" s="276">
        <f t="shared" si="21"/>
        <v>2769.7126637518982</v>
      </c>
      <c r="EM38" s="276">
        <f t="shared" si="21"/>
        <v>2923.6764205835125</v>
      </c>
      <c r="EN38" s="276">
        <f t="shared" si="21"/>
        <v>3086.1987686105012</v>
      </c>
      <c r="EO38" s="276">
        <f t="shared" si="21"/>
        <v>3257.7554657953679</v>
      </c>
      <c r="EP38" s="276">
        <f t="shared" si="21"/>
        <v>3438.8487167007297</v>
      </c>
      <c r="EQ38" s="276">
        <f t="shared" si="21"/>
        <v>3630.0086426121807</v>
      </c>
      <c r="ER38" s="276">
        <f t="shared" si="21"/>
        <v>3831.7948333828576</v>
      </c>
      <c r="ES38" s="276">
        <f t="shared" si="21"/>
        <v>4044.7979855424855</v>
      </c>
      <c r="ET38" s="276">
        <f t="shared" si="21"/>
        <v>4269.6416314662019</v>
      </c>
      <c r="EU38" s="276">
        <f t="shared" si="21"/>
        <v>4506.9839646650234</v>
      </c>
      <c r="EV38" s="276">
        <f t="shared" si="21"/>
        <v>4757.5197665411952</v>
      </c>
      <c r="EW38" s="276">
        <f t="shared" ref="EW38:HF42" si="22">EV38*(1+$K38)</f>
        <v>5021.9824402486947</v>
      </c>
      <c r="EX38" s="276">
        <f t="shared" si="22"/>
        <v>5301.1461576126803</v>
      </c>
      <c r="EY38" s="276">
        <f t="shared" si="22"/>
        <v>5595.8281253926552</v>
      </c>
      <c r="EZ38" s="276">
        <f t="shared" si="22"/>
        <v>5906.8909775234561</v>
      </c>
      <c r="FA38" s="276">
        <f t="shared" si="22"/>
        <v>6235.2453003369737</v>
      </c>
      <c r="FB38" s="276">
        <f t="shared" si="22"/>
        <v>6581.8522981567812</v>
      </c>
      <c r="FC38" s="276">
        <f t="shared" si="22"/>
        <v>6947.726607068771</v>
      </c>
      <c r="FD38" s="276">
        <f t="shared" si="22"/>
        <v>7333.9392651046564</v>
      </c>
      <c r="FE38" s="276">
        <f t="shared" si="22"/>
        <v>7741.6208475330741</v>
      </c>
      <c r="FF38" s="276">
        <f t="shared" si="22"/>
        <v>8171.9647764363453</v>
      </c>
      <c r="FG38" s="276">
        <f t="shared" si="22"/>
        <v>8626.230814261151</v>
      </c>
      <c r="FH38" s="276">
        <f t="shared" si="22"/>
        <v>9105.7487515699177</v>
      </c>
      <c r="FI38" s="276">
        <f t="shared" si="22"/>
        <v>9611.922299788228</v>
      </c>
      <c r="FJ38" s="276">
        <f t="shared" si="22"/>
        <v>10146.233200343626</v>
      </c>
      <c r="FK38" s="276">
        <f t="shared" si="22"/>
        <v>10710.245562224674</v>
      </c>
      <c r="FL38" s="276">
        <f t="shared" si="22"/>
        <v>11305.610440657763</v>
      </c>
      <c r="FM38" s="276">
        <f t="shared" si="22"/>
        <v>11934.070670305005</v>
      </c>
      <c r="FN38" s="276">
        <f t="shared" si="22"/>
        <v>12597.465967131626</v>
      </c>
      <c r="FO38" s="276">
        <f t="shared" si="22"/>
        <v>13297.738313877746</v>
      </c>
      <c r="FP38" s="276">
        <f t="shared" si="22"/>
        <v>14036.937644899655</v>
      </c>
      <c r="FQ38" s="276">
        <f t="shared" si="22"/>
        <v>14817.227847022028</v>
      </c>
      <c r="FR38" s="276">
        <f t="shared" si="22"/>
        <v>15640.893093967614</v>
      </c>
      <c r="FS38" s="276">
        <f t="shared" si="22"/>
        <v>16510.344532907424</v>
      </c>
      <c r="FT38" s="276">
        <f t="shared" si="22"/>
        <v>17428.127342705211</v>
      </c>
      <c r="FU38" s="276">
        <f t="shared" si="22"/>
        <v>18396.928184518107</v>
      </c>
      <c r="FV38" s="276">
        <f t="shared" si="22"/>
        <v>19419.583066563857</v>
      </c>
      <c r="FW38" s="276">
        <f t="shared" si="22"/>
        <v>20499.085646077496</v>
      </c>
      <c r="FX38" s="276">
        <f t="shared" si="22"/>
        <v>21638.595992760096</v>
      </c>
      <c r="FY38" s="276">
        <f t="shared" si="22"/>
        <v>22841.449839373148</v>
      </c>
      <c r="FZ38" s="276">
        <f t="shared" si="22"/>
        <v>24111.168346558261</v>
      </c>
      <c r="GA38" s="276">
        <f t="shared" si="22"/>
        <v>25451.468410467034</v>
      </c>
      <c r="GB38" s="276">
        <f t="shared" si="22"/>
        <v>26866.2735433751</v>
      </c>
      <c r="GC38" s="276">
        <f t="shared" si="22"/>
        <v>28359.725359131524</v>
      </c>
      <c r="GD38" s="276">
        <f t="shared" si="22"/>
        <v>29936.195697065399</v>
      </c>
      <c r="GE38" s="276">
        <f t="shared" si="22"/>
        <v>31600.299419840398</v>
      </c>
      <c r="GF38" s="276">
        <f t="shared" si="22"/>
        <v>33356.907922720944</v>
      </c>
      <c r="GG38" s="276">
        <f t="shared" si="22"/>
        <v>35211.163393796189</v>
      </c>
      <c r="GH38" s="276">
        <f t="shared" si="22"/>
        <v>37168.493866906334</v>
      </c>
      <c r="GI38" s="276">
        <f t="shared" si="22"/>
        <v>39234.629111336268</v>
      </c>
      <c r="GJ38" s="276">
        <f t="shared" si="22"/>
        <v>41415.617404791046</v>
      </c>
      <c r="GK38" s="276">
        <f t="shared" si="22"/>
        <v>43717.843238753441</v>
      </c>
      <c r="GL38" s="276">
        <f t="shared" si="22"/>
        <v>46148.046008053054</v>
      </c>
      <c r="GM38" s="276">
        <f t="shared" si="22"/>
        <v>48713.339739357769</v>
      </c>
      <c r="GN38" s="276">
        <f t="shared" si="22"/>
        <v>51421.233916339486</v>
      </c>
      <c r="GO38" s="276">
        <f t="shared" si="22"/>
        <v>54279.655462476454</v>
      </c>
      <c r="GP38" s="276">
        <f t="shared" si="22"/>
        <v>57296.97194584331</v>
      </c>
      <c r="GQ38" s="276">
        <f t="shared" si="22"/>
        <v>60482.016073817103</v>
      </c>
      <c r="GR38" s="276">
        <f t="shared" si="22"/>
        <v>63844.111549403628</v>
      </c>
      <c r="GS38" s="276">
        <f t="shared" si="22"/>
        <v>67393.100364874248</v>
      </c>
      <c r="GT38" s="276">
        <f t="shared" si="22"/>
        <v>71139.371612610994</v>
      </c>
      <c r="GU38" s="276">
        <f t="shared" si="22"/>
        <v>75093.891897498936</v>
      </c>
      <c r="GV38" s="276">
        <f t="shared" si="22"/>
        <v>79268.237439893332</v>
      </c>
      <c r="GW38" s="276">
        <f t="shared" si="22"/>
        <v>83674.62796313774</v>
      </c>
      <c r="GX38" s="276">
        <f t="shared" si="22"/>
        <v>88325.962464833297</v>
      </c>
      <c r="GY38" s="276">
        <f t="shared" si="22"/>
        <v>93235.856976573894</v>
      </c>
      <c r="GZ38" s="276">
        <f t="shared" si="22"/>
        <v>98418.684422682665</v>
      </c>
      <c r="HA38" s="276">
        <f t="shared" si="22"/>
        <v>103889.61669462993</v>
      </c>
      <c r="HB38" s="276">
        <f t="shared" si="22"/>
        <v>109664.66906429856</v>
      </c>
      <c r="HC38" s="276">
        <f t="shared" si="22"/>
        <v>115760.7470661095</v>
      </c>
      <c r="HD38" s="276">
        <f t="shared" si="22"/>
        <v>122195.69598524728</v>
      </c>
      <c r="HE38" s="276">
        <f t="shared" si="22"/>
        <v>128988.35309685433</v>
      </c>
      <c r="HF38" s="276">
        <f t="shared" si="22"/>
        <v>136158.60280911598</v>
      </c>
    </row>
    <row r="39" spans="1:214">
      <c r="A39" s="3" t="str">
        <f t="shared" si="15"/>
        <v>NiSource Inc.</v>
      </c>
      <c r="B39" s="3" t="str">
        <f t="shared" si="15"/>
        <v>NI</v>
      </c>
      <c r="C39" s="276">
        <f>'Attachment 3 Constant DCF '!D38</f>
        <v>23.008555555555557</v>
      </c>
      <c r="D39" s="276">
        <f t="shared" si="16"/>
        <v>0.84</v>
      </c>
      <c r="E39" s="95">
        <f t="shared" si="16"/>
        <v>1.6500000000000001E-2</v>
      </c>
      <c r="F39" s="95">
        <f t="shared" si="17"/>
        <v>2.301472499275144E-2</v>
      </c>
      <c r="G39" s="95">
        <f t="shared" si="17"/>
        <v>2.952944998550288E-2</v>
      </c>
      <c r="H39" s="95">
        <f t="shared" si="17"/>
        <v>3.6044174978254316E-2</v>
      </c>
      <c r="I39" s="95">
        <f t="shared" si="17"/>
        <v>4.2558899971005752E-2</v>
      </c>
      <c r="J39" s="95">
        <f t="shared" si="17"/>
        <v>4.9073624963757188E-2</v>
      </c>
      <c r="K39" s="95">
        <f>'Attachment 5 GDP Growth'!$D$25</f>
        <v>5.5588349956508631E-2</v>
      </c>
      <c r="L39" s="95">
        <f t="shared" ref="L39:L44" si="23">IFERROR(XIRR($N39:$HF39,$N$36:$HF$36),"")</f>
        <v>8.6604931950569175E-2</v>
      </c>
      <c r="N39" s="276">
        <f t="shared" ref="N39:N44" si="24">-C39</f>
        <v>-23.008555555555557</v>
      </c>
      <c r="O39" s="276">
        <f t="shared" si="18"/>
        <v>0.85385999999999995</v>
      </c>
      <c r="P39" s="276">
        <f t="shared" si="19"/>
        <v>0.86794868999999997</v>
      </c>
      <c r="Q39" s="276">
        <f t="shared" si="19"/>
        <v>0.88226984338499992</v>
      </c>
      <c r="R39" s="276">
        <f t="shared" si="19"/>
        <v>0.89682729580085241</v>
      </c>
      <c r="S39" s="276">
        <f t="shared" si="19"/>
        <v>0.91162494618156642</v>
      </c>
      <c r="T39" s="276">
        <f t="shared" ref="T39:X44" si="25">S39*(1+F39)</f>
        <v>0.93260574361446702</v>
      </c>
      <c r="U39" s="276">
        <f t="shared" si="25"/>
        <v>0.96014507827672302</v>
      </c>
      <c r="V39" s="276">
        <f t="shared" si="25"/>
        <v>0.99475271548263888</v>
      </c>
      <c r="W39" s="276">
        <f t="shared" si="25"/>
        <v>1.037088296796751</v>
      </c>
      <c r="X39" s="276">
        <f t="shared" si="25"/>
        <v>1.0879819789280563</v>
      </c>
      <c r="Y39" s="276">
        <f t="shared" si="20"/>
        <v>1.1484611019190838</v>
      </c>
      <c r="Z39" s="276">
        <f t="shared" si="20"/>
        <v>1.2123021595639993</v>
      </c>
      <c r="AA39" s="276">
        <f t="shared" si="20"/>
        <v>1.2796920362628741</v>
      </c>
      <c r="AB39" s="276">
        <f t="shared" si="20"/>
        <v>1.3508280050112118</v>
      </c>
      <c r="AC39" s="276">
        <f t="shared" si="20"/>
        <v>1.4259183048848274</v>
      </c>
      <c r="AD39" s="276">
        <f t="shared" si="20"/>
        <v>1.5051827506261568</v>
      </c>
      <c r="AE39" s="276">
        <f t="shared" si="20"/>
        <v>1.5888533761164638</v>
      </c>
      <c r="AF39" s="276">
        <f t="shared" si="20"/>
        <v>1.6771751136176061</v>
      </c>
      <c r="AG39" s="276">
        <f t="shared" si="20"/>
        <v>1.7704065107717286</v>
      </c>
      <c r="AH39" s="276">
        <f t="shared" si="20"/>
        <v>1.8688204874577887</v>
      </c>
      <c r="AI39" s="276">
        <f t="shared" si="20"/>
        <v>1.9727051347204854</v>
      </c>
      <c r="AJ39" s="276">
        <f t="shared" si="20"/>
        <v>2.0823645581103292</v>
      </c>
      <c r="AK39" s="276">
        <f t="shared" si="20"/>
        <v>2.1981197679035964</v>
      </c>
      <c r="AL39" s="276">
        <f t="shared" si="20"/>
        <v>2.3203096188081411</v>
      </c>
      <c r="AM39" s="276">
        <f t="shared" si="20"/>
        <v>2.4492918019059013</v>
      </c>
      <c r="AN39" s="276">
        <f t="shared" si="20"/>
        <v>2.5854438917358542</v>
      </c>
      <c r="AO39" s="276">
        <f t="shared" si="20"/>
        <v>2.7291644515825846</v>
      </c>
      <c r="AP39" s="276">
        <f t="shared" si="20"/>
        <v>2.8808742002060201</v>
      </c>
      <c r="AQ39" s="276">
        <f t="shared" si="20"/>
        <v>3.0410172434277492</v>
      </c>
      <c r="AR39" s="276">
        <f t="shared" si="20"/>
        <v>3.2100623741791883</v>
      </c>
      <c r="AS39" s="276">
        <f t="shared" si="20"/>
        <v>3.3885044448172819</v>
      </c>
      <c r="AT39" s="276">
        <f t="shared" si="20"/>
        <v>3.57686581572497</v>
      </c>
      <c r="AU39" s="276">
        <f t="shared" si="20"/>
        <v>3.7756978844369624</v>
      </c>
      <c r="AV39" s="276">
        <f t="shared" si="20"/>
        <v>3.9855826997670936</v>
      </c>
      <c r="AW39" s="276">
        <f t="shared" si="20"/>
        <v>4.2071346656623536</v>
      </c>
      <c r="AX39" s="276">
        <f t="shared" si="20"/>
        <v>4.4410023397713516</v>
      </c>
      <c r="AY39" s="276">
        <f t="shared" si="20"/>
        <v>4.6878703319922348</v>
      </c>
      <c r="AZ39" s="276">
        <f t="shared" si="20"/>
        <v>4.9484613085577536</v>
      </c>
      <c r="BA39" s="276">
        <f t="shared" si="20"/>
        <v>5.2235381075241047</v>
      </c>
      <c r="BB39" s="276">
        <f t="shared" si="20"/>
        <v>5.5139059718563139</v>
      </c>
      <c r="BC39" s="276">
        <f t="shared" si="20"/>
        <v>5.8204149066471453</v>
      </c>
      <c r="BD39" s="276">
        <f t="shared" si="20"/>
        <v>6.1439621673699261</v>
      </c>
      <c r="BE39" s="276">
        <f t="shared" si="20"/>
        <v>6.485494886449235</v>
      </c>
      <c r="BF39" s="276">
        <f t="shared" si="20"/>
        <v>6.846012845838322</v>
      </c>
      <c r="BG39" s="276">
        <f t="shared" si="20"/>
        <v>7.2265714037195359</v>
      </c>
      <c r="BH39" s="276">
        <f t="shared" si="20"/>
        <v>7.6282845838951951</v>
      </c>
      <c r="BI39" s="276">
        <f t="shared" si="20"/>
        <v>8.052328336912602</v>
      </c>
      <c r="BJ39" s="276">
        <f t="shared" si="20"/>
        <v>8.4999439824696115</v>
      </c>
      <c r="BK39" s="276">
        <f t="shared" si="20"/>
        <v>8.9724418431778528</v>
      </c>
      <c r="BL39" s="276">
        <f t="shared" si="20"/>
        <v>9.4712050803208445</v>
      </c>
      <c r="BM39" s="276">
        <f t="shared" si="20"/>
        <v>9.9976937428355814</v>
      </c>
      <c r="BN39" s="276">
        <f t="shared" si="20"/>
        <v>10.553449041370323</v>
      </c>
      <c r="BO39" s="276">
        <f t="shared" si="20"/>
        <v>11.140097859930197</v>
      </c>
      <c r="BP39" s="276">
        <f t="shared" si="20"/>
        <v>11.759357518317749</v>
      </c>
      <c r="BQ39" s="276">
        <f t="shared" si="20"/>
        <v>12.413040799309696</v>
      </c>
      <c r="BR39" s="276">
        <f t="shared" si="20"/>
        <v>13.103061255286143</v>
      </c>
      <c r="BS39" s="276">
        <f t="shared" si="20"/>
        <v>13.831438809846558</v>
      </c>
      <c r="BT39" s="276">
        <f t="shared" si="20"/>
        <v>14.600305670810345</v>
      </c>
      <c r="BU39" s="276">
        <f t="shared" si="20"/>
        <v>15.411912571911348</v>
      </c>
      <c r="BV39" s="276">
        <f t="shared" si="20"/>
        <v>16.268635361457871</v>
      </c>
      <c r="BW39" s="276">
        <f t="shared" si="20"/>
        <v>17.172981957245423</v>
      </c>
      <c r="BX39" s="276">
        <f t="shared" si="20"/>
        <v>18.127599688081588</v>
      </c>
      <c r="BY39" s="276">
        <f t="shared" si="20"/>
        <v>19.135283043414166</v>
      </c>
      <c r="BZ39" s="276">
        <f t="shared" si="20"/>
        <v>20.198981853748318</v>
      </c>
      <c r="CA39" s="276">
        <f t="shared" si="20"/>
        <v>21.321809925799649</v>
      </c>
      <c r="CB39" s="276">
        <f t="shared" si="20"/>
        <v>22.507054157661159</v>
      </c>
      <c r="CC39" s="276">
        <f t="shared" si="20"/>
        <v>23.758184160667319</v>
      </c>
      <c r="CD39" s="276">
        <f t="shared" si="20"/>
        <v>25.078862416121673</v>
      </c>
      <c r="CE39" s="276">
        <f t="shared" si="20"/>
        <v>26.472954996620178</v>
      </c>
      <c r="CF39" s="276">
        <f t="shared" si="20"/>
        <v>27.944542883355204</v>
      </c>
      <c r="CG39" s="276">
        <f t="shared" si="20"/>
        <v>29.497933912529817</v>
      </c>
      <c r="CH39" s="276">
        <f t="shared" si="20"/>
        <v>31.137675385853488</v>
      </c>
      <c r="CI39" s="276">
        <f t="shared" si="20"/>
        <v>32.868567382034477</v>
      </c>
      <c r="CJ39" s="276">
        <f t="shared" si="20"/>
        <v>34.695676808236094</v>
      </c>
      <c r="CK39" s="276">
        <f t="shared" si="21"/>
        <v>36.624352232630244</v>
      </c>
      <c r="CL39" s="276">
        <f t="shared" si="21"/>
        <v>38.66023954146813</v>
      </c>
      <c r="CM39" s="276">
        <f t="shared" si="21"/>
        <v>40.809298466501716</v>
      </c>
      <c r="CN39" s="276">
        <f t="shared" si="21"/>
        <v>43.077820031137222</v>
      </c>
      <c r="CO39" s="276">
        <f t="shared" si="21"/>
        <v>45.472444966391578</v>
      </c>
      <c r="CP39" s="276">
        <f t="shared" si="21"/>
        <v>48.000183150561433</v>
      </c>
      <c r="CQ39" s="276">
        <f t="shared" si="21"/>
        <v>50.668434129511354</v>
      </c>
      <c r="CR39" s="276">
        <f t="shared" si="21"/>
        <v>53.48500877765094</v>
      </c>
      <c r="CS39" s="276">
        <f t="shared" si="21"/>
        <v>56.458152163009935</v>
      </c>
      <c r="CT39" s="276">
        <f t="shared" si="21"/>
        <v>59.596567683345143</v>
      </c>
      <c r="CU39" s="276">
        <f t="shared" si="21"/>
        <v>62.909442543933686</v>
      </c>
      <c r="CV39" s="276">
        <f t="shared" si="21"/>
        <v>66.406474651634738</v>
      </c>
      <c r="CW39" s="276">
        <f t="shared" si="21"/>
        <v>70.097901003947825</v>
      </c>
      <c r="CX39" s="276">
        <f t="shared" si="21"/>
        <v>73.994527656171968</v>
      </c>
      <c r="CY39" s="276">
        <f t="shared" si="21"/>
        <v>78.107761354389808</v>
      </c>
      <c r="CZ39" s="276">
        <f t="shared" si="21"/>
        <v>82.44964292687709</v>
      </c>
      <c r="DA39" s="276">
        <f t="shared" si="21"/>
        <v>87.032882531685516</v>
      </c>
      <c r="DB39" s="276">
        <f t="shared" si="21"/>
        <v>91.870896863580555</v>
      </c>
      <c r="DC39" s="276">
        <f t="shared" si="21"/>
        <v>96.97784842925158</v>
      </c>
      <c r="DD39" s="276">
        <f t="shared" si="21"/>
        <v>102.36868700576606</v>
      </c>
      <c r="DE39" s="276">
        <f t="shared" si="21"/>
        <v>108.05919340363089</v>
      </c>
      <c r="DF39" s="276">
        <f t="shared" si="21"/>
        <v>114.06602566256997</v>
      </c>
      <c r="DG39" s="276">
        <f t="shared" si="21"/>
        <v>120.406767815249</v>
      </c>
      <c r="DH39" s="276">
        <f t="shared" si="21"/>
        <v>127.09998136169514</v>
      </c>
      <c r="DI39" s="276">
        <f t="shared" si="21"/>
        <v>134.16525960509477</v>
      </c>
      <c r="DJ39" s="276">
        <f t="shared" si="21"/>
        <v>141.6232850080286</v>
      </c>
      <c r="DK39" s="276">
        <f t="shared" si="21"/>
        <v>149.49588973704525</v>
      </c>
      <c r="DL39" s="276">
        <f t="shared" si="21"/>
        <v>157.80611957280775</v>
      </c>
      <c r="DM39" s="276">
        <f t="shared" si="21"/>
        <v>166.57830137289963</v>
      </c>
      <c r="DN39" s="276">
        <f t="shared" si="21"/>
        <v>175.83811428477713</v>
      </c>
      <c r="DO39" s="276">
        <f t="shared" si="21"/>
        <v>185.6126649173319</v>
      </c>
      <c r="DP39" s="276">
        <f t="shared" si="21"/>
        <v>195.93056669111672</v>
      </c>
      <c r="DQ39" s="276">
        <f t="shared" si="21"/>
        <v>206.82202359951958</v>
      </c>
      <c r="DR39" s="276">
        <f t="shared" si="21"/>
        <v>218.31891862608296</v>
      </c>
      <c r="DS39" s="276">
        <f t="shared" si="21"/>
        <v>230.45490707679619</v>
      </c>
      <c r="DT39" s="276">
        <f t="shared" si="21"/>
        <v>243.26551510057581</v>
      </c>
      <c r="DU39" s="276">
        <f t="shared" si="21"/>
        <v>256.78824368633695</v>
      </c>
      <c r="DV39" s="276">
        <f t="shared" si="21"/>
        <v>271.06267844109027</v>
      </c>
      <c r="DW39" s="276">
        <f t="shared" si="21"/>
        <v>286.13060547042215</v>
      </c>
      <c r="DX39" s="276">
        <f t="shared" si="21"/>
        <v>302.03613370057968</v>
      </c>
      <c r="DY39" s="276">
        <f t="shared" si="21"/>
        <v>318.82582400023836</v>
      </c>
      <c r="DZ39" s="276">
        <f t="shared" si="21"/>
        <v>336.54882547993583</v>
      </c>
      <c r="EA39" s="276">
        <f t="shared" si="21"/>
        <v>355.25701936816643</v>
      </c>
      <c r="EB39" s="276">
        <f t="shared" si="21"/>
        <v>375.00517088531024</v>
      </c>
      <c r="EC39" s="276">
        <f t="shared" si="21"/>
        <v>395.85108955998317</v>
      </c>
      <c r="ED39" s="276">
        <f t="shared" si="21"/>
        <v>417.85579845710873</v>
      </c>
      <c r="EE39" s="276">
        <f t="shared" si="21"/>
        <v>441.08371281309883</v>
      </c>
      <c r="EF39" s="276">
        <f t="shared" si="21"/>
        <v>465.60282860106952</v>
      </c>
      <c r="EG39" s="276">
        <f t="shared" si="21"/>
        <v>491.48492157808607</v>
      </c>
      <c r="EH39" s="276">
        <f t="shared" si="21"/>
        <v>518.80575739711594</v>
      </c>
      <c r="EI39" s="276">
        <f t="shared" si="21"/>
        <v>547.64531339875839</v>
      </c>
      <c r="EJ39" s="276">
        <f t="shared" si="21"/>
        <v>578.08801273201038</v>
      </c>
      <c r="EK39" s="276">
        <f t="shared" si="21"/>
        <v>610.22297148942005</v>
      </c>
      <c r="EL39" s="276">
        <f t="shared" si="21"/>
        <v>644.1442595800745</v>
      </c>
      <c r="EM39" s="276">
        <f t="shared" si="21"/>
        <v>679.95117610408784</v>
      </c>
      <c r="EN39" s="276">
        <f t="shared" si="21"/>
        <v>717.74854003470148</v>
      </c>
      <c r="EO39" s="276">
        <f t="shared" si="21"/>
        <v>757.6469970589236</v>
      </c>
      <c r="EP39" s="276">
        <f t="shared" si="21"/>
        <v>799.76334347493287</v>
      </c>
      <c r="EQ39" s="276">
        <f t="shared" si="21"/>
        <v>844.22086809440486</v>
      </c>
      <c r="ER39" s="276">
        <f t="shared" si="21"/>
        <v>891.14971315062417</v>
      </c>
      <c r="ES39" s="276">
        <f t="shared" si="21"/>
        <v>940.68725526888329</v>
      </c>
      <c r="ET39" s="276">
        <f t="shared" si="21"/>
        <v>992.97850761439759</v>
      </c>
      <c r="EU39" s="276">
        <f t="shared" si="21"/>
        <v>1048.1765443949585</v>
      </c>
      <c r="EV39" s="276">
        <f t="shared" si="21"/>
        <v>1106.4429489609893</v>
      </c>
      <c r="EW39" s="276">
        <f t="shared" si="22"/>
        <v>1167.9482868147441</v>
      </c>
      <c r="EX39" s="276">
        <f t="shared" si="22"/>
        <v>1232.8726049133068</v>
      </c>
      <c r="EY39" s="276">
        <f t="shared" si="22"/>
        <v>1301.4059587270201</v>
      </c>
      <c r="EZ39" s="276">
        <f t="shared" si="22"/>
        <v>1373.7489685962232</v>
      </c>
      <c r="FA39" s="276">
        <f t="shared" si="22"/>
        <v>1450.1134070149428</v>
      </c>
      <c r="FB39" s="276">
        <f t="shared" si="22"/>
        <v>1530.7228185607146</v>
      </c>
      <c r="FC39" s="276">
        <f t="shared" si="22"/>
        <v>1615.8131742852809</v>
      </c>
      <c r="FD39" s="276">
        <f t="shared" si="22"/>
        <v>1705.6335624817882</v>
      </c>
      <c r="FE39" s="276">
        <f t="shared" si="22"/>
        <v>1800.4469178505924</v>
      </c>
      <c r="FF39" s="276">
        <f t="shared" si="22"/>
        <v>1900.5307911981886</v>
      </c>
      <c r="FG39" s="276">
        <f t="shared" si="22"/>
        <v>2006.1781619224337</v>
      </c>
      <c r="FH39" s="276">
        <f t="shared" si="22"/>
        <v>2117.6982956624834</v>
      </c>
      <c r="FI39" s="276">
        <f t="shared" si="22"/>
        <v>2235.4176496240711</v>
      </c>
      <c r="FJ39" s="276">
        <f t="shared" si="22"/>
        <v>2359.68082823033</v>
      </c>
      <c r="FK39" s="276">
        <f t="shared" si="22"/>
        <v>2490.8515918956618</v>
      </c>
      <c r="FL39" s="276">
        <f t="shared" si="22"/>
        <v>2629.3139218756846</v>
      </c>
      <c r="FM39" s="276">
        <f t="shared" si="22"/>
        <v>2775.4731443104306</v>
      </c>
      <c r="FN39" s="276">
        <f t="shared" si="22"/>
        <v>2929.7571167512501</v>
      </c>
      <c r="FO39" s="276">
        <f t="shared" si="22"/>
        <v>3092.6174806447902</v>
      </c>
      <c r="FP39" s="276">
        <f t="shared" si="22"/>
        <v>3264.5309834404889</v>
      </c>
      <c r="FQ39" s="276">
        <f t="shared" si="22"/>
        <v>3446.0008741918441</v>
      </c>
      <c r="FR39" s="276">
        <f t="shared" si="22"/>
        <v>3637.5583767368548</v>
      </c>
      <c r="FS39" s="276">
        <f t="shared" si="22"/>
        <v>3839.7642447701328</v>
      </c>
      <c r="FT39" s="276">
        <f t="shared" si="22"/>
        <v>4053.2104033589039</v>
      </c>
      <c r="FU39" s="276">
        <f t="shared" si="22"/>
        <v>4278.52168170818</v>
      </c>
      <c r="FV39" s="276">
        <f t="shared" si="22"/>
        <v>4516.3576422474844</v>
      </c>
      <c r="FW39" s="276">
        <f t="shared" si="22"/>
        <v>4767.4145113934901</v>
      </c>
      <c r="FX39" s="276">
        <f t="shared" si="22"/>
        <v>5032.4272176405693</v>
      </c>
      <c r="FY39" s="276">
        <f t="shared" si="22"/>
        <v>5312.1715429454325</v>
      </c>
      <c r="FZ39" s="276">
        <f t="shared" si="22"/>
        <v>5607.4663937036894</v>
      </c>
      <c r="GA39" s="276">
        <f t="shared" si="22"/>
        <v>5919.1761979662515</v>
      </c>
      <c r="GB39" s="276">
        <f t="shared" si="22"/>
        <v>6248.2134359130359</v>
      </c>
      <c r="GC39" s="276">
        <f t="shared" si="22"/>
        <v>6595.5413109915289</v>
      </c>
      <c r="GD39" s="276">
        <f t="shared" si="22"/>
        <v>6962.1765695395361</v>
      </c>
      <c r="GE39" s="276">
        <f t="shared" si="22"/>
        <v>7349.1924771461045</v>
      </c>
      <c r="GF39" s="276">
        <f t="shared" si="22"/>
        <v>7757.7219604634429</v>
      </c>
      <c r="GG39" s="276">
        <f t="shared" si="22"/>
        <v>8188.9609236669767</v>
      </c>
      <c r="GH39" s="276">
        <f t="shared" si="22"/>
        <v>8644.1717492719508</v>
      </c>
      <c r="GI39" s="276">
        <f t="shared" si="22"/>
        <v>9124.6869935546456</v>
      </c>
      <c r="GJ39" s="276">
        <f t="shared" si="22"/>
        <v>9631.9132873959643</v>
      </c>
      <c r="GK39" s="276">
        <f t="shared" si="22"/>
        <v>10167.335453966476</v>
      </c>
      <c r="GL39" s="276">
        <f t="shared" si="22"/>
        <v>10732.520855306782</v>
      </c>
      <c r="GM39" s="276">
        <f t="shared" si="22"/>
        <v>11329.123980527103</v>
      </c>
      <c r="GN39" s="276">
        <f t="shared" si="22"/>
        <v>11958.891289057317</v>
      </c>
      <c r="GO39" s="276">
        <f t="shared" si="22"/>
        <v>12623.666323125279</v>
      </c>
      <c r="GP39" s="276">
        <f t="shared" si="22"/>
        <v>13325.395104429359</v>
      </c>
      <c r="GQ39" s="276">
        <f t="shared" si="22"/>
        <v>14066.131830803126</v>
      </c>
      <c r="GR39" s="276">
        <f t="shared" si="22"/>
        <v>14848.044889548195</v>
      </c>
      <c r="GS39" s="276">
        <f t="shared" si="22"/>
        <v>15673.423205038349</v>
      </c>
      <c r="GT39" s="276">
        <f t="shared" si="22"/>
        <v>16544.682939176484</v>
      </c>
      <c r="GU39" s="276">
        <f t="shared" si="22"/>
        <v>17464.374564318903</v>
      </c>
      <c r="GV39" s="276">
        <f t="shared" si="22"/>
        <v>18435.19032937181</v>
      </c>
      <c r="GW39" s="276">
        <f t="shared" si="22"/>
        <v>19459.972140915772</v>
      </c>
      <c r="GX39" s="276">
        <f t="shared" si="22"/>
        <v>20541.719882428908</v>
      </c>
      <c r="GY39" s="276">
        <f t="shared" si="22"/>
        <v>21683.600195961939</v>
      </c>
      <c r="GZ39" s="276">
        <f t="shared" si="22"/>
        <v>22888.955751972091</v>
      </c>
      <c r="HA39" s="276">
        <f t="shared" si="22"/>
        <v>24161.315034451756</v>
      </c>
      <c r="HB39" s="276">
        <f t="shared" si="22"/>
        <v>25504.402669996314</v>
      </c>
      <c r="HC39" s="276">
        <f t="shared" si="22"/>
        <v>26922.150331047782</v>
      </c>
      <c r="HD39" s="276">
        <f t="shared" si="22"/>
        <v>28418.708245231799</v>
      </c>
      <c r="HE39" s="276">
        <f t="shared" si="22"/>
        <v>29998.457344479662</v>
      </c>
      <c r="HF39" s="276">
        <f t="shared" si="22"/>
        <v>31666.022089499995</v>
      </c>
    </row>
    <row r="40" spans="1:214">
      <c r="A40" s="3" t="str">
        <f t="shared" si="15"/>
        <v>Northwest Natural Gas Company</v>
      </c>
      <c r="B40" s="3" t="str">
        <f t="shared" si="15"/>
        <v>NWN</v>
      </c>
      <c r="C40" s="276">
        <f>'Attachment 3 Constant DCF '!D39</f>
        <v>46.479888888888894</v>
      </c>
      <c r="D40" s="276">
        <f t="shared" si="16"/>
        <v>1.92</v>
      </c>
      <c r="E40" s="95">
        <f t="shared" si="16"/>
        <v>3.1E-2</v>
      </c>
      <c r="F40" s="95">
        <f t="shared" si="17"/>
        <v>3.5098058326084772E-2</v>
      </c>
      <c r="G40" s="95">
        <f t="shared" si="17"/>
        <v>3.9196116652169544E-2</v>
      </c>
      <c r="H40" s="95">
        <f t="shared" si="17"/>
        <v>4.3294174978254316E-2</v>
      </c>
      <c r="I40" s="95">
        <f t="shared" si="17"/>
        <v>4.7392233304339088E-2</v>
      </c>
      <c r="J40" s="95">
        <f t="shared" si="17"/>
        <v>5.1490291630423859E-2</v>
      </c>
      <c r="K40" s="95">
        <f>'Attachment 5 GDP Growth'!$D$25</f>
        <v>5.5588349956508631E-2</v>
      </c>
      <c r="L40" s="95">
        <f t="shared" si="23"/>
        <v>9.4563087821006767E-2</v>
      </c>
      <c r="N40" s="276">
        <f t="shared" si="24"/>
        <v>-46.479888888888894</v>
      </c>
      <c r="O40" s="276">
        <f t="shared" si="18"/>
        <v>1.9795199999999997</v>
      </c>
      <c r="P40" s="276">
        <f t="shared" si="19"/>
        <v>2.0408851199999996</v>
      </c>
      <c r="Q40" s="276">
        <f t="shared" si="19"/>
        <v>2.1041525587199992</v>
      </c>
      <c r="R40" s="276">
        <f t="shared" si="19"/>
        <v>2.1693812880403192</v>
      </c>
      <c r="S40" s="276">
        <f t="shared" si="19"/>
        <v>2.236632107969569</v>
      </c>
      <c r="T40" s="276">
        <f t="shared" si="25"/>
        <v>2.3151335521490788</v>
      </c>
      <c r="U40" s="276">
        <f t="shared" si="25"/>
        <v>2.4058777969244658</v>
      </c>
      <c r="V40" s="276">
        <f t="shared" si="25"/>
        <v>2.5100382912408103</v>
      </c>
      <c r="W40" s="276">
        <f t="shared" si="25"/>
        <v>2.6289946115421192</v>
      </c>
      <c r="X40" s="276">
        <f t="shared" si="25"/>
        <v>2.764362310785236</v>
      </c>
      <c r="Y40" s="276">
        <f t="shared" si="20"/>
        <v>2.9180286503237487</v>
      </c>
      <c r="Z40" s="276">
        <f t="shared" si="20"/>
        <v>3.0802370481210639</v>
      </c>
      <c r="AA40" s="276">
        <f t="shared" si="20"/>
        <v>3.2514623431010206</v>
      </c>
      <c r="AB40" s="276">
        <f t="shared" si="20"/>
        <v>3.4322057696997295</v>
      </c>
      <c r="AC40" s="276">
        <f t="shared" si="20"/>
        <v>3.6229964251485463</v>
      </c>
      <c r="AD40" s="276">
        <f t="shared" si="20"/>
        <v>3.8243928183208835</v>
      </c>
      <c r="AE40" s="276">
        <f t="shared" si="20"/>
        <v>4.0369845046768633</v>
      </c>
      <c r="AF40" s="276">
        <f t="shared" si="20"/>
        <v>4.2613938120918435</v>
      </c>
      <c r="AG40" s="276">
        <f t="shared" si="20"/>
        <v>4.4982776626209056</v>
      </c>
      <c r="AH40" s="276">
        <f t="shared" si="20"/>
        <v>4.7483294955322224</v>
      </c>
      <c r="AI40" s="276">
        <f t="shared" si="20"/>
        <v>5.0122812972386797</v>
      </c>
      <c r="AJ40" s="276">
        <f t="shared" si="20"/>
        <v>5.2909057440700469</v>
      </c>
      <c r="AK40" s="276">
        <f t="shared" si="20"/>
        <v>5.5850184641583143</v>
      </c>
      <c r="AL40" s="276">
        <f t="shared" si="20"/>
        <v>5.8954804250575092</v>
      </c>
      <c r="AM40" s="276">
        <f t="shared" si="20"/>
        <v>6.223200454087352</v>
      </c>
      <c r="AN40" s="276">
        <f t="shared" si="20"/>
        <v>6.5691378987786635</v>
      </c>
      <c r="AO40" s="276">
        <f t="shared" si="20"/>
        <v>6.934305435208536</v>
      </c>
      <c r="AP40" s="276">
        <f t="shared" si="20"/>
        <v>7.3197720324462283</v>
      </c>
      <c r="AQ40" s="276">
        <f t="shared" si="20"/>
        <v>7.7266660817877133</v>
      </c>
      <c r="AR40" s="276">
        <f t="shared" si="20"/>
        <v>8.1561786999392147</v>
      </c>
      <c r="AS40" s="276">
        <f t="shared" si="20"/>
        <v>8.6095672158192578</v>
      </c>
      <c r="AT40" s="276">
        <f t="shared" si="20"/>
        <v>9.0881588511863018</v>
      </c>
      <c r="AU40" s="276">
        <f t="shared" si="20"/>
        <v>9.5933546058663879</v>
      </c>
      <c r="AV40" s="276">
        <f t="shared" si="20"/>
        <v>10.126633358954173</v>
      </c>
      <c r="AW40" s="276">
        <f t="shared" si="20"/>
        <v>10.689556197992973</v>
      </c>
      <c r="AX40" s="276">
        <f t="shared" si="20"/>
        <v>11.283770988806772</v>
      </c>
      <c r="AY40" s="276">
        <f t="shared" si="20"/>
        <v>11.911017199361662</v>
      </c>
      <c r="AZ40" s="276">
        <f t="shared" si="20"/>
        <v>12.573130991777772</v>
      </c>
      <c r="BA40" s="276">
        <f t="shared" si="20"/>
        <v>13.272050597397739</v>
      </c>
      <c r="BB40" s="276">
        <f t="shared" si="20"/>
        <v>14.009821990646373</v>
      </c>
      <c r="BC40" s="276">
        <f t="shared" si="20"/>
        <v>14.788604878290814</v>
      </c>
      <c r="BD40" s="276">
        <f t="shared" si="20"/>
        <v>15.610679021633775</v>
      </c>
      <c r="BE40" s="276">
        <f t="shared" si="20"/>
        <v>16.478450910147082</v>
      </c>
      <c r="BF40" s="276">
        <f t="shared" si="20"/>
        <v>17.394460806081486</v>
      </c>
      <c r="BG40" s="276">
        <f t="shared" si="20"/>
        <v>18.361390180674718</v>
      </c>
      <c r="BH40" s="276">
        <f t="shared" si="20"/>
        <v>19.382069563726066</v>
      </c>
      <c r="BI40" s="276">
        <f t="shared" si="20"/>
        <v>20.459486829515864</v>
      </c>
      <c r="BJ40" s="276">
        <f t="shared" si="20"/>
        <v>21.596795943325571</v>
      </c>
      <c r="BK40" s="276">
        <f t="shared" si="20"/>
        <v>22.797326194162459</v>
      </c>
      <c r="BL40" s="276">
        <f t="shared" si="20"/>
        <v>24.064591940716241</v>
      </c>
      <c r="BM40" s="276">
        <f t="shared" si="20"/>
        <v>25.402302899077352</v>
      </c>
      <c r="BN40" s="276">
        <f t="shared" si="20"/>
        <v>26.814375002332497</v>
      </c>
      <c r="BO40" s="276">
        <f t="shared" si="20"/>
        <v>28.304941863827214</v>
      </c>
      <c r="BP40" s="276">
        <f t="shared" si="20"/>
        <v>29.878366877652272</v>
      </c>
      <c r="BQ40" s="276">
        <f t="shared" si="20"/>
        <v>31.539255991776162</v>
      </c>
      <c r="BR40" s="276">
        <f t="shared" si="20"/>
        <v>33.292471191214929</v>
      </c>
      <c r="BS40" s="276">
        <f t="shared" si="20"/>
        <v>35.143144730709167</v>
      </c>
      <c r="BT40" s="276">
        <f t="shared" si="20"/>
        <v>37.096694158572063</v>
      </c>
      <c r="BU40" s="276">
        <f t="shared" si="20"/>
        <v>39.158838175688338</v>
      </c>
      <c r="BV40" s="276">
        <f t="shared" si="20"/>
        <v>41.335613376088794</v>
      </c>
      <c r="BW40" s="276">
        <f t="shared" si="20"/>
        <v>43.633391918105758</v>
      </c>
      <c r="BX40" s="276">
        <f t="shared" si="20"/>
        <v>46.058900177838915</v>
      </c>
      <c r="BY40" s="276">
        <f t="shared" si="20"/>
        <v>48.619238439536524</v>
      </c>
      <c r="BZ40" s="276">
        <f t="shared" si="20"/>
        <v>51.32190168053242</v>
      </c>
      <c r="CA40" s="276">
        <f t="shared" si="20"/>
        <v>54.174801511583382</v>
      </c>
      <c r="CB40" s="276">
        <f t="shared" si="20"/>
        <v>57.186289336833674</v>
      </c>
      <c r="CC40" s="276">
        <f t="shared" si="20"/>
        <v>60.365180801203742</v>
      </c>
      <c r="CD40" s="276">
        <f t="shared" si="20"/>
        <v>63.720781596768973</v>
      </c>
      <c r="CE40" s="276">
        <f t="shared" si="20"/>
        <v>67.262914703672422</v>
      </c>
      <c r="CF40" s="276">
        <f t="shared" si="20"/>
        <v>71.001949145314953</v>
      </c>
      <c r="CG40" s="276">
        <f t="shared" si="20"/>
        <v>74.948830341998956</v>
      </c>
      <c r="CH40" s="276">
        <f t="shared" si="20"/>
        <v>79.115112151880993</v>
      </c>
      <c r="CI40" s="276">
        <f t="shared" si="20"/>
        <v>83.512990693028186</v>
      </c>
      <c r="CJ40" s="276">
        <f t="shared" si="20"/>
        <v>88.155340045586883</v>
      </c>
      <c r="CK40" s="276">
        <f t="shared" si="21"/>
        <v>93.055749938575985</v>
      </c>
      <c r="CL40" s="276">
        <f t="shared" si="21"/>
        <v>98.228565531626899</v>
      </c>
      <c r="CM40" s="276">
        <f t="shared" si="21"/>
        <v>103.68892940812482</v>
      </c>
      <c r="CN40" s="276">
        <f t="shared" si="21"/>
        <v>109.45282590267938</v>
      </c>
      <c r="CO40" s="276">
        <f t="shared" si="21"/>
        <v>115.53712789268633</v>
      </c>
      <c r="CP40" s="276">
        <f t="shared" si="21"/>
        <v>121.95964619095487</v>
      </c>
      <c r="CQ40" s="276">
        <f t="shared" si="21"/>
        <v>128.73918168398964</v>
      </c>
      <c r="CR40" s="276">
        <f t="shared" si="21"/>
        <v>135.89558036855379</v>
      </c>
      <c r="CS40" s="276">
        <f t="shared" si="21"/>
        <v>143.4497914476238</v>
      </c>
      <c r="CT40" s="276">
        <f t="shared" si="21"/>
        <v>151.42392865580248</v>
      </c>
      <c r="CU40" s="276">
        <f t="shared" si="21"/>
        <v>159.84133499371063</v>
      </c>
      <c r="CV40" s="276">
        <f t="shared" si="21"/>
        <v>168.72665106085654</v>
      </c>
      <c r="CW40" s="276">
        <f t="shared" si="21"/>
        <v>178.10588718701715</v>
      </c>
      <c r="CX40" s="276">
        <f t="shared" si="21"/>
        <v>188.00649957328349</v>
      </c>
      <c r="CY40" s="276">
        <f t="shared" si="21"/>
        <v>198.45747066566136</v>
      </c>
      <c r="CZ40" s="276">
        <f t="shared" si="21"/>
        <v>209.48939399650769</v>
      </c>
      <c r="DA40" s="276">
        <f t="shared" si="21"/>
        <v>221.13456374216247</v>
      </c>
      <c r="DB40" s="276">
        <f t="shared" si="21"/>
        <v>233.42706925894166</v>
      </c>
      <c r="DC40" s="276">
        <f t="shared" si="21"/>
        <v>246.40289487422987</v>
      </c>
      <c r="DD40" s="276">
        <f t="shared" si="21"/>
        <v>260.10002522479539</v>
      </c>
      <c r="DE40" s="276">
        <f t="shared" si="21"/>
        <v>274.55855645068806</v>
      </c>
      <c r="DF40" s="276">
        <f t="shared" si="21"/>
        <v>289.82081357022275</v>
      </c>
      <c r="DG40" s="276">
        <f t="shared" si="21"/>
        <v>305.93147437964433</v>
      </c>
      <c r="DH40" s="276">
        <f t="shared" si="21"/>
        <v>322.93770024017067</v>
      </c>
      <c r="DI40" s="276">
        <f t="shared" si="21"/>
        <v>340.88927413527136</v>
      </c>
      <c r="DJ40" s="276">
        <f t="shared" si="21"/>
        <v>359.83874640232301</v>
      </c>
      <c r="DK40" s="276">
        <f t="shared" si="21"/>
        <v>379.8415885652467</v>
      </c>
      <c r="DL40" s="276">
        <f t="shared" si="21"/>
        <v>400.95635571844781</v>
      </c>
      <c r="DM40" s="276">
        <f t="shared" si="21"/>
        <v>423.24485793741127</v>
      </c>
      <c r="DN40" s="276">
        <f t="shared" si="21"/>
        <v>446.77234121772887</v>
      </c>
      <c r="DO40" s="276">
        <f t="shared" si="21"/>
        <v>471.60767847222866</v>
      </c>
      <c r="DP40" s="276">
        <f t="shared" si="21"/>
        <v>497.82357114531948</v>
      </c>
      <c r="DQ40" s="276">
        <f t="shared" si="21"/>
        <v>525.49676203474439</v>
      </c>
      <c r="DR40" s="276">
        <f t="shared" si="21"/>
        <v>554.70825994374388</v>
      </c>
      <c r="DS40" s="276">
        <f t="shared" si="21"/>
        <v>585.54357682126272</v>
      </c>
      <c r="DT40" s="276">
        <f t="shared" si="21"/>
        <v>618.09297808438885</v>
      </c>
      <c r="DU40" s="276">
        <f t="shared" si="21"/>
        <v>652.45174685580446</v>
      </c>
      <c r="DV40" s="276">
        <f t="shared" si="21"/>
        <v>688.72046288976026</v>
      </c>
      <c r="DW40" s="276">
        <f t="shared" si="21"/>
        <v>727.00529700308482</v>
      </c>
      <c r="DX40" s="276">
        <f t="shared" si="21"/>
        <v>767.41832187312775</v>
      </c>
      <c r="DY40" s="276">
        <f t="shared" si="21"/>
        <v>810.0778401124478</v>
      </c>
      <c r="DZ40" s="276">
        <f t="shared" si="21"/>
        <v>855.10873058063123</v>
      </c>
      <c r="EA40" s="276">
        <f t="shared" si="21"/>
        <v>902.64281394701322</v>
      </c>
      <c r="EB40" s="276">
        <f t="shared" si="21"/>
        <v>952.81923857442746</v>
      </c>
      <c r="EC40" s="276">
        <f t="shared" si="21"/>
        <v>1005.7848878535968</v>
      </c>
      <c r="ED40" s="276">
        <f t="shared" si="21"/>
        <v>1061.6948101805704</v>
      </c>
      <c r="EE40" s="276">
        <f t="shared" si="21"/>
        <v>1120.7126728358969</v>
      </c>
      <c r="EF40" s="276">
        <f t="shared" si="21"/>
        <v>1183.0112410941929</v>
      </c>
      <c r="EG40" s="276">
        <f t="shared" si="21"/>
        <v>1248.7728839666204</v>
      </c>
      <c r="EH40" s="276">
        <f t="shared" si="21"/>
        <v>1318.1901080567554</v>
      </c>
      <c r="EI40" s="276">
        <f t="shared" si="21"/>
        <v>1391.4661210926222</v>
      </c>
      <c r="EJ40" s="276">
        <f t="shared" si="21"/>
        <v>1468.8154267845446</v>
      </c>
      <c r="EK40" s="276">
        <f t="shared" si="21"/>
        <v>1550.4644527501623</v>
      </c>
      <c r="EL40" s="276">
        <f t="shared" si="21"/>
        <v>1636.652213344765</v>
      </c>
      <c r="EM40" s="276">
        <f t="shared" si="21"/>
        <v>1727.6310093372681</v>
      </c>
      <c r="EN40" s="276">
        <f t="shared" si="21"/>
        <v>1823.6671664800244</v>
      </c>
      <c r="EO40" s="276">
        <f t="shared" si="21"/>
        <v>1925.0418151345104</v>
      </c>
      <c r="EP40" s="276">
        <f t="shared" si="21"/>
        <v>2032.0517132351201</v>
      </c>
      <c r="EQ40" s="276">
        <f t="shared" si="21"/>
        <v>2145.0101150001569</v>
      </c>
      <c r="ER40" s="276">
        <f t="shared" si="21"/>
        <v>2264.2476879330366</v>
      </c>
      <c r="ES40" s="276">
        <f t="shared" si="21"/>
        <v>2390.1134807980739</v>
      </c>
      <c r="ET40" s="276">
        <f t="shared" si="21"/>
        <v>2522.9759454044461</v>
      </c>
      <c r="EU40" s="276">
        <f t="shared" si="21"/>
        <v>2663.2240151894416</v>
      </c>
      <c r="EV40" s="276">
        <f t="shared" si="21"/>
        <v>2811.2682437583703</v>
      </c>
      <c r="EW40" s="276">
        <f t="shared" si="22"/>
        <v>2967.5420067140299</v>
      </c>
      <c r="EX40" s="276">
        <f t="shared" si="22"/>
        <v>3132.5027702938892</v>
      </c>
      <c r="EY40" s="276">
        <f t="shared" si="22"/>
        <v>3306.6334305287187</v>
      </c>
      <c r="EZ40" s="276">
        <f t="shared" si="22"/>
        <v>3490.4437268428396</v>
      </c>
      <c r="FA40" s="276">
        <f t="shared" si="22"/>
        <v>3684.4717342340796</v>
      </c>
      <c r="FB40" s="276">
        <f t="shared" si="22"/>
        <v>3889.2854384015477</v>
      </c>
      <c r="FC40" s="276">
        <f t="shared" si="22"/>
        <v>4105.484398432166</v>
      </c>
      <c r="FD40" s="276">
        <f t="shared" si="22"/>
        <v>4333.7015019131995</v>
      </c>
      <c r="FE40" s="276">
        <f t="shared" si="22"/>
        <v>4574.6048176085978</v>
      </c>
      <c r="FF40" s="276">
        <f t="shared" si="22"/>
        <v>4828.8995511225548</v>
      </c>
      <c r="FG40" s="276">
        <f t="shared" si="22"/>
        <v>5097.3301092751826</v>
      </c>
      <c r="FH40" s="276">
        <f t="shared" si="22"/>
        <v>5380.6822792334196</v>
      </c>
      <c r="FI40" s="276">
        <f t="shared" si="22"/>
        <v>5679.7855287762313</v>
      </c>
      <c r="FJ40" s="276">
        <f t="shared" si="22"/>
        <v>5995.515434427758</v>
      </c>
      <c r="FK40" s="276">
        <f t="shared" si="22"/>
        <v>6328.796244566377</v>
      </c>
      <c r="FL40" s="276">
        <f t="shared" si="22"/>
        <v>6680.6035850127701</v>
      </c>
      <c r="FM40" s="276">
        <f t="shared" si="22"/>
        <v>7051.9673150171657</v>
      </c>
      <c r="FN40" s="276">
        <f t="shared" si="22"/>
        <v>7443.9745420062009</v>
      </c>
      <c r="FO40" s="276">
        <f t="shared" si="22"/>
        <v>7857.7728039145823</v>
      </c>
      <c r="FP40" s="276">
        <f t="shared" si="22"/>
        <v>8294.5734284173213</v>
      </c>
      <c r="FQ40" s="276">
        <f t="shared" si="22"/>
        <v>8755.6550788961413</v>
      </c>
      <c r="FR40" s="276">
        <f t="shared" si="22"/>
        <v>9242.367497520303</v>
      </c>
      <c r="FS40" s="276">
        <f t="shared" si="22"/>
        <v>9756.1354563991226</v>
      </c>
      <c r="FT40" s="276">
        <f t="shared" si="22"/>
        <v>10298.462928372539</v>
      </c>
      <c r="FU40" s="276">
        <f t="shared" si="22"/>
        <v>10870.937489649043</v>
      </c>
      <c r="FV40" s="276">
        <f t="shared" si="22"/>
        <v>11475.234967178983</v>
      </c>
      <c r="FW40" s="276">
        <f t="shared" si="22"/>
        <v>12113.124344367694</v>
      </c>
      <c r="FX40" s="276">
        <f t="shared" si="22"/>
        <v>12786.472939489109</v>
      </c>
      <c r="FY40" s="276">
        <f t="shared" si="22"/>
        <v>13497.251871958857</v>
      </c>
      <c r="FZ40" s="276">
        <f t="shared" si="22"/>
        <v>14247.541832468447</v>
      </c>
      <c r="GA40" s="276">
        <f t="shared" si="22"/>
        <v>15039.539173871699</v>
      </c>
      <c r="GB40" s="276">
        <f t="shared" si="22"/>
        <v>15875.5623406535</v>
      </c>
      <c r="GC40" s="276">
        <f t="shared" si="22"/>
        <v>16758.058655802117</v>
      </c>
      <c r="GD40" s="276">
        <f t="shared" si="22"/>
        <v>17689.611484952544</v>
      </c>
      <c r="GE40" s="276">
        <f t="shared" si="22"/>
        <v>18672.947798772759</v>
      </c>
      <c r="GF40" s="276">
        <f t="shared" si="22"/>
        <v>19710.946155730555</v>
      </c>
      <c r="GG40" s="276">
        <f t="shared" si="22"/>
        <v>20806.645128609205</v>
      </c>
      <c r="GH40" s="276">
        <f t="shared" si="22"/>
        <v>21963.252199439219</v>
      </c>
      <c r="GI40" s="276">
        <f t="shared" si="22"/>
        <v>23184.153148884703</v>
      </c>
      <c r="GJ40" s="276">
        <f t="shared" si="22"/>
        <v>24472.921967570197</v>
      </c>
      <c r="GK40" s="276">
        <f t="shared" si="22"/>
        <v>25833.331318361816</v>
      </c>
      <c r="GL40" s="276">
        <f t="shared" si="22"/>
        <v>27269.363580229347</v>
      </c>
      <c r="GM40" s="276">
        <f t="shared" si="22"/>
        <v>28785.222506018406</v>
      </c>
      <c r="GN40" s="276">
        <f t="shared" si="22"/>
        <v>30385.345528258928</v>
      </c>
      <c r="GO40" s="276">
        <f t="shared" si="22"/>
        <v>32074.416749033218</v>
      </c>
      <c r="GP40" s="276">
        <f t="shared" si="22"/>
        <v>33857.380651929379</v>
      </c>
      <c r="GQ40" s="276">
        <f t="shared" si="22"/>
        <v>35739.456576219556</v>
      </c>
      <c r="GR40" s="276">
        <f t="shared" si="22"/>
        <v>37726.153995633889</v>
      </c>
      <c r="GS40" s="276">
        <f t="shared" si="22"/>
        <v>39823.28864645632</v>
      </c>
      <c r="GT40" s="276">
        <f t="shared" si="22"/>
        <v>42036.999552154593</v>
      </c>
      <c r="GU40" s="276">
        <f t="shared" si="22"/>
        <v>44373.76699438136</v>
      </c>
      <c r="GV40" s="276">
        <f t="shared" si="22"/>
        <v>46840.431482953602</v>
      </c>
      <c r="GW40" s="276">
        <f t="shared" si="22"/>
        <v>49444.213780341888</v>
      </c>
      <c r="GX40" s="276">
        <f t="shared" si="22"/>
        <v>52192.736039287956</v>
      </c>
      <c r="GY40" s="276">
        <f t="shared" si="22"/>
        <v>55094.044115427576</v>
      </c>
      <c r="GZ40" s="276">
        <f t="shared" si="22"/>
        <v>58156.631120235288</v>
      </c>
      <c r="HA40" s="276">
        <f t="shared" si="22"/>
        <v>61389.462283238507</v>
      </c>
      <c r="HB40" s="276">
        <f t="shared" si="22"/>
        <v>64802.001196281053</v>
      </c>
      <c r="HC40" s="276">
        <f t="shared" si="22"/>
        <v>68404.237516662019</v>
      </c>
      <c r="HD40" s="276">
        <f t="shared" si="22"/>
        <v>72206.716210246363</v>
      </c>
      <c r="HE40" s="276">
        <f t="shared" si="22"/>
        <v>76220.568420151845</v>
      </c>
      <c r="HF40" s="276">
        <f t="shared" si="22"/>
        <v>80457.544051375255</v>
      </c>
    </row>
    <row r="41" spans="1:214">
      <c r="A41" s="3" t="str">
        <f t="shared" si="15"/>
        <v>ONE Gas Inc.</v>
      </c>
      <c r="B41" s="3" t="str">
        <f t="shared" si="15"/>
        <v>OGS</v>
      </c>
      <c r="C41" s="276">
        <f>'Attachment 3 Constant DCF '!D40</f>
        <v>74.401444444444451</v>
      </c>
      <c r="D41" s="276">
        <f t="shared" si="16"/>
        <v>2.16</v>
      </c>
      <c r="E41" s="95">
        <f t="shared" si="16"/>
        <v>0.05</v>
      </c>
      <c r="F41" s="95">
        <f t="shared" si="17"/>
        <v>5.093139165941811E-2</v>
      </c>
      <c r="G41" s="95">
        <f t="shared" si="17"/>
        <v>5.1862783318836217E-2</v>
      </c>
      <c r="H41" s="95">
        <f t="shared" si="17"/>
        <v>5.2794174978254324E-2</v>
      </c>
      <c r="I41" s="95">
        <f t="shared" si="17"/>
        <v>5.3725566637672431E-2</v>
      </c>
      <c r="J41" s="95">
        <f t="shared" si="17"/>
        <v>5.4656958297090538E-2</v>
      </c>
      <c r="K41" s="95">
        <f>'Attachment 5 GDP Growth'!$D$25</f>
        <v>5.5588349956508631E-2</v>
      </c>
      <c r="L41" s="95">
        <f t="shared" si="23"/>
        <v>8.6248829960823087E-2</v>
      </c>
      <c r="N41" s="276">
        <f t="shared" si="24"/>
        <v>-74.401444444444451</v>
      </c>
      <c r="O41" s="276">
        <f t="shared" si="18"/>
        <v>2.2680000000000002</v>
      </c>
      <c r="P41" s="276">
        <f t="shared" si="19"/>
        <v>2.3814000000000002</v>
      </c>
      <c r="Q41" s="276">
        <f t="shared" si="19"/>
        <v>2.5004700000000004</v>
      </c>
      <c r="R41" s="276">
        <f t="shared" si="19"/>
        <v>2.6254935000000006</v>
      </c>
      <c r="S41" s="276">
        <f t="shared" si="19"/>
        <v>2.7567681750000008</v>
      </c>
      <c r="T41" s="276">
        <f t="shared" si="25"/>
        <v>2.8971742146351449</v>
      </c>
      <c r="U41" s="276">
        <f t="shared" si="25"/>
        <v>3.047429733165687</v>
      </c>
      <c r="V41" s="276">
        <f t="shared" si="25"/>
        <v>3.2083162717323712</v>
      </c>
      <c r="W41" s="276">
        <f t="shared" si="25"/>
        <v>3.3806848813840573</v>
      </c>
      <c r="X41" s="276">
        <f t="shared" si="25"/>
        <v>3.5654628339614702</v>
      </c>
      <c r="Y41" s="276">
        <f t="shared" si="20"/>
        <v>3.7636610297326456</v>
      </c>
      <c r="Z41" s="276">
        <f t="shared" si="20"/>
        <v>3.9728767361710977</v>
      </c>
      <c r="AA41" s="276">
        <f t="shared" si="20"/>
        <v>4.1937223985154484</v>
      </c>
      <c r="AB41" s="276">
        <f t="shared" si="20"/>
        <v>4.4268445068245743</v>
      </c>
      <c r="AC41" s="276">
        <f t="shared" si="20"/>
        <v>4.6729254884729867</v>
      </c>
      <c r="AD41" s="276">
        <f t="shared" si="20"/>
        <v>4.9326857058469118</v>
      </c>
      <c r="AE41" s="276">
        <f t="shared" si="20"/>
        <v>5.2068855650889976</v>
      </c>
      <c r="AF41" s="276">
        <f t="shared" si="20"/>
        <v>5.4963277420646577</v>
      </c>
      <c r="AG41" s="276">
        <f t="shared" si="20"/>
        <v>5.8018595320662145</v>
      </c>
      <c r="AH41" s="276">
        <f t="shared" si="20"/>
        <v>6.1243753301332164</v>
      </c>
      <c r="AI41" s="276">
        <f t="shared" si="20"/>
        <v>6.4648192492496701</v>
      </c>
      <c r="AJ41" s="276">
        <f t="shared" si="20"/>
        <v>6.8241878840825345</v>
      </c>
      <c r="AK41" s="276">
        <f t="shared" si="20"/>
        <v>7.2035332283518807</v>
      </c>
      <c r="AL41" s="276">
        <f t="shared" si="20"/>
        <v>7.6039657543728438</v>
      </c>
      <c r="AM41" s="276">
        <f t="shared" si="20"/>
        <v>8.0266576637842295</v>
      </c>
      <c r="AN41" s="276">
        <f t="shared" si="20"/>
        <v>8.4728463189797587</v>
      </c>
      <c r="AO41" s="276">
        <f t="shared" si="20"/>
        <v>8.9438378652869215</v>
      </c>
      <c r="AP41" s="276">
        <f t="shared" si="20"/>
        <v>9.441011054496764</v>
      </c>
      <c r="AQ41" s="276">
        <f t="shared" si="20"/>
        <v>9.9658212809373961</v>
      </c>
      <c r="AR41" s="276">
        <f t="shared" si="20"/>
        <v>10.519804841906165</v>
      </c>
      <c r="AS41" s="276">
        <f t="shared" si="20"/>
        <v>11.104583434932218</v>
      </c>
      <c r="AT41" s="276">
        <f t="shared" si="20"/>
        <v>11.721868905034478</v>
      </c>
      <c r="AU41" s="276">
        <f t="shared" si="20"/>
        <v>12.373468255871851</v>
      </c>
      <c r="AV41" s="276">
        <f t="shared" si="20"/>
        <v>13.061288939455006</v>
      </c>
      <c r="AW41" s="276">
        <f t="shared" si="20"/>
        <v>13.787344439904507</v>
      </c>
      <c r="AX41" s="276">
        <f t="shared" si="20"/>
        <v>14.553760167600842</v>
      </c>
      <c r="AY41" s="276">
        <f t="shared" si="20"/>
        <v>15.362779680980534</v>
      </c>
      <c r="AZ41" s="276">
        <f t="shared" si="20"/>
        <v>16.21677125419162</v>
      </c>
      <c r="BA41" s="276">
        <f t="shared" si="20"/>
        <v>17.118234809834274</v>
      </c>
      <c r="BB41" s="276">
        <f t="shared" si="20"/>
        <v>18.069809237081028</v>
      </c>
      <c r="BC41" s="276">
        <f t="shared" si="20"/>
        <v>19.07428011659924</v>
      </c>
      <c r="BD41" s="276">
        <f t="shared" si="20"/>
        <v>20.134587874889235</v>
      </c>
      <c r="BE41" s="276">
        <f t="shared" si="20"/>
        <v>21.253836391908653</v>
      </c>
      <c r="BF41" s="276">
        <f t="shared" si="20"/>
        <v>22.43530208718045</v>
      </c>
      <c r="BG41" s="276">
        <f t="shared" si="20"/>
        <v>23.682443510982626</v>
      </c>
      <c r="BH41" s="276">
        <f t="shared" si="20"/>
        <v>24.998911468696374</v>
      </c>
      <c r="BI41" s="276">
        <f t="shared" si="20"/>
        <v>26.388559707950044</v>
      </c>
      <c r="BJ41" s="276">
        <f t="shared" si="20"/>
        <v>27.855456199843793</v>
      </c>
      <c r="BK41" s="276">
        <f t="shared" si="20"/>
        <v>29.403895047278908</v>
      </c>
      <c r="BL41" s="276">
        <f t="shared" si="20"/>
        <v>31.038409055251499</v>
      </c>
      <c r="BM41" s="276">
        <f t="shared" si="20"/>
        <v>32.763782999908088</v>
      </c>
      <c r="BN41" s="276">
        <f t="shared" si="20"/>
        <v>34.585067635206087</v>
      </c>
      <c r="BO41" s="276">
        <f t="shared" si="20"/>
        <v>36.507594478181446</v>
      </c>
      <c r="BP41" s="276">
        <f t="shared" si="20"/>
        <v>38.536991416104897</v>
      </c>
      <c r="BQ41" s="276">
        <f t="shared" si="20"/>
        <v>40.679199181214308</v>
      </c>
      <c r="BR41" s="276">
        <f t="shared" si="20"/>
        <v>42.940488741250171</v>
      </c>
      <c r="BS41" s="276">
        <f t="shared" si="20"/>
        <v>45.327479656702302</v>
      </c>
      <c r="BT41" s="276">
        <f t="shared" si="20"/>
        <v>47.847159458505594</v>
      </c>
      <c r="BU41" s="276">
        <f t="shared" si="20"/>
        <v>50.506904102909878</v>
      </c>
      <c r="BV41" s="276">
        <f t="shared" si="20"/>
        <v>53.314499563402258</v>
      </c>
      <c r="BW41" s="276">
        <f t="shared" si="20"/>
        <v>56.278164622888788</v>
      </c>
      <c r="BX41" s="276">
        <f t="shared" si="20"/>
        <v>59.406574932855932</v>
      </c>
      <c r="BY41" s="276">
        <f t="shared" si="20"/>
        <v>62.708888409941082</v>
      </c>
      <c r="BZ41" s="276">
        <f t="shared" si="20"/>
        <v>66.194772044256538</v>
      </c>
      <c r="CA41" s="276">
        <f t="shared" si="20"/>
        <v>69.87443019794398</v>
      </c>
      <c r="CB41" s="276">
        <f t="shared" si="20"/>
        <v>73.758634476798917</v>
      </c>
      <c r="CC41" s="276">
        <f t="shared" si="20"/>
        <v>77.858755262409417</v>
      </c>
      <c r="CD41" s="276">
        <f t="shared" si="20"/>
        <v>82.18679499711439</v>
      </c>
      <c r="CE41" s="276">
        <f t="shared" si="20"/>
        <v>86.755423319217812</v>
      </c>
      <c r="CF41" s="276">
        <f t="shared" si="20"/>
        <v>91.578014151311535</v>
      </c>
      <c r="CG41" s="276">
        <f t="shared" si="20"/>
        <v>96.668684850276748</v>
      </c>
      <c r="CH41" s="276">
        <f t="shared" si="20"/>
        <v>102.04233753356938</v>
      </c>
      <c r="CI41" s="276">
        <f t="shared" si="20"/>
        <v>107.71470270276561</v>
      </c>
      <c r="CJ41" s="276">
        <f t="shared" ref="CJ41" si="26">CI41*(1+$K41)</f>
        <v>113.70238529206823</v>
      </c>
      <c r="CK41" s="276">
        <f t="shared" si="21"/>
        <v>120.02291327657349</v>
      </c>
      <c r="CL41" s="276">
        <f t="shared" si="21"/>
        <v>126.69478898259135</v>
      </c>
      <c r="CM41" s="276">
        <f t="shared" si="21"/>
        <v>133.73754325022165</v>
      </c>
      <c r="CN41" s="276">
        <f t="shared" si="21"/>
        <v>141.17179260673868</v>
      </c>
      <c r="CO41" s="276">
        <f t="shared" si="21"/>
        <v>149.01929961814972</v>
      </c>
      <c r="CP41" s="276">
        <f t="shared" si="21"/>
        <v>157.30303659559723</v>
      </c>
      <c r="CQ41" s="276">
        <f t="shared" si="21"/>
        <v>166.04725284309478</v>
      </c>
      <c r="CR41" s="276">
        <f t="shared" si="21"/>
        <v>175.27754564345361</v>
      </c>
      <c r="CS41" s="276">
        <f t="shared" si="21"/>
        <v>185.02093519019982</v>
      </c>
      <c r="CT41" s="276">
        <f t="shared" si="21"/>
        <v>195.30594368483315</v>
      </c>
      <c r="CU41" s="276">
        <f t="shared" si="21"/>
        <v>206.16267883097183</v>
      </c>
      <c r="CV41" s="276">
        <f t="shared" si="21"/>
        <v>217.62292196979919</v>
      </c>
      <c r="CW41" s="276">
        <f t="shared" si="21"/>
        <v>229.72022111481436</v>
      </c>
      <c r="CX41" s="276">
        <f t="shared" si="21"/>
        <v>242.4899891582312</v>
      </c>
      <c r="CY41" s="276">
        <f t="shared" si="21"/>
        <v>255.96960753650893</v>
      </c>
      <c r="CZ41" s="276">
        <f t="shared" si="21"/>
        <v>270.19853565847853</v>
      </c>
      <c r="DA41" s="276">
        <f t="shared" si="21"/>
        <v>285.21842641639819</v>
      </c>
      <c r="DB41" s="276">
        <f t="shared" si="21"/>
        <v>301.07324811807763</v>
      </c>
      <c r="DC41" s="276">
        <f t="shared" si="21"/>
        <v>317.8094131970081</v>
      </c>
      <c r="DD41" s="276">
        <f t="shared" si="21"/>
        <v>335.47591407727606</v>
      </c>
      <c r="DE41" s="276">
        <f t="shared" si="21"/>
        <v>354.12446659098327</v>
      </c>
      <c r="DF41" s="276">
        <f t="shared" si="21"/>
        <v>373.80966136800481</v>
      </c>
      <c r="DG41" s="276">
        <f t="shared" si="21"/>
        <v>394.58912364125342</v>
      </c>
      <c r="DH41" s="276">
        <f t="shared" si="21"/>
        <v>416.52368193525547</v>
      </c>
      <c r="DI41" s="276">
        <f t="shared" si="21"/>
        <v>439.67754613184593</v>
      </c>
      <c r="DJ41" s="276">
        <f t="shared" si="21"/>
        <v>464.11849543424194</v>
      </c>
      <c r="DK41" s="276">
        <f t="shared" si="21"/>
        <v>489.91807677972884</v>
      </c>
      <c r="DL41" s="276">
        <f t="shared" si="21"/>
        <v>517.15181428178005</v>
      </c>
      <c r="DM41" s="276">
        <f t="shared" si="21"/>
        <v>545.89943031471898</v>
      </c>
      <c r="DN41" s="276">
        <f t="shared" si="21"/>
        <v>576.24507888811229</v>
      </c>
      <c r="DO41" s="276">
        <f t="shared" si="21"/>
        <v>608.27759199406057</v>
      </c>
      <c r="DP41" s="276">
        <f t="shared" si="21"/>
        <v>642.09073964852882</v>
      </c>
      <c r="DQ41" s="276">
        <f t="shared" si="21"/>
        <v>677.78350438794473</v>
      </c>
      <c r="DR41" s="276">
        <f t="shared" si="21"/>
        <v>715.46037102461059</v>
      </c>
      <c r="DS41" s="276">
        <f t="shared" si="21"/>
        <v>755.23163250914013</v>
      </c>
      <c r="DT41" s="276">
        <f t="shared" si="21"/>
        <v>797.21371279528353</v>
      </c>
      <c r="DU41" s="276">
        <f t="shared" si="21"/>
        <v>841.52950765227536</v>
      </c>
      <c r="DV41" s="276">
        <f t="shared" si="21"/>
        <v>888.30874442237848</v>
      </c>
      <c r="DW41" s="276">
        <f t="shared" si="21"/>
        <v>937.68836177675644</v>
      </c>
      <c r="DX41" s="276">
        <f t="shared" si="21"/>
        <v>989.81291058134809</v>
      </c>
      <c r="DY41" s="276">
        <f t="shared" si="21"/>
        <v>1044.8349770462144</v>
      </c>
      <c r="DZ41" s="276">
        <f t="shared" si="21"/>
        <v>1102.91562939706</v>
      </c>
      <c r="EA41" s="276">
        <f t="shared" si="21"/>
        <v>1164.2248893764868</v>
      </c>
      <c r="EB41" s="276">
        <f t="shared" si="21"/>
        <v>1228.9422299552245</v>
      </c>
      <c r="EC41" s="276">
        <f t="shared" si="21"/>
        <v>1297.2571007103077</v>
      </c>
      <c r="ED41" s="276">
        <f t="shared" si="21"/>
        <v>1369.3694824081581</v>
      </c>
      <c r="EE41" s="276">
        <f t="shared" si="21"/>
        <v>1445.4904724160258</v>
      </c>
      <c r="EF41" s="276">
        <f t="shared" si="21"/>
        <v>1525.8429026554868</v>
      </c>
      <c r="EG41" s="276">
        <f t="shared" si="21"/>
        <v>1610.6619919069549</v>
      </c>
      <c r="EH41" s="276">
        <f t="shared" si="21"/>
        <v>1700.196034374726</v>
      </c>
      <c r="EI41" s="276">
        <f t="shared" si="21"/>
        <v>1794.7071265282163</v>
      </c>
      <c r="EJ41" s="276">
        <f t="shared" si="21"/>
        <v>1894.4719343471068</v>
      </c>
      <c r="EK41" s="276">
        <f t="shared" si="21"/>
        <v>1999.7825032163776</v>
      </c>
      <c r="EL41" s="276">
        <f t="shared" si="21"/>
        <v>2110.9471128420723</v>
      </c>
      <c r="EM41" s="276">
        <f t="shared" si="21"/>
        <v>2228.2911796904191</v>
      </c>
      <c r="EN41" s="276">
        <f t="shared" si="21"/>
        <v>2352.1582095920517</v>
      </c>
      <c r="EO41" s="276">
        <f t="shared" si="21"/>
        <v>2482.9108032999293</v>
      </c>
      <c r="EP41" s="276">
        <f t="shared" si="21"/>
        <v>2620.9317179445616</v>
      </c>
      <c r="EQ41" s="276">
        <f t="shared" si="21"/>
        <v>2766.6249874937771</v>
      </c>
      <c r="ER41" s="276">
        <f t="shared" si="21"/>
        <v>2920.4171054970025</v>
      </c>
      <c r="ES41" s="276">
        <f t="shared" si="21"/>
        <v>3082.758273576344</v>
      </c>
      <c r="ET41" s="276">
        <f t="shared" si="21"/>
        <v>3254.1237193192283</v>
      </c>
      <c r="EU41" s="276">
        <f t="shared" si="21"/>
        <v>3435.0150874305209</v>
      </c>
      <c r="EV41" s="276">
        <f t="shared" ref="EV41" si="27">EU41*(1+$K41)</f>
        <v>3625.9619082164959</v>
      </c>
      <c r="EW41" s="276">
        <f t="shared" si="22"/>
        <v>3827.5231476994045</v>
      </c>
      <c r="EX41" s="276">
        <f t="shared" si="22"/>
        <v>4040.2888439003564</v>
      </c>
      <c r="EY41" s="276">
        <f t="shared" si="22"/>
        <v>4264.8818340804673</v>
      </c>
      <c r="EZ41" s="276">
        <f t="shared" si="22"/>
        <v>4501.9595779964884</v>
      </c>
      <c r="FA41" s="276">
        <f t="shared" si="22"/>
        <v>4752.2160825082128</v>
      </c>
      <c r="FB41" s="276">
        <f t="shared" si="22"/>
        <v>5016.3839331716281</v>
      </c>
      <c r="FC41" s="276">
        <f t="shared" si="22"/>
        <v>5295.2364387649795</v>
      </c>
      <c r="FD41" s="276">
        <f t="shared" si="22"/>
        <v>5589.5898950255041</v>
      </c>
      <c r="FE41" s="276">
        <f t="shared" si="22"/>
        <v>5900.3059742235464</v>
      </c>
      <c r="FF41" s="276">
        <f t="shared" si="22"/>
        <v>6228.2942475691634</v>
      </c>
      <c r="FG41" s="276">
        <f t="shared" si="22"/>
        <v>6574.5148478351475</v>
      </c>
      <c r="FH41" s="276">
        <f t="shared" si="22"/>
        <v>6939.9812799908696</v>
      </c>
      <c r="FI41" s="276">
        <f t="shared" si="22"/>
        <v>7325.7633880746207</v>
      </c>
      <c r="FJ41" s="276">
        <f t="shared" si="22"/>
        <v>7732.9904869894908</v>
      </c>
      <c r="FK41" s="276">
        <f t="shared" si="22"/>
        <v>8162.8546683906152</v>
      </c>
      <c r="FL41" s="276">
        <f t="shared" si="22"/>
        <v>8616.6142903412328</v>
      </c>
      <c r="FM41" s="276">
        <f t="shared" si="22"/>
        <v>9095.5976609529753</v>
      </c>
      <c r="FN41" s="276">
        <f t="shared" si="22"/>
        <v>9601.2069267936313</v>
      </c>
      <c r="FO41" s="276">
        <f t="shared" si="22"/>
        <v>10134.922177445091</v>
      </c>
      <c r="FP41" s="276">
        <f t="shared" si="22"/>
        <v>10698.30577822689</v>
      </c>
      <c r="FQ41" s="276">
        <f t="shared" si="22"/>
        <v>11293.006943768705</v>
      </c>
      <c r="FR41" s="276">
        <f t="shared" si="22"/>
        <v>11920.766565820202</v>
      </c>
      <c r="FS41" s="276">
        <f t="shared" si="22"/>
        <v>12583.422309430864</v>
      </c>
      <c r="FT41" s="276">
        <f t="shared" si="22"/>
        <v>13282.913992418045</v>
      </c>
      <c r="FU41" s="276">
        <f t="shared" si="22"/>
        <v>14021.289263870785</v>
      </c>
      <c r="FV41" s="276">
        <f t="shared" si="22"/>
        <v>14800.709598312273</v>
      </c>
      <c r="FW41" s="276">
        <f t="shared" si="22"/>
        <v>15623.456623067912</v>
      </c>
      <c r="FX41" s="276">
        <f t="shared" si="22"/>
        <v>16491.938797361345</v>
      </c>
      <c r="FY41" s="276">
        <f t="shared" si="22"/>
        <v>17408.69846269039</v>
      </c>
      <c r="FZ41" s="276">
        <f t="shared" si="22"/>
        <v>18376.419285121759</v>
      </c>
      <c r="GA41" s="276">
        <f t="shared" si="22"/>
        <v>19397.93411129064</v>
      </c>
      <c r="GB41" s="276">
        <f t="shared" si="22"/>
        <v>20476.233261102359</v>
      </c>
      <c r="GC41" s="276">
        <f t="shared" si="22"/>
        <v>21614.473281411618</v>
      </c>
      <c r="GD41" s="276">
        <f t="shared" si="22"/>
        <v>22815.986186304333</v>
      </c>
      <c r="GE41" s="276">
        <f t="shared" si="22"/>
        <v>24084.289211031486</v>
      </c>
      <c r="GF41" s="276">
        <f t="shared" si="22"/>
        <v>25423.095108148071</v>
      </c>
      <c r="GG41" s="276">
        <f t="shared" si="22"/>
        <v>26836.323015997408</v>
      </c>
      <c r="GH41" s="276">
        <f t="shared" si="22"/>
        <v>28328.109931356579</v>
      </c>
      <c r="GI41" s="276">
        <f t="shared" si="22"/>
        <v>29902.822819827277</v>
      </c>
      <c r="GJ41" s="276">
        <f t="shared" si="22"/>
        <v>31565.071399423308</v>
      </c>
      <c r="GK41" s="276">
        <f t="shared" si="22"/>
        <v>33319.72163477663</v>
      </c>
      <c r="GL41" s="276">
        <f t="shared" si="22"/>
        <v>35171.909981464043</v>
      </c>
      <c r="GM41" s="276">
        <f t="shared" si="22"/>
        <v>37127.058422152484</v>
      </c>
      <c r="GN41" s="276">
        <f t="shared" si="22"/>
        <v>39190.890338578836</v>
      </c>
      <c r="GO41" s="276">
        <f t="shared" si="22"/>
        <v>41369.447265826908</v>
      </c>
      <c r="GP41" s="276">
        <f t="shared" si="22"/>
        <v>43669.106577947023</v>
      </c>
      <c r="GQ41" s="276">
        <f t="shared" si="22"/>
        <v>46096.600156690016</v>
      </c>
      <c r="GR41" s="276">
        <f t="shared" si="22"/>
        <v>48659.034098005352</v>
      </c>
      <c r="GS41" s="276">
        <f t="shared" si="22"/>
        <v>51363.909513990962</v>
      </c>
      <c r="GT41" s="276">
        <f t="shared" si="22"/>
        <v>54219.144491189138</v>
      </c>
      <c r="GU41" s="276">
        <f t="shared" si="22"/>
        <v>57233.097269507867</v>
      </c>
      <c r="GV41" s="276">
        <f t="shared" si="22"/>
        <v>60414.59070962017</v>
      </c>
      <c r="GW41" s="276">
        <f t="shared" si="22"/>
        <v>63772.938120465769</v>
      </c>
      <c r="GX41" s="276">
        <f t="shared" si="22"/>
        <v>67317.970522460993</v>
      </c>
      <c r="GY41" s="276">
        <f t="shared" si="22"/>
        <v>71060.065426225483</v>
      </c>
      <c r="GZ41" s="276">
        <f t="shared" si="22"/>
        <v>75010.177211070899</v>
      </c>
      <c r="HA41" s="276">
        <f t="shared" si="22"/>
        <v>79179.869192179642</v>
      </c>
      <c r="HB41" s="276">
        <f t="shared" si="22"/>
        <v>83581.347470345107</v>
      </c>
      <c r="HC41" s="276">
        <f t="shared" si="22"/>
        <v>88227.496663363199</v>
      </c>
      <c r="HD41" s="276">
        <f t="shared" si="22"/>
        <v>93131.917623672925</v>
      </c>
      <c r="HE41" s="276">
        <f t="shared" si="22"/>
        <v>98308.967252658389</v>
      </c>
      <c r="HF41" s="276">
        <f t="shared" si="22"/>
        <v>103773.80052816212</v>
      </c>
    </row>
    <row r="42" spans="1:214">
      <c r="A42" s="3" t="str">
        <f t="shared" si="15"/>
        <v>South Jersey Industries, Inc.</v>
      </c>
      <c r="B42" s="3" t="str">
        <f t="shared" si="15"/>
        <v>SJI</v>
      </c>
      <c r="C42" s="276">
        <f>'Attachment 3 Constant DCF '!D41</f>
        <v>21.469888888888892</v>
      </c>
      <c r="D42" s="276">
        <f t="shared" si="16"/>
        <v>1.21</v>
      </c>
      <c r="E42" s="95">
        <f t="shared" si="16"/>
        <v>0.125</v>
      </c>
      <c r="F42" s="95">
        <f t="shared" si="17"/>
        <v>0.11343139165941811</v>
      </c>
      <c r="G42" s="95">
        <f t="shared" si="17"/>
        <v>0.10186278331883622</v>
      </c>
      <c r="H42" s="95">
        <f t="shared" si="17"/>
        <v>9.029417497825433E-2</v>
      </c>
      <c r="I42" s="95">
        <f t="shared" si="17"/>
        <v>7.8725566637672439E-2</v>
      </c>
      <c r="J42" s="95">
        <f t="shared" si="17"/>
        <v>6.7156958297090549E-2</v>
      </c>
      <c r="K42" s="95">
        <f>'Attachment 5 GDP Growth'!$D$25</f>
        <v>5.5588349956508631E-2</v>
      </c>
      <c r="L42" s="95">
        <f t="shared" si="23"/>
        <v>0.14840443730354314</v>
      </c>
      <c r="N42" s="276">
        <f t="shared" si="24"/>
        <v>-21.469888888888892</v>
      </c>
      <c r="O42" s="276">
        <f t="shared" si="18"/>
        <v>1.3612500000000001</v>
      </c>
      <c r="P42" s="276">
        <f t="shared" si="19"/>
        <v>1.5314062500000001</v>
      </c>
      <c r="Q42" s="276">
        <f t="shared" si="19"/>
        <v>1.7228320312500001</v>
      </c>
      <c r="R42" s="276">
        <f t="shared" si="19"/>
        <v>1.9381860351562501</v>
      </c>
      <c r="S42" s="276">
        <f t="shared" si="19"/>
        <v>2.1804592895507815</v>
      </c>
      <c r="T42" s="276">
        <f t="shared" si="25"/>
        <v>2.4277918212212328</v>
      </c>
      <c r="U42" s="276">
        <f t="shared" si="25"/>
        <v>2.6750934534495339</v>
      </c>
      <c r="V42" s="276">
        <f t="shared" si="25"/>
        <v>2.916638809818489</v>
      </c>
      <c r="W42" s="276">
        <f t="shared" si="25"/>
        <v>3.1462528527988765</v>
      </c>
      <c r="X42" s="276">
        <f t="shared" si="25"/>
        <v>3.3575456244263928</v>
      </c>
      <c r="Y42" s="276">
        <f t="shared" ref="Y42:CJ44" si="28">X42*(1+$K42)</f>
        <v>3.5441860455919514</v>
      </c>
      <c r="Z42" s="276">
        <f t="shared" si="28"/>
        <v>3.7412014998052912</v>
      </c>
      <c r="AA42" s="276">
        <f t="shared" si="28"/>
        <v>3.9491687180342825</v>
      </c>
      <c r="AB42" s="276">
        <f t="shared" si="28"/>
        <v>4.1686964907696691</v>
      </c>
      <c r="AC42" s="276">
        <f t="shared" si="28"/>
        <v>4.4004274501610432</v>
      </c>
      <c r="AD42" s="276">
        <f t="shared" si="28"/>
        <v>4.6450399512188225</v>
      </c>
      <c r="AE42" s="276">
        <f t="shared" si="28"/>
        <v>4.9032500575891378</v>
      </c>
      <c r="AF42" s="276">
        <f t="shared" si="28"/>
        <v>5.1758136377146737</v>
      </c>
      <c r="AG42" s="276">
        <f t="shared" si="28"/>
        <v>5.4635285775176268</v>
      </c>
      <c r="AH42" s="276">
        <f t="shared" si="28"/>
        <v>5.7672371160820628</v>
      </c>
      <c r="AI42" s="276">
        <f t="shared" si="28"/>
        <v>6.0878283111729985</v>
      </c>
      <c r="AJ42" s="276">
        <f t="shared" si="28"/>
        <v>6.4262406418096241</v>
      </c>
      <c r="AK42" s="276">
        <f t="shared" si="28"/>
        <v>6.7834647555112761</v>
      </c>
      <c r="AL42" s="276">
        <f t="shared" si="28"/>
        <v>7.1605463682582791</v>
      </c>
      <c r="AM42" s="276">
        <f t="shared" si="28"/>
        <v>7.5585893256568273</v>
      </c>
      <c r="AN42" s="276">
        <f t="shared" si="28"/>
        <v>7.9787588342689695</v>
      </c>
      <c r="AO42" s="276">
        <f t="shared" si="28"/>
        <v>8.4222848725668982</v>
      </c>
      <c r="AP42" s="276">
        <f t="shared" si="28"/>
        <v>8.8904657914965561</v>
      </c>
      <c r="AQ42" s="276">
        <f t="shared" si="28"/>
        <v>9.3846721151906358</v>
      </c>
      <c r="AR42" s="276">
        <f t="shared" si="28"/>
        <v>9.9063505529569404</v>
      </c>
      <c r="AS42" s="276">
        <f t="shared" si="28"/>
        <v>10.457028234286563</v>
      </c>
      <c r="AT42" s="276">
        <f t="shared" si="28"/>
        <v>11.038317179279176</v>
      </c>
      <c r="AU42" s="276">
        <f t="shared" si="28"/>
        <v>11.651919017571888</v>
      </c>
      <c r="AV42" s="276">
        <f t="shared" si="28"/>
        <v>12.299629969585572</v>
      </c>
      <c r="AW42" s="276">
        <f t="shared" si="28"/>
        <v>12.983346104670456</v>
      </c>
      <c r="AX42" s="276">
        <f t="shared" si="28"/>
        <v>13.70506889154335</v>
      </c>
      <c r="AY42" s="276">
        <f t="shared" si="28"/>
        <v>14.466911057264522</v>
      </c>
      <c r="AZ42" s="276">
        <f t="shared" si="28"/>
        <v>15.271102771905426</v>
      </c>
      <c r="BA42" s="276">
        <f t="shared" si="28"/>
        <v>16.119998177011915</v>
      </c>
      <c r="BB42" s="276">
        <f t="shared" si="28"/>
        <v>17.016082276973936</v>
      </c>
      <c r="BC42" s="276">
        <f t="shared" si="28"/>
        <v>17.961978213475106</v>
      </c>
      <c r="BD42" s="276">
        <f t="shared" si="28"/>
        <v>18.960454944316943</v>
      </c>
      <c r="BE42" s="276">
        <f t="shared" si="28"/>
        <v>20.014435349096249</v>
      </c>
      <c r="BF42" s="276">
        <f t="shared" si="28"/>
        <v>21.127004785463729</v>
      </c>
      <c r="BG42" s="276">
        <f t="shared" si="28"/>
        <v>22.301420121010921</v>
      </c>
      <c r="BH42" s="276">
        <f t="shared" si="28"/>
        <v>23.541119267224797</v>
      </c>
      <c r="BI42" s="276">
        <f t="shared" si="28"/>
        <v>24.849731243419196</v>
      </c>
      <c r="BJ42" s="276">
        <f t="shared" si="28"/>
        <v>26.231086800103569</v>
      </c>
      <c r="BK42" s="276">
        <f t="shared" si="28"/>
        <v>27.68922963288728</v>
      </c>
      <c r="BL42" s="276">
        <f t="shared" si="28"/>
        <v>29.228428219746348</v>
      </c>
      <c r="BM42" s="276">
        <f t="shared" si="28"/>
        <v>30.853188316304301</v>
      </c>
      <c r="BN42" s="276">
        <f t="shared" si="28"/>
        <v>32.568266145705088</v>
      </c>
      <c r="BO42" s="276">
        <f t="shared" si="28"/>
        <v>34.378682321689254</v>
      </c>
      <c r="BP42" s="276">
        <f t="shared" si="28"/>
        <v>36.289736545630952</v>
      </c>
      <c r="BQ42" s="276">
        <f t="shared" si="28"/>
        <v>38.307023120558988</v>
      </c>
      <c r="BR42" s="276">
        <f t="shared" si="28"/>
        <v>40.436447327576687</v>
      </c>
      <c r="BS42" s="276">
        <f t="shared" si="28"/>
        <v>42.684242712619948</v>
      </c>
      <c r="BT42" s="276">
        <f t="shared" si="28"/>
        <v>45.05698933415762</v>
      </c>
      <c r="BU42" s="276">
        <f t="shared" si="28"/>
        <v>47.561633025251453</v>
      </c>
      <c r="BV42" s="276">
        <f t="shared" si="28"/>
        <v>50.205505726362169</v>
      </c>
      <c r="BW42" s="276">
        <f t="shared" si="28"/>
        <v>52.996346948422691</v>
      </c>
      <c r="BX42" s="276">
        <f t="shared" si="28"/>
        <v>55.942326429008162</v>
      </c>
      <c r="BY42" s="276">
        <f t="shared" si="28"/>
        <v>59.052068047925111</v>
      </c>
      <c r="BZ42" s="276">
        <f t="shared" si="28"/>
        <v>62.334675072228734</v>
      </c>
      <c r="CA42" s="276">
        <f t="shared" si="28"/>
        <v>65.799756804569043</v>
      </c>
      <c r="CB42" s="276">
        <f t="shared" si="28"/>
        <v>69.457456712874588</v>
      </c>
      <c r="CC42" s="276">
        <f t="shared" si="28"/>
        <v>73.318482123718908</v>
      </c>
      <c r="CD42" s="276">
        <f t="shared" si="28"/>
        <v>77.394135566292221</v>
      </c>
      <c r="CE42" s="276">
        <f t="shared" si="28"/>
        <v>81.69634785873275</v>
      </c>
      <c r="CF42" s="276">
        <f t="shared" si="28"/>
        <v>86.237713033672648</v>
      </c>
      <c r="CG42" s="276">
        <f t="shared" si="28"/>
        <v>91.031525205237415</v>
      </c>
      <c r="CH42" s="276">
        <f t="shared" si="28"/>
        <v>96.09181748542089</v>
      </c>
      <c r="CI42" s="276">
        <f t="shared" si="28"/>
        <v>101.43340306375742</v>
      </c>
      <c r="CJ42" s="276">
        <f t="shared" si="28"/>
        <v>107.07191857054517</v>
      </c>
      <c r="CK42" s="276">
        <f t="shared" ref="CK42:EV44" si="29">CJ42*(1+$K42)</f>
        <v>113.02386985055942</v>
      </c>
      <c r="CL42" s="276">
        <f t="shared" si="29"/>
        <v>119.3066802812512</v>
      </c>
      <c r="CM42" s="276">
        <f t="shared" si="29"/>
        <v>125.93874177687468</v>
      </c>
      <c r="CN42" s="276">
        <f t="shared" si="29"/>
        <v>132.93946862784995</v>
      </c>
      <c r="CO42" s="276">
        <f t="shared" si="29"/>
        <v>140.32935433296717</v>
      </c>
      <c r="CP42" s="276">
        <f t="shared" si="29"/>
        <v>148.13003159079906</v>
      </c>
      <c r="CQ42" s="276">
        <f t="shared" si="29"/>
        <v>156.36433562593709</v>
      </c>
      <c r="CR42" s="276">
        <f t="shared" si="29"/>
        <v>165.05637103542864</v>
      </c>
      <c r="CS42" s="276">
        <f t="shared" si="29"/>
        <v>174.23158235109739</v>
      </c>
      <c r="CT42" s="276">
        <f t="shared" si="29"/>
        <v>183.91682852430645</v>
      </c>
      <c r="CU42" s="276">
        <f t="shared" si="29"/>
        <v>194.14046155120678</v>
      </c>
      <c r="CV42" s="276">
        <f t="shared" si="29"/>
        <v>204.93240946863338</v>
      </c>
      <c r="CW42" s="276">
        <f t="shared" si="29"/>
        <v>216.32426396360628</v>
      </c>
      <c r="CX42" s="276">
        <f t="shared" si="29"/>
        <v>228.34937285289939</v>
      </c>
      <c r="CY42" s="276">
        <f t="shared" si="29"/>
        <v>241.04293770339564</v>
      </c>
      <c r="CZ42" s="276">
        <f t="shared" si="29"/>
        <v>254.4421168789969</v>
      </c>
      <c r="DA42" s="276">
        <f t="shared" si="29"/>
        <v>268.58613431574145</v>
      </c>
      <c r="DB42" s="276">
        <f t="shared" si="29"/>
        <v>283.5163943435507</v>
      </c>
      <c r="DC42" s="276">
        <f t="shared" si="29"/>
        <v>299.27660289072747</v>
      </c>
      <c r="DD42" s="276">
        <f t="shared" si="29"/>
        <v>315.91289542601231</v>
      </c>
      <c r="DE42" s="276">
        <f t="shared" si="29"/>
        <v>333.47397201272742</v>
      </c>
      <c r="DF42" s="276">
        <f t="shared" si="29"/>
        <v>352.01123987035788</v>
      </c>
      <c r="DG42" s="276">
        <f t="shared" si="29"/>
        <v>371.57896386089584</v>
      </c>
      <c r="DH42" s="276">
        <f t="shared" si="29"/>
        <v>392.23442534047217</v>
      </c>
      <c r="DI42" s="276">
        <f t="shared" si="29"/>
        <v>414.03808984128841</v>
      </c>
      <c r="DJ42" s="276">
        <f t="shared" si="29"/>
        <v>437.05378407471034</v>
      </c>
      <c r="DK42" s="276">
        <f t="shared" si="29"/>
        <v>461.34888277367168</v>
      </c>
      <c r="DL42" s="276">
        <f t="shared" si="29"/>
        <v>486.99450592133883</v>
      </c>
      <c r="DM42" s="276">
        <f t="shared" si="29"/>
        <v>514.06572694339127</v>
      </c>
      <c r="DN42" s="276">
        <f t="shared" si="29"/>
        <v>542.64179247336756</v>
      </c>
      <c r="DO42" s="276">
        <f t="shared" si="29"/>
        <v>572.8063543344042</v>
      </c>
      <c r="DP42" s="276">
        <f t="shared" si="29"/>
        <v>604.64771441645701</v>
      </c>
      <c r="DQ42" s="276">
        <f t="shared" si="29"/>
        <v>638.25908316584207</v>
      </c>
      <c r="DR42" s="276">
        <f t="shared" si="29"/>
        <v>673.73885244378528</v>
      </c>
      <c r="DS42" s="276">
        <f t="shared" si="29"/>
        <v>711.19088355272697</v>
      </c>
      <c r="DT42" s="276">
        <f t="shared" si="29"/>
        <v>750.72481127353456</v>
      </c>
      <c r="DU42" s="276">
        <f t="shared" si="29"/>
        <v>792.45636480364169</v>
      </c>
      <c r="DV42" s="276">
        <f t="shared" si="29"/>
        <v>836.50770653560915</v>
      </c>
      <c r="DW42" s="276">
        <f t="shared" si="29"/>
        <v>883.00778966782696</v>
      </c>
      <c r="DX42" s="276">
        <f t="shared" si="29"/>
        <v>932.09273569420532</v>
      </c>
      <c r="DY42" s="276">
        <f t="shared" si="29"/>
        <v>983.90623287789435</v>
      </c>
      <c r="DZ42" s="276">
        <f t="shared" si="29"/>
        <v>1038.5999568755008</v>
      </c>
      <c r="EA42" s="276">
        <f t="shared" si="29"/>
        <v>1096.3340147431109</v>
      </c>
      <c r="EB42" s="276">
        <f t="shared" si="29"/>
        <v>1157.277413623875</v>
      </c>
      <c r="EC42" s="276">
        <f t="shared" si="29"/>
        <v>1221.6085554891622</v>
      </c>
      <c r="ED42" s="276">
        <f t="shared" si="29"/>
        <v>1289.5157593815588</v>
      </c>
      <c r="EE42" s="276">
        <f t="shared" si="29"/>
        <v>1361.197812688494</v>
      </c>
      <c r="EF42" s="276">
        <f t="shared" si="29"/>
        <v>1436.864553060256</v>
      </c>
      <c r="EG42" s="276">
        <f t="shared" si="29"/>
        <v>1516.7374826758719</v>
      </c>
      <c r="EH42" s="276">
        <f t="shared" si="29"/>
        <v>1601.0504166550122</v>
      </c>
      <c r="EI42" s="276">
        <f t="shared" si="29"/>
        <v>1690.0501675140449</v>
      </c>
      <c r="EJ42" s="276">
        <f t="shared" si="29"/>
        <v>1783.9972676698717</v>
      </c>
      <c r="EK42" s="276">
        <f t="shared" si="29"/>
        <v>1883.1667321065597</v>
      </c>
      <c r="EL42" s="276">
        <f t="shared" si="29"/>
        <v>1987.8488634373539</v>
      </c>
      <c r="EM42" s="276">
        <f t="shared" si="29"/>
        <v>2098.3501017187573</v>
      </c>
      <c r="EN42" s="276">
        <f t="shared" si="29"/>
        <v>2214.9939215043751</v>
      </c>
      <c r="EO42" s="276">
        <f t="shared" si="29"/>
        <v>2338.1217787644996</v>
      </c>
      <c r="EP42" s="276">
        <f t="shared" si="29"/>
        <v>2468.094110443395</v>
      </c>
      <c r="EQ42" s="276">
        <f t="shared" si="29"/>
        <v>2605.2913895803204</v>
      </c>
      <c r="ER42" s="276">
        <f t="shared" si="29"/>
        <v>2750.1152390829898</v>
      </c>
      <c r="ES42" s="276">
        <f t="shared" si="29"/>
        <v>2902.9896074138624</v>
      </c>
      <c r="ET42" s="276">
        <f t="shared" si="29"/>
        <v>3064.3620096308919</v>
      </c>
      <c r="EU42" s="276">
        <f t="shared" si="29"/>
        <v>3234.7048374156839</v>
      </c>
      <c r="EV42" s="276">
        <f t="shared" si="29"/>
        <v>3414.5167419239583</v>
      </c>
      <c r="EW42" s="276">
        <f t="shared" si="22"/>
        <v>3604.324093506385</v>
      </c>
      <c r="EX42" s="276">
        <f t="shared" si="22"/>
        <v>3804.6825225728935</v>
      </c>
      <c r="EY42" s="276">
        <f t="shared" si="22"/>
        <v>4016.1785461110876</v>
      </c>
      <c r="EZ42" s="276">
        <f t="shared" si="22"/>
        <v>4239.4312846201328</v>
      </c>
      <c r="FA42" s="276">
        <f t="shared" si="22"/>
        <v>4475.0942744861677</v>
      </c>
      <c r="FB42" s="276">
        <f t="shared" si="22"/>
        <v>4723.8573811046726</v>
      </c>
      <c r="FC42" s="276">
        <f t="shared" si="22"/>
        <v>4986.4488183501553</v>
      </c>
      <c r="FD42" s="276">
        <f t="shared" ref="FD42:HF44" si="30">FC42*(1+$K42)</f>
        <v>5263.6372803048225</v>
      </c>
      <c r="FE42" s="276">
        <f t="shared" si="30"/>
        <v>5556.2341914865319</v>
      </c>
      <c r="FF42" s="276">
        <f t="shared" si="30"/>
        <v>5865.0960821632043</v>
      </c>
      <c r="FG42" s="276">
        <f t="shared" si="30"/>
        <v>6191.1270957070401</v>
      </c>
      <c r="FH42" s="276">
        <f t="shared" si="30"/>
        <v>6535.2816353284261</v>
      </c>
      <c r="FI42" s="276">
        <f t="shared" si="30"/>
        <v>6898.5671579374066</v>
      </c>
      <c r="FJ42" s="276">
        <f t="shared" si="30"/>
        <v>7282.0471233113085</v>
      </c>
      <c r="FK42" s="276">
        <f t="shared" si="30"/>
        <v>7686.8441072017249</v>
      </c>
      <c r="FL42" s="276">
        <f t="shared" si="30"/>
        <v>8114.1430874939806</v>
      </c>
      <c r="FM42" s="276">
        <f t="shared" si="30"/>
        <v>8565.194913038782</v>
      </c>
      <c r="FN42" s="276">
        <f t="shared" si="30"/>
        <v>9041.3199653104894</v>
      </c>
      <c r="FO42" s="276">
        <f t="shared" si="30"/>
        <v>9543.9120236109375</v>
      </c>
      <c r="FP42" s="276">
        <f t="shared" si="30"/>
        <v>10074.442345133553</v>
      </c>
      <c r="FQ42" s="276">
        <f t="shared" si="30"/>
        <v>10634.463971831507</v>
      </c>
      <c r="FR42" s="276">
        <f t="shared" si="30"/>
        <v>11225.616276697559</v>
      </c>
      <c r="FS42" s="276">
        <f t="shared" si="30"/>
        <v>11849.629762764103</v>
      </c>
      <c r="FT42" s="276">
        <f t="shared" si="30"/>
        <v>12508.331128871694</v>
      </c>
      <c r="FU42" s="276">
        <f t="shared" si="30"/>
        <v>13203.648617035304</v>
      </c>
      <c r="FV42" s="276">
        <f t="shared" si="30"/>
        <v>13937.617657061834</v>
      </c>
      <c r="FW42" s="276">
        <f t="shared" si="30"/>
        <v>14712.386824942601</v>
      </c>
      <c r="FX42" s="276">
        <f t="shared" si="30"/>
        <v>15530.224132463038</v>
      </c>
      <c r="FY42" s="276">
        <f t="shared" si="30"/>
        <v>16393.523666441408</v>
      </c>
      <c r="FZ42" s="276">
        <f t="shared" si="30"/>
        <v>17304.812597031858</v>
      </c>
      <c r="GA42" s="276">
        <f t="shared" si="30"/>
        <v>18266.758575607462</v>
      </c>
      <c r="GB42" s="276">
        <f t="shared" si="30"/>
        <v>19282.177543879385</v>
      </c>
      <c r="GC42" s="276">
        <f t="shared" si="30"/>
        <v>20354.041977112083</v>
      </c>
      <c r="GD42" s="276">
        <f t="shared" si="30"/>
        <v>21485.489585565258</v>
      </c>
      <c r="GE42" s="276">
        <f t="shared" si="30"/>
        <v>22679.83249963458</v>
      </c>
      <c r="GF42" s="276">
        <f t="shared" si="30"/>
        <v>23940.566965579266</v>
      </c>
      <c r="GG42" s="276">
        <f t="shared" si="30"/>
        <v>25271.383580219117</v>
      </c>
      <c r="GH42" s="276">
        <f t="shared" si="30"/>
        <v>26676.178094561503</v>
      </c>
      <c r="GI42" s="276">
        <f t="shared" si="30"/>
        <v>28159.062817984137</v>
      </c>
      <c r="GJ42" s="276">
        <f t="shared" si="30"/>
        <v>29724.378656357549</v>
      </c>
      <c r="GK42" s="276">
        <f t="shared" si="30"/>
        <v>31376.707819346928</v>
      </c>
      <c r="GL42" s="276">
        <f t="shared" si="30"/>
        <v>33120.887234091904</v>
      </c>
      <c r="GM42" s="276">
        <f t="shared" si="30"/>
        <v>34962.022704530667</v>
      </c>
      <c r="GN42" s="276">
        <f t="shared" si="30"/>
        <v>36905.503857817515</v>
      </c>
      <c r="GO42" s="276">
        <f t="shared" si="30"/>
        <v>38957.019921587154</v>
      </c>
      <c r="GP42" s="276">
        <f t="shared" si="30"/>
        <v>41122.576378251018</v>
      </c>
      <c r="GQ42" s="276">
        <f t="shared" si="30"/>
        <v>43408.512545078491</v>
      </c>
      <c r="GR42" s="276">
        <f t="shared" si="30"/>
        <v>45821.520131525809</v>
      </c>
      <c r="GS42" s="276">
        <f t="shared" si="30"/>
        <v>48368.662828136272</v>
      </c>
      <c r="GT42" s="276">
        <f t="shared" si="30"/>
        <v>51057.39698435508</v>
      </c>
      <c r="GU42" s="276">
        <f t="shared" si="30"/>
        <v>53895.5934357898</v>
      </c>
      <c r="GV42" s="276">
        <f t="shared" si="30"/>
        <v>56891.560544812193</v>
      </c>
      <c r="GW42" s="276">
        <f t="shared" si="30"/>
        <v>60054.068521949113</v>
      </c>
      <c r="GX42" s="276">
        <f t="shared" si="30"/>
        <v>63392.37509925937</v>
      </c>
      <c r="GY42" s="276">
        <f t="shared" si="30"/>
        <v>66916.252630851261</v>
      </c>
      <c r="GZ42" s="276">
        <f t="shared" si="30"/>
        <v>70636.016699873158</v>
      </c>
      <c r="HA42" s="276">
        <f t="shared" si="30"/>
        <v>74562.556315719499</v>
      </c>
      <c r="HB42" s="276">
        <f t="shared" si="30"/>
        <v>78707.365789849602</v>
      </c>
      <c r="HC42" s="276">
        <f t="shared" si="30"/>
        <v>83082.578383530694</v>
      </c>
      <c r="HD42" s="276">
        <f t="shared" si="30"/>
        <v>87701.001826003456</v>
      </c>
      <c r="HE42" s="276">
        <f t="shared" si="30"/>
        <v>92576.155807043731</v>
      </c>
      <c r="HF42" s="276">
        <f t="shared" si="30"/>
        <v>97722.31155367395</v>
      </c>
    </row>
    <row r="43" spans="1:214">
      <c r="A43" s="3" t="str">
        <f t="shared" si="15"/>
        <v>Southwest Gas Corporation</v>
      </c>
      <c r="B43" s="3" t="str">
        <f t="shared" si="15"/>
        <v>SWX</v>
      </c>
      <c r="C43" s="276">
        <f>'Attachment 3 Constant DCF '!D42</f>
        <v>64.230555555555569</v>
      </c>
      <c r="D43" s="276">
        <f t="shared" si="16"/>
        <v>2.2799999999999998</v>
      </c>
      <c r="E43" s="95">
        <f t="shared" si="16"/>
        <v>0.04</v>
      </c>
      <c r="F43" s="95">
        <f t="shared" si="17"/>
        <v>4.2598058326084771E-2</v>
      </c>
      <c r="G43" s="95">
        <f t="shared" si="17"/>
        <v>4.5196116652169542E-2</v>
      </c>
      <c r="H43" s="95">
        <f t="shared" si="17"/>
        <v>4.7794174978254313E-2</v>
      </c>
      <c r="I43" s="95">
        <f t="shared" si="17"/>
        <v>5.0392233304339083E-2</v>
      </c>
      <c r="J43" s="95">
        <f t="shared" si="17"/>
        <v>5.2990291630423854E-2</v>
      </c>
      <c r="K43" s="95">
        <f>'Attachment 5 GDP Growth'!$D$25</f>
        <v>5.5588349956508631E-2</v>
      </c>
      <c r="L43" s="95">
        <f t="shared" si="23"/>
        <v>9.0922006964683555E-2</v>
      </c>
      <c r="N43" s="276">
        <f t="shared" si="24"/>
        <v>-64.230555555555569</v>
      </c>
      <c r="O43" s="276">
        <f t="shared" si="18"/>
        <v>2.3712</v>
      </c>
      <c r="P43" s="276">
        <f t="shared" si="19"/>
        <v>2.4660480000000002</v>
      </c>
      <c r="Q43" s="276">
        <f t="shared" si="19"/>
        <v>2.5646899200000002</v>
      </c>
      <c r="R43" s="276">
        <f t="shared" si="19"/>
        <v>2.6672775168000005</v>
      </c>
      <c r="S43" s="276">
        <f t="shared" si="19"/>
        <v>2.7739686174720006</v>
      </c>
      <c r="T43" s="276">
        <f t="shared" si="25"/>
        <v>2.8921342944338018</v>
      </c>
      <c r="U43" s="276">
        <f t="shared" si="25"/>
        <v>3.0228475333787719</v>
      </c>
      <c r="V43" s="276">
        <f t="shared" si="25"/>
        <v>3.1673220373216613</v>
      </c>
      <c r="W43" s="276">
        <f t="shared" si="25"/>
        <v>3.3269304683763492</v>
      </c>
      <c r="X43" s="276">
        <f t="shared" si="25"/>
        <v>3.5032254841297545</v>
      </c>
      <c r="Y43" s="276">
        <f t="shared" si="28"/>
        <v>3.6979640083181189</v>
      </c>
      <c r="Z43" s="276">
        <f t="shared" si="28"/>
        <v>3.9035277257390799</v>
      </c>
      <c r="AA43" s="276">
        <f t="shared" si="28"/>
        <v>4.1205183910223981</v>
      </c>
      <c r="AB43" s="276">
        <f t="shared" si="28"/>
        <v>4.3495712093447807</v>
      </c>
      <c r="AC43" s="276">
        <f t="shared" si="28"/>
        <v>4.5913566958905925</v>
      </c>
      <c r="AD43" s="276">
        <f t="shared" si="28"/>
        <v>4.8465826386769182</v>
      </c>
      <c r="AE43" s="276">
        <f t="shared" si="28"/>
        <v>5.1159961704888302</v>
      </c>
      <c r="AF43" s="276">
        <f t="shared" si="28"/>
        <v>5.4003859559901208</v>
      </c>
      <c r="AG43" s="276">
        <f t="shared" si="28"/>
        <v>5.7005845004119138</v>
      </c>
      <c r="AH43" s="276">
        <f t="shared" si="28"/>
        <v>6.0174705865774598</v>
      </c>
      <c r="AI43" s="276">
        <f t="shared" si="28"/>
        <v>6.3519718473971247</v>
      </c>
      <c r="AJ43" s="276">
        <f t="shared" si="28"/>
        <v>6.7050674813641269</v>
      </c>
      <c r="AK43" s="276">
        <f t="shared" si="28"/>
        <v>7.0777911190002021</v>
      </c>
      <c r="AL43" s="276">
        <f t="shared" si="28"/>
        <v>7.471233848642254</v>
      </c>
      <c r="AM43" s="276">
        <f t="shared" si="28"/>
        <v>7.8865474104274922</v>
      </c>
      <c r="AN43" s="276">
        <f t="shared" si="28"/>
        <v>8.324947567826932</v>
      </c>
      <c r="AO43" s="276">
        <f t="shared" si="28"/>
        <v>8.7877176665968815</v>
      </c>
      <c r="AP43" s="276">
        <f t="shared" si="28"/>
        <v>9.2762123915666628</v>
      </c>
      <c r="AQ43" s="276">
        <f t="shared" si="28"/>
        <v>9.7918617322599726</v>
      </c>
      <c r="AR43" s="276">
        <f t="shared" si="28"/>
        <v>10.336175168958585</v>
      </c>
      <c r="AS43" s="276">
        <f t="shared" si="28"/>
        <v>10.91074609146243</v>
      </c>
      <c r="AT43" s="276">
        <f t="shared" si="28"/>
        <v>11.517256463481253</v>
      </c>
      <c r="AU43" s="276">
        <f t="shared" si="28"/>
        <v>12.15748174631211</v>
      </c>
      <c r="AV43" s="276">
        <f t="shared" si="28"/>
        <v>12.833296096215973</v>
      </c>
      <c r="AW43" s="276">
        <f t="shared" si="28"/>
        <v>13.546677850707923</v>
      </c>
      <c r="AX43" s="276">
        <f t="shared" si="28"/>
        <v>14.299715319821159</v>
      </c>
      <c r="AY43" s="276">
        <f t="shared" si="28"/>
        <v>15.094612899297825</v>
      </c>
      <c r="AZ43" s="276">
        <f t="shared" si="28"/>
        <v>15.933697523602023</v>
      </c>
      <c r="BA43" s="276">
        <f t="shared" si="28"/>
        <v>16.819425477645165</v>
      </c>
      <c r="BB43" s="276">
        <f t="shared" si="28"/>
        <v>17.754389587163921</v>
      </c>
      <c r="BC43" s="276">
        <f t="shared" si="28"/>
        <v>18.741326808799382</v>
      </c>
      <c r="BD43" s="276">
        <f t="shared" si="28"/>
        <v>19.78312624209622</v>
      </c>
      <c r="BE43" s="276">
        <f t="shared" si="28"/>
        <v>20.882837586875652</v>
      </c>
      <c r="BF43" s="276">
        <f t="shared" si="28"/>
        <v>22.043680070739828</v>
      </c>
      <c r="BG43" s="276">
        <f t="shared" si="28"/>
        <v>23.26905187284143</v>
      </c>
      <c r="BH43" s="276">
        <f t="shared" si="28"/>
        <v>24.562540071505094</v>
      </c>
      <c r="BI43" s="276">
        <f t="shared" si="28"/>
        <v>25.927931144820686</v>
      </c>
      <c r="BJ43" s="276">
        <f t="shared" si="28"/>
        <v>27.369222054947237</v>
      </c>
      <c r="BK43" s="276">
        <f t="shared" si="28"/>
        <v>28.890631948575038</v>
      </c>
      <c r="BL43" s="276">
        <f t="shared" si="28"/>
        <v>30.496614507797116</v>
      </c>
      <c r="BM43" s="276">
        <f t="shared" si="28"/>
        <v>32.191870987545279</v>
      </c>
      <c r="BN43" s="276">
        <f t="shared" si="28"/>
        <v>33.98136397775572</v>
      </c>
      <c r="BO43" s="276">
        <f t="shared" si="28"/>
        <v>35.870331930550698</v>
      </c>
      <c r="BP43" s="276">
        <f t="shared" si="28"/>
        <v>37.864304494962276</v>
      </c>
      <c r="BQ43" s="276">
        <f t="shared" si="28"/>
        <v>39.969118704088039</v>
      </c>
      <c r="BR43" s="276">
        <f t="shared" si="28"/>
        <v>42.190936062064118</v>
      </c>
      <c r="BS43" s="276">
        <f t="shared" si="28"/>
        <v>44.536260580874817</v>
      </c>
      <c r="BT43" s="276">
        <f t="shared" si="28"/>
        <v>47.011957819798745</v>
      </c>
      <c r="BU43" s="276">
        <f t="shared" si="28"/>
        <v>49.62527498322634</v>
      </c>
      <c r="BV43" s="276">
        <f t="shared" si="28"/>
        <v>52.383862135681902</v>
      </c>
      <c r="BW43" s="276">
        <f t="shared" si="28"/>
        <v>55.295794596153691</v>
      </c>
      <c r="BX43" s="276">
        <f t="shared" si="28"/>
        <v>58.369596577287901</v>
      </c>
      <c r="BY43" s="276">
        <f t="shared" si="28"/>
        <v>61.614266138646407</v>
      </c>
      <c r="BZ43" s="276">
        <f t="shared" si="28"/>
        <v>65.03930152707494</v>
      </c>
      <c r="CA43" s="276">
        <f t="shared" si="28"/>
        <v>68.654728981288869</v>
      </c>
      <c r="CB43" s="276">
        <f t="shared" si="28"/>
        <v>72.471132082070014</v>
      </c>
      <c r="CC43" s="276">
        <f t="shared" si="28"/>
        <v>76.499682733992486</v>
      </c>
      <c r="CD43" s="276">
        <f t="shared" si="28"/>
        <v>80.752173869371546</v>
      </c>
      <c r="CE43" s="276">
        <f t="shared" si="28"/>
        <v>85.241053970171009</v>
      </c>
      <c r="CF43" s="276">
        <f t="shared" si="28"/>
        <v>89.979463508926514</v>
      </c>
      <c r="CG43" s="276">
        <f t="shared" si="28"/>
        <v>94.981273415359624</v>
      </c>
      <c r="CH43" s="276">
        <f t="shared" si="28"/>
        <v>100.26112568128747</v>
      </c>
      <c r="CI43" s="276">
        <f t="shared" si="28"/>
        <v>105.83447622269237</v>
      </c>
      <c r="CJ43" s="276">
        <f t="shared" si="28"/>
        <v>111.71764012442318</v>
      </c>
      <c r="CK43" s="276">
        <f t="shared" si="29"/>
        <v>117.92783939997491</v>
      </c>
      <c r="CL43" s="276">
        <f t="shared" si="29"/>
        <v>124.48325340615567</v>
      </c>
      <c r="CM43" s="276">
        <f t="shared" si="29"/>
        <v>131.4030720602218</v>
      </c>
      <c r="CN43" s="276">
        <f t="shared" si="29"/>
        <v>138.70755201526575</v>
      </c>
      <c r="CO43" s="276">
        <f t="shared" si="29"/>
        <v>146.41807595830096</v>
      </c>
      <c r="CP43" s="276">
        <f t="shared" si="29"/>
        <v>154.55721520462967</v>
      </c>
      <c r="CQ43" s="276">
        <f t="shared" si="29"/>
        <v>163.14879577172803</v>
      </c>
      <c r="CR43" s="276">
        <f t="shared" si="29"/>
        <v>172.21796812606979</v>
      </c>
      <c r="CS43" s="276">
        <f t="shared" si="29"/>
        <v>181.79128080706062</v>
      </c>
      <c r="CT43" s="276">
        <f t="shared" si="29"/>
        <v>191.89675814360544</v>
      </c>
      <c r="CU43" s="276">
        <f t="shared" si="29"/>
        <v>202.56398229081168</v>
      </c>
      <c r="CV43" s="276">
        <f t="shared" si="29"/>
        <v>213.82417982697734</v>
      </c>
      <c r="CW43" s="276">
        <f t="shared" si="29"/>
        <v>225.71031316436279</v>
      </c>
      <c r="CX43" s="276">
        <f t="shared" si="29"/>
        <v>238.25717704133655</v>
      </c>
      <c r="CY43" s="276">
        <f t="shared" si="29"/>
        <v>251.50150037836019</v>
      </c>
      <c r="CZ43" s="276">
        <f t="shared" si="29"/>
        <v>265.48205379597948</v>
      </c>
      <c r="DA43" s="276">
        <f t="shared" si="29"/>
        <v>280.23976310956306</v>
      </c>
      <c r="DB43" s="276">
        <f t="shared" si="29"/>
        <v>295.81782913302652</v>
      </c>
      <c r="DC43" s="276">
        <f t="shared" si="29"/>
        <v>312.2618541422479</v>
      </c>
      <c r="DD43" s="276">
        <f t="shared" si="29"/>
        <v>329.61997536837544</v>
      </c>
      <c r="DE43" s="276">
        <f t="shared" si="29"/>
        <v>347.94300591180843</v>
      </c>
      <c r="DF43" s="276">
        <f t="shared" si="29"/>
        <v>367.28458348935357</v>
      </c>
      <c r="DG43" s="276">
        <f t="shared" si="29"/>
        <v>387.70132744999029</v>
      </c>
      <c r="DH43" s="276">
        <f t="shared" si="29"/>
        <v>409.2530045188833</v>
      </c>
      <c r="DI43" s="276">
        <f t="shared" si="29"/>
        <v>432.0027037548316</v>
      </c>
      <c r="DJ43" s="276">
        <f t="shared" si="29"/>
        <v>456.01702123331313</v>
      </c>
      <c r="DK43" s="276">
        <f t="shared" si="29"/>
        <v>481.36625499575518</v>
      </c>
      <c r="DL43" s="276">
        <f t="shared" si="29"/>
        <v>508.12461083571321</v>
      </c>
      <c r="DM43" s="276">
        <f t="shared" si="29"/>
        <v>536.37041952436357</v>
      </c>
      <c r="DN43" s="276">
        <f t="shared" si="29"/>
        <v>566.18636611120326</v>
      </c>
      <c r="DO43" s="276">
        <f t="shared" si="29"/>
        <v>597.65973197119672</v>
      </c>
      <c r="DP43" s="276">
        <f t="shared" si="29"/>
        <v>630.8826503069248</v>
      </c>
      <c r="DQ43" s="276">
        <f t="shared" si="29"/>
        <v>665.95237585367579</v>
      </c>
      <c r="DR43" s="276">
        <f t="shared" si="29"/>
        <v>702.97156957699826</v>
      </c>
      <c r="DS43" s="276">
        <f t="shared" si="29"/>
        <v>742.04859919612056</v>
      </c>
      <c r="DT43" s="276">
        <f t="shared" si="29"/>
        <v>783.29785641297156</v>
      </c>
      <c r="DU43" s="276">
        <f t="shared" si="29"/>
        <v>826.84009177543885</v>
      </c>
      <c r="DV43" s="276">
        <f t="shared" si="29"/>
        <v>872.80276815512366</v>
      </c>
      <c r="DW43" s="276">
        <f t="shared" si="29"/>
        <v>921.3204338743401</v>
      </c>
      <c r="DX43" s="276">
        <f t="shared" si="29"/>
        <v>972.53511657462923</v>
      </c>
      <c r="DY43" s="276">
        <f t="shared" si="29"/>
        <v>1026.5967389797736</v>
      </c>
      <c r="DZ43" s="276">
        <f t="shared" si="29"/>
        <v>1083.6635577703919</v>
      </c>
      <c r="EA43" s="276">
        <f t="shared" si="29"/>
        <v>1143.9026268548475</v>
      </c>
      <c r="EB43" s="276">
        <f t="shared" si="29"/>
        <v>1207.4902863926243</v>
      </c>
      <c r="EC43" s="276">
        <f t="shared" si="29"/>
        <v>1274.6126790017024</v>
      </c>
      <c r="ED43" s="276">
        <f t="shared" si="29"/>
        <v>1345.466294661052</v>
      </c>
      <c r="EE43" s="276">
        <f t="shared" si="29"/>
        <v>1420.2585459033576</v>
      </c>
      <c r="EF43" s="276">
        <f t="shared" si="29"/>
        <v>1499.2083749817555</v>
      </c>
      <c r="EG43" s="276">
        <f t="shared" si="29"/>
        <v>1582.5468947879699</v>
      </c>
      <c r="EH43" s="276">
        <f t="shared" si="29"/>
        <v>1670.5180653980296</v>
      </c>
      <c r="EI43" s="276">
        <f t="shared" si="29"/>
        <v>1763.3794082260451</v>
      </c>
      <c r="EJ43" s="276">
        <f t="shared" si="29"/>
        <v>1861.4027598766156</v>
      </c>
      <c r="EK43" s="276">
        <f t="shared" si="29"/>
        <v>1964.875067902648</v>
      </c>
      <c r="EL43" s="276">
        <f t="shared" si="29"/>
        <v>2074.0992307980391</v>
      </c>
      <c r="EM43" s="276">
        <f t="shared" si="29"/>
        <v>2189.394984684166</v>
      </c>
      <c r="EN43" s="276">
        <f t="shared" si="29"/>
        <v>2311.0998392858141</v>
      </c>
      <c r="EO43" s="276">
        <f t="shared" si="29"/>
        <v>2439.5700659364647</v>
      </c>
      <c r="EP43" s="276">
        <f t="shared" si="29"/>
        <v>2575.1817405051638</v>
      </c>
      <c r="EQ43" s="276">
        <f t="shared" si="29"/>
        <v>2718.3318442979757</v>
      </c>
      <c r="ER43" s="276">
        <f t="shared" si="29"/>
        <v>2869.4394261567331</v>
      </c>
      <c r="ES43" s="276">
        <f t="shared" si="29"/>
        <v>3028.9468291569369</v>
      </c>
      <c r="ET43" s="276">
        <f t="shared" si="29"/>
        <v>3197.3209854957699</v>
      </c>
      <c r="EU43" s="276">
        <f t="shared" si="29"/>
        <v>3375.054783360798</v>
      </c>
      <c r="EV43" s="276">
        <f t="shared" si="29"/>
        <v>3562.6685097806462</v>
      </c>
      <c r="EW43" s="276">
        <f t="shared" ref="EW43:GB44" si="31">EV43*(1+$K43)</f>
        <v>3760.7113736813658</v>
      </c>
      <c r="EX43" s="276">
        <f t="shared" si="31"/>
        <v>3969.7631136069876</v>
      </c>
      <c r="EY43" s="276">
        <f t="shared" si="31"/>
        <v>4190.4356948106124</v>
      </c>
      <c r="EZ43" s="276">
        <f t="shared" si="31"/>
        <v>4423.3751006839902</v>
      </c>
      <c r="FA43" s="276">
        <f t="shared" si="31"/>
        <v>4669.2632237697189</v>
      </c>
      <c r="FB43" s="276">
        <f t="shared" si="31"/>
        <v>4928.8198618916858</v>
      </c>
      <c r="FC43" s="276">
        <f t="shared" si="31"/>
        <v>5202.8048252471117</v>
      </c>
      <c r="FD43" s="276">
        <f t="shared" si="31"/>
        <v>5492.0201606283599</v>
      </c>
      <c r="FE43" s="276">
        <f t="shared" si="31"/>
        <v>5797.3124992855701</v>
      </c>
      <c r="FF43" s="276">
        <f t="shared" si="31"/>
        <v>6119.5755353030981</v>
      </c>
      <c r="FG43" s="276">
        <f t="shared" si="31"/>
        <v>6459.7526417448153</v>
      </c>
      <c r="FH43" s="276">
        <f t="shared" si="31"/>
        <v>6818.8396322266071</v>
      </c>
      <c r="FI43" s="276">
        <f t="shared" si="31"/>
        <v>7197.8876760001303</v>
      </c>
      <c r="FJ43" s="276">
        <f t="shared" si="31"/>
        <v>7598.006375081266</v>
      </c>
      <c r="FK43" s="276">
        <f t="shared" si="31"/>
        <v>8020.3670124310675</v>
      </c>
      <c r="FL43" s="276">
        <f t="shared" si="31"/>
        <v>8466.2059806977231</v>
      </c>
      <c r="FM43" s="276">
        <f t="shared" si="31"/>
        <v>8936.8284015566351</v>
      </c>
      <c r="FN43" s="276">
        <f t="shared" si="31"/>
        <v>9433.6119462436309</v>
      </c>
      <c r="FO43" s="276">
        <f t="shared" si="31"/>
        <v>9958.0108684653223</v>
      </c>
      <c r="FP43" s="276">
        <f t="shared" si="31"/>
        <v>10511.56026149229</v>
      </c>
      <c r="FQ43" s="276">
        <f t="shared" si="31"/>
        <v>11095.880551897053</v>
      </c>
      <c r="FR43" s="276">
        <f t="shared" si="31"/>
        <v>11712.682243091525</v>
      </c>
      <c r="FS43" s="276">
        <f t="shared" si="31"/>
        <v>12363.770922549882</v>
      </c>
      <c r="FT43" s="276">
        <f t="shared" si="31"/>
        <v>13051.052547374691</v>
      </c>
      <c r="FU43" s="276">
        <f t="shared" si="31"/>
        <v>13776.539023678939</v>
      </c>
      <c r="FV43" s="276">
        <f t="shared" si="31"/>
        <v>14542.354096116702</v>
      </c>
      <c r="FW43" s="276">
        <f t="shared" si="31"/>
        <v>15350.739564803103</v>
      </c>
      <c r="FX43" s="276">
        <f t="shared" si="31"/>
        <v>16204.061847822601</v>
      </c>
      <c r="FY43" s="276">
        <f t="shared" si="31"/>
        <v>17104.818908536272</v>
      </c>
      <c r="FZ43" s="276">
        <f t="shared" si="31"/>
        <v>18055.647567966691</v>
      </c>
      <c r="GA43" s="276">
        <f t="shared" si="31"/>
        <v>19059.331223666206</v>
      </c>
      <c r="GB43" s="276">
        <f t="shared" si="31"/>
        <v>20118.807997664375</v>
      </c>
      <c r="GC43" s="276">
        <f t="shared" si="30"/>
        <v>21237.179337346348</v>
      </c>
      <c r="GD43" s="276">
        <f t="shared" si="30"/>
        <v>22417.71909443989</v>
      </c>
      <c r="GE43" s="276">
        <f t="shared" si="30"/>
        <v>23663.883108688322</v>
      </c>
      <c r="GF43" s="276">
        <f t="shared" si="30"/>
        <v>24979.319324264001</v>
      </c>
      <c r="GG43" s="276">
        <f t="shared" si="30"/>
        <v>26367.878468536568</v>
      </c>
      <c r="GH43" s="276">
        <f t="shared" si="30"/>
        <v>27833.625324456269</v>
      </c>
      <c r="GI43" s="276">
        <f t="shared" si="30"/>
        <v>29380.850629550485</v>
      </c>
      <c r="GJ43" s="276">
        <f t="shared" si="30"/>
        <v>31014.083636365845</v>
      </c>
      <c r="GK43" s="276">
        <f t="shared" si="30"/>
        <v>32738.105371124577</v>
      </c>
      <c r="GL43" s="276">
        <f t="shared" si="30"/>
        <v>34557.962629407702</v>
      </c>
      <c r="GM43" s="276">
        <f t="shared" si="30"/>
        <v>36478.982749835166</v>
      </c>
      <c r="GN43" s="276">
        <f t="shared" si="30"/>
        <v>38506.789208990442</v>
      </c>
      <c r="GO43" s="276">
        <f t="shared" si="30"/>
        <v>40647.318083241313</v>
      </c>
      <c r="GP43" s="276">
        <f t="shared" si="30"/>
        <v>42906.835425646052</v>
      </c>
      <c r="GQ43" s="276">
        <f t="shared" si="30"/>
        <v>45291.955608813187</v>
      </c>
      <c r="GR43" s="276">
        <f t="shared" si="30"/>
        <v>47809.660687410549</v>
      </c>
      <c r="GS43" s="276">
        <f t="shared" si="30"/>
        <v>50467.320837004263</v>
      </c>
      <c r="GT43" s="276">
        <f t="shared" si="30"/>
        <v>53272.715929059057</v>
      </c>
      <c r="GU43" s="276">
        <f t="shared" si="30"/>
        <v>56234.058305257262</v>
      </c>
      <c r="GV43" s="276">
        <f t="shared" si="30"/>
        <v>59360.016817804615</v>
      </c>
      <c r="GW43" s="276">
        <f t="shared" si="30"/>
        <v>62659.742206096977</v>
      </c>
      <c r="GX43" s="276">
        <f t="shared" si="30"/>
        <v>66142.893884034114</v>
      </c>
      <c r="GY43" s="276">
        <f t="shared" si="30"/>
        <v>69819.668216396021</v>
      </c>
      <c r="GZ43" s="276">
        <f t="shared" si="30"/>
        <v>73700.828367056369</v>
      </c>
      <c r="HA43" s="276">
        <f t="shared" si="30"/>
        <v>77797.735806408877</v>
      </c>
      <c r="HB43" s="276">
        <f t="shared" si="30"/>
        <v>82122.38357023953</v>
      </c>
      <c r="HC43" s="276">
        <f t="shared" si="30"/>
        <v>86687.431367404643</v>
      </c>
      <c r="HD43" s="276">
        <f t="shared" si="30"/>
        <v>91506.242639086762</v>
      </c>
      <c r="HE43" s="276">
        <f t="shared" si="30"/>
        <v>96592.923678113511</v>
      </c>
      <c r="HF43" s="276">
        <f t="shared" si="30"/>
        <v>101962.36492285482</v>
      </c>
    </row>
    <row r="44" spans="1:214">
      <c r="A44" s="3" t="str">
        <f t="shared" si="15"/>
        <v>Spire, Inc.</v>
      </c>
      <c r="B44" s="3" t="str">
        <f t="shared" si="15"/>
        <v>SR</v>
      </c>
      <c r="C44" s="276">
        <f>'Attachment 3 Constant DCF '!D43</f>
        <v>60.419111111111135</v>
      </c>
      <c r="D44" s="276">
        <f t="shared" si="16"/>
        <v>2.6</v>
      </c>
      <c r="E44" s="95">
        <f t="shared" si="16"/>
        <v>5.3699999999999998E-2</v>
      </c>
      <c r="F44" s="95">
        <f t="shared" si="17"/>
        <v>5.4014724992751437E-2</v>
      </c>
      <c r="G44" s="95">
        <f t="shared" si="17"/>
        <v>5.4329449985502876E-2</v>
      </c>
      <c r="H44" s="95">
        <f t="shared" si="17"/>
        <v>5.4644174978254315E-2</v>
      </c>
      <c r="I44" s="95">
        <f t="shared" si="17"/>
        <v>5.4958899971005754E-2</v>
      </c>
      <c r="J44" s="95">
        <f t="shared" si="17"/>
        <v>5.5273624963757192E-2</v>
      </c>
      <c r="K44" s="95">
        <f>'Attachment 5 GDP Growth'!$D$25</f>
        <v>5.5588349956508631E-2</v>
      </c>
      <c r="L44" s="95">
        <f t="shared" si="23"/>
        <v>0.10268051028251649</v>
      </c>
      <c r="N44" s="276">
        <f t="shared" si="24"/>
        <v>-60.419111111111135</v>
      </c>
      <c r="O44" s="276">
        <f t="shared" si="18"/>
        <v>2.7396200000000004</v>
      </c>
      <c r="P44" s="276">
        <f t="shared" si="19"/>
        <v>2.8867375940000009</v>
      </c>
      <c r="Q44" s="276">
        <f t="shared" si="19"/>
        <v>3.0417554027978011</v>
      </c>
      <c r="R44" s="276">
        <f t="shared" si="19"/>
        <v>3.2050976679280434</v>
      </c>
      <c r="S44" s="276">
        <f t="shared" si="19"/>
        <v>3.3772114126957797</v>
      </c>
      <c r="T44" s="276">
        <f t="shared" si="25"/>
        <v>3.5596305583949239</v>
      </c>
      <c r="U44" s="276">
        <f t="shared" si="25"/>
        <v>3.7530233287841086</v>
      </c>
      <c r="V44" s="276">
        <f t="shared" si="25"/>
        <v>3.9581041922596576</v>
      </c>
      <c r="W44" s="276">
        <f t="shared" si="25"/>
        <v>4.1756372446368744</v>
      </c>
      <c r="X44" s="276">
        <f t="shared" si="25"/>
        <v>4.406439851681629</v>
      </c>
      <c r="Y44" s="276">
        <f t="shared" si="28"/>
        <v>4.6513865722192138</v>
      </c>
      <c r="Z44" s="276">
        <f t="shared" si="28"/>
        <v>4.9099494767787402</v>
      </c>
      <c r="AA44" s="276">
        <f t="shared" si="28"/>
        <v>5.1828854665626931</v>
      </c>
      <c r="AB44" s="276">
        <f t="shared" si="28"/>
        <v>5.4709935176624827</v>
      </c>
      <c r="AC44" s="276">
        <f t="shared" si="28"/>
        <v>5.7751170199320949</v>
      </c>
      <c r="AD44" s="276">
        <f t="shared" si="28"/>
        <v>6.0961462458758691</v>
      </c>
      <c r="AE44" s="276">
        <f t="shared" si="28"/>
        <v>6.4350209567776728</v>
      </c>
      <c r="AF44" s="276">
        <f t="shared" si="28"/>
        <v>6.7927331537004969</v>
      </c>
      <c r="AG44" s="276">
        <f t="shared" si="28"/>
        <v>7.1703299814095782</v>
      </c>
      <c r="AH44" s="276">
        <f t="shared" si="28"/>
        <v>7.5689167937198203</v>
      </c>
      <c r="AI44" s="276">
        <f t="shared" si="28"/>
        <v>7.9896603892408127</v>
      </c>
      <c r="AJ44" s="276">
        <f t="shared" si="28"/>
        <v>8.4337924269915856</v>
      </c>
      <c r="AK44" s="276">
        <f t="shared" si="28"/>
        <v>8.902613031883746</v>
      </c>
      <c r="AL44" s="276">
        <f t="shared" si="28"/>
        <v>9.3974946006274731</v>
      </c>
      <c r="AM44" s="276">
        <f t="shared" si="28"/>
        <v>9.9198858192015535</v>
      </c>
      <c r="AN44" s="276">
        <f t="shared" si="28"/>
        <v>10.471315903647938</v>
      </c>
      <c r="AO44" s="276">
        <f t="shared" si="28"/>
        <v>11.053399076605073</v>
      </c>
      <c r="AP44" s="276">
        <f t="shared" si="28"/>
        <v>11.667839292684345</v>
      </c>
      <c r="AQ44" s="276">
        <f t="shared" si="28"/>
        <v>12.316435226522385</v>
      </c>
      <c r="AR44" s="276">
        <f t="shared" si="28"/>
        <v>13.001085538110981</v>
      </c>
      <c r="AS44" s="276">
        <f t="shared" si="28"/>
        <v>13.723794430817998</v>
      </c>
      <c r="AT44" s="276">
        <f t="shared" si="28"/>
        <v>14.486677518369493</v>
      </c>
      <c r="AU44" s="276">
        <f t="shared" si="28"/>
        <v>15.291968017967703</v>
      </c>
      <c r="AV44" s="276">
        <f t="shared" si="28"/>
        <v>16.142023287674228</v>
      </c>
      <c r="AW44" s="276">
        <f t="shared" si="28"/>
        <v>17.039331727195574</v>
      </c>
      <c r="AX44" s="276">
        <f t="shared" si="28"/>
        <v>17.986520062271961</v>
      </c>
      <c r="AY44" s="276">
        <f t="shared" si="28"/>
        <v>18.986361033993298</v>
      </c>
      <c r="AZ44" s="276">
        <f t="shared" si="28"/>
        <v>20.041781515551538</v>
      </c>
      <c r="BA44" s="276">
        <f t="shared" si="28"/>
        <v>21.155871080189904</v>
      </c>
      <c r="BB44" s="276">
        <f t="shared" si="28"/>
        <v>22.331891045430279</v>
      </c>
      <c r="BC44" s="276">
        <f t="shared" si="28"/>
        <v>23.573284020054277</v>
      </c>
      <c r="BD44" s="276">
        <f t="shared" si="28"/>
        <v>24.883683981785229</v>
      </c>
      <c r="BE44" s="276">
        <f t="shared" si="28"/>
        <v>26.266926915171876</v>
      </c>
      <c r="BF44" s="276">
        <f t="shared" si="28"/>
        <v>27.727062040814484</v>
      </c>
      <c r="BG44" s="276">
        <f t="shared" si="28"/>
        <v>29.268363668805105</v>
      </c>
      <c r="BH44" s="276">
        <f t="shared" si="28"/>
        <v>30.895343711081004</v>
      </c>
      <c r="BI44" s="276">
        <f t="shared" si="28"/>
        <v>32.612764889319195</v>
      </c>
      <c r="BJ44" s="276">
        <f t="shared" si="28"/>
        <v>34.425654677036007</v>
      </c>
      <c r="BK44" s="276">
        <f t="shared" si="28"/>
        <v>36.339320016705003</v>
      </c>
      <c r="BL44" s="276">
        <f t="shared" si="28"/>
        <v>38.35936285497516</v>
      </c>
      <c r="BM44" s="276">
        <f t="shared" si="28"/>
        <v>40.491696541466219</v>
      </c>
      <c r="BN44" s="276">
        <f t="shared" si="28"/>
        <v>42.742563139145993</v>
      </c>
      <c r="BO44" s="276">
        <f t="shared" si="28"/>
        <v>45.11855169696301</v>
      </c>
      <c r="BP44" s="276">
        <f t="shared" si="28"/>
        <v>47.626617538224615</v>
      </c>
      <c r="BQ44" s="276">
        <f t="shared" si="28"/>
        <v>50.274102621184234</v>
      </c>
      <c r="BR44" s="276">
        <f t="shared" si="28"/>
        <v>53.06875703144005</v>
      </c>
      <c r="BS44" s="276">
        <f t="shared" si="28"/>
        <v>56.018761669060666</v>
      </c>
      <c r="BT44" s="276">
        <f t="shared" si="28"/>
        <v>59.13275219685066</v>
      </c>
      <c r="BU44" s="276">
        <f t="shared" si="28"/>
        <v>62.419844319860701</v>
      </c>
      <c r="BV44" s="276">
        <f t="shared" si="28"/>
        <v>65.889660470143909</v>
      </c>
      <c r="BW44" s="276">
        <f t="shared" si="28"/>
        <v>69.5523579748738</v>
      </c>
      <c r="BX44" s="276">
        <f t="shared" si="28"/>
        <v>73.418658790281455</v>
      </c>
      <c r="BY44" s="276">
        <f t="shared" si="28"/>
        <v>77.49988088845312</v>
      </c>
      <c r="BZ44" s="276">
        <f t="shared" si="28"/>
        <v>81.807971388868182</v>
      </c>
      <c r="CA44" s="276">
        <f t="shared" si="28"/>
        <v>86.355541531664628</v>
      </c>
      <c r="CB44" s="276">
        <f t="shared" si="28"/>
        <v>91.155903595010614</v>
      </c>
      <c r="CC44" s="276">
        <f t="shared" si="28"/>
        <v>96.223109864651832</v>
      </c>
      <c r="CD44" s="276">
        <f t="shared" si="28"/>
        <v>101.57199376971168</v>
      </c>
      <c r="CE44" s="276">
        <f t="shared" si="28"/>
        <v>107.21821330516273</v>
      </c>
      <c r="CF44" s="276">
        <f t="shared" si="28"/>
        <v>113.17829686808172</v>
      </c>
      <c r="CG44" s="276">
        <f t="shared" si="28"/>
        <v>119.46969164186626</v>
      </c>
      <c r="CH44" s="276">
        <f t="shared" si="28"/>
        <v>126.1108146700505</v>
      </c>
      <c r="CI44" s="276">
        <f t="shared" si="28"/>
        <v>133.12110676922967</v>
      </c>
      <c r="CJ44" s="276">
        <f t="shared" si="28"/>
        <v>140.52108943891537</v>
      </c>
      <c r="CK44" s="276">
        <f t="shared" si="29"/>
        <v>148.33242493491565</v>
      </c>
      <c r="CL44" s="276">
        <f t="shared" si="29"/>
        <v>156.57797968209528</v>
      </c>
      <c r="CM44" s="276">
        <f t="shared" si="29"/>
        <v>165.28189121214669</v>
      </c>
      <c r="CN44" s="276">
        <f t="shared" si="29"/>
        <v>174.46963882232109</v>
      </c>
      <c r="CO44" s="276">
        <f t="shared" si="29"/>
        <v>184.16811816196193</v>
      </c>
      <c r="CP44" s="276">
        <f t="shared" si="29"/>
        <v>194.40571996518071</v>
      </c>
      <c r="CQ44" s="276">
        <f t="shared" si="29"/>
        <v>205.21241316015218</v>
      </c>
      <c r="CR44" s="276">
        <f t="shared" si="29"/>
        <v>216.61983259831837</v>
      </c>
      <c r="CS44" s="276">
        <f t="shared" si="29"/>
        <v>228.66137166031402</v>
      </c>
      <c r="CT44" s="276">
        <f t="shared" si="29"/>
        <v>241.37228000970285</v>
      </c>
      <c r="CU44" s="276">
        <f t="shared" si="29"/>
        <v>254.78976678068261</v>
      </c>
      <c r="CV44" s="276">
        <f t="shared" si="29"/>
        <v>268.95310950182443</v>
      </c>
      <c r="CW44" s="276">
        <f t="shared" si="29"/>
        <v>283.90376907470301</v>
      </c>
      <c r="CX44" s="276">
        <f t="shared" si="29"/>
        <v>299.68551114399941</v>
      </c>
      <c r="CY44" s="276">
        <f t="shared" si="29"/>
        <v>316.34453421436723</v>
      </c>
      <c r="CZ44" s="276">
        <f t="shared" si="29"/>
        <v>333.92960488910421</v>
      </c>
      <c r="DA44" s="276">
        <f t="shared" si="29"/>
        <v>352.49220062651841</v>
      </c>
      <c r="DB44" s="276">
        <f t="shared" si="29"/>
        <v>372.08666043188515</v>
      </c>
      <c r="DC44" s="276">
        <f t="shared" si="29"/>
        <v>392.77034392612137</v>
      </c>
      <c r="DD44" s="276">
        <f t="shared" si="29"/>
        <v>414.60379925682486</v>
      </c>
      <c r="DE44" s="276">
        <f t="shared" si="29"/>
        <v>437.65094034321129</v>
      </c>
      <c r="DF44" s="276">
        <f t="shared" si="29"/>
        <v>461.97923397380481</v>
      </c>
      <c r="DG44" s="276">
        <f t="shared" si="29"/>
        <v>487.65989730458045</v>
      </c>
      <c r="DH44" s="276">
        <f t="shared" si="29"/>
        <v>514.76810633570256</v>
      </c>
      <c r="DI44" s="276">
        <f t="shared" si="29"/>
        <v>543.38321597714082</v>
      </c>
      <c r="DJ44" s="276">
        <f t="shared" si="29"/>
        <v>573.58899234737123</v>
      </c>
      <c r="DK44" s="276">
        <f t="shared" si="29"/>
        <v>605.47385798517803</v>
      </c>
      <c r="DL44" s="276">
        <f t="shared" si="29"/>
        <v>639.13115069237551</v>
      </c>
      <c r="DM44" s="276">
        <f t="shared" si="29"/>
        <v>674.65939676516939</v>
      </c>
      <c r="DN44" s="276">
        <f t="shared" si="29"/>
        <v>712.16259941399858</v>
      </c>
      <c r="DO44" s="276">
        <f t="shared" si="29"/>
        <v>751.75054321616085</v>
      </c>
      <c r="DP44" s="276">
        <f t="shared" si="29"/>
        <v>793.53911549245629</v>
      </c>
      <c r="DQ44" s="276">
        <f t="shared" si="29"/>
        <v>837.65064554862931</v>
      </c>
      <c r="DR44" s="276">
        <f t="shared" si="29"/>
        <v>884.21426277468186</v>
      </c>
      <c r="DS44" s="276">
        <f t="shared" si="29"/>
        <v>933.36627465033712</v>
      </c>
      <c r="DT44" s="276">
        <f t="shared" si="29"/>
        <v>985.25056576320276</v>
      </c>
      <c r="DU44" s="276">
        <f t="shared" si="29"/>
        <v>1040.0190190076958</v>
      </c>
      <c r="DV44" s="276">
        <f t="shared" si="29"/>
        <v>1097.8319601977203</v>
      </c>
      <c r="DW44" s="276">
        <f t="shared" si="29"/>
        <v>1158.858627394631</v>
      </c>
      <c r="DX44" s="276">
        <f t="shared" si="29"/>
        <v>1223.2776663243631</v>
      </c>
      <c r="DY44" s="276">
        <f t="shared" si="29"/>
        <v>1291.2776533339829</v>
      </c>
      <c r="DZ44" s="276">
        <f t="shared" si="29"/>
        <v>1363.0576474185316</v>
      </c>
      <c r="EA44" s="276">
        <f t="shared" si="29"/>
        <v>1438.8277729341282</v>
      </c>
      <c r="EB44" s="276">
        <f t="shared" si="29"/>
        <v>1518.8098347031346</v>
      </c>
      <c r="EC44" s="276">
        <f t="shared" si="29"/>
        <v>1603.2379673119995</v>
      </c>
      <c r="ED44" s="276">
        <f t="shared" si="29"/>
        <v>1692.3593205025004</v>
      </c>
      <c r="EE44" s="276">
        <f t="shared" si="29"/>
        <v>1786.4347826627525</v>
      </c>
      <c r="EF44" s="276">
        <f t="shared" si="29"/>
        <v>1885.739744535889</v>
      </c>
      <c r="EG44" s="276">
        <f t="shared" si="29"/>
        <v>1990.5649053820473</v>
      </c>
      <c r="EH44" s="276">
        <f t="shared" si="29"/>
        <v>2101.2171239535692</v>
      </c>
      <c r="EI44" s="276">
        <f t="shared" si="29"/>
        <v>2218.020316774509</v>
      </c>
      <c r="EJ44" s="276">
        <f t="shared" si="29"/>
        <v>2341.3164063540166</v>
      </c>
      <c r="EK44" s="276">
        <f t="shared" si="29"/>
        <v>2471.4663221093388</v>
      </c>
      <c r="EL44" s="276">
        <f t="shared" si="29"/>
        <v>2608.8510569284781</v>
      </c>
      <c r="EM44" s="276">
        <f t="shared" si="29"/>
        <v>2753.8727824654256</v>
      </c>
      <c r="EN44" s="276">
        <f t="shared" si="29"/>
        <v>2906.9560264328179</v>
      </c>
      <c r="EO44" s="276">
        <f t="shared" si="29"/>
        <v>3068.5489153383473</v>
      </c>
      <c r="EP44" s="276">
        <f t="shared" si="29"/>
        <v>3239.1244863028405</v>
      </c>
      <c r="EQ44" s="276">
        <f t="shared" si="29"/>
        <v>3419.1820718001391</v>
      </c>
      <c r="ER44" s="276">
        <f t="shared" si="29"/>
        <v>3609.2487613723856</v>
      </c>
      <c r="ES44" s="276">
        <f t="shared" si="29"/>
        <v>3809.880944599649</v>
      </c>
      <c r="ET44" s="276">
        <f t="shared" si="29"/>
        <v>4021.6659398406878</v>
      </c>
      <c r="EU44" s="276">
        <f t="shared" si="29"/>
        <v>4245.2237135127234</v>
      </c>
      <c r="EV44" s="276">
        <f t="shared" si="29"/>
        <v>4481.2086949431377</v>
      </c>
      <c r="EW44" s="276">
        <f t="shared" si="31"/>
        <v>4730.3116921057863</v>
      </c>
      <c r="EX44" s="276">
        <f t="shared" si="31"/>
        <v>4993.2619138499276</v>
      </c>
      <c r="EY44" s="276">
        <f t="shared" si="31"/>
        <v>5270.8291045415235</v>
      </c>
      <c r="EZ44" s="276">
        <f t="shared" si="31"/>
        <v>5563.8257973657292</v>
      </c>
      <c r="FA44" s="276">
        <f t="shared" si="31"/>
        <v>5873.1096928867464</v>
      </c>
      <c r="FB44" s="276">
        <f t="shared" si="31"/>
        <v>6199.5861698278977</v>
      </c>
      <c r="FC44" s="276">
        <f t="shared" si="31"/>
        <v>6544.2109354218219</v>
      </c>
      <c r="FD44" s="276">
        <f t="shared" si="31"/>
        <v>6907.992823089261</v>
      </c>
      <c r="FE44" s="276">
        <f t="shared" si="31"/>
        <v>7291.9967456361965</v>
      </c>
      <c r="FF44" s="276">
        <f t="shared" si="31"/>
        <v>7697.3468126143434</v>
      </c>
      <c r="FG44" s="276">
        <f t="shared" si="31"/>
        <v>8125.2296209705655</v>
      </c>
      <c r="FH44" s="276">
        <f t="shared" si="31"/>
        <v>8576.897728618067</v>
      </c>
      <c r="FI44" s="276">
        <f t="shared" si="31"/>
        <v>9053.6733210976727</v>
      </c>
      <c r="FJ44" s="276">
        <f t="shared" si="31"/>
        <v>9556.9520820627567</v>
      </c>
      <c r="FK44" s="276">
        <f t="shared" si="31"/>
        <v>10088.207278918046</v>
      </c>
      <c r="FL44" s="276">
        <f t="shared" si="31"/>
        <v>10648.99407557234</v>
      </c>
      <c r="FM44" s="276">
        <f t="shared" si="31"/>
        <v>11240.954084930043</v>
      </c>
      <c r="FN44" s="276">
        <f t="shared" si="31"/>
        <v>11865.820174448179</v>
      </c>
      <c r="FO44" s="276">
        <f t="shared" si="31"/>
        <v>12525.421538826406</v>
      </c>
      <c r="FP44" s="276">
        <f t="shared" si="31"/>
        <v>13221.689054679478</v>
      </c>
      <c r="FQ44" s="276">
        <f t="shared" si="31"/>
        <v>13956.66093286714</v>
      </c>
      <c r="FR44" s="276">
        <f t="shared" si="31"/>
        <v>14732.488685027691</v>
      </c>
      <c r="FS44" s="276">
        <f t="shared" si="31"/>
        <v>15551.443421781314</v>
      </c>
      <c r="FT44" s="276">
        <f t="shared" si="31"/>
        <v>16415.922501040139</v>
      </c>
      <c r="FU44" s="276">
        <f t="shared" si="31"/>
        <v>17328.456545886882</v>
      </c>
      <c r="FV44" s="276">
        <f t="shared" si="31"/>
        <v>18291.716852565794</v>
      </c>
      <c r="FW44" s="276">
        <f t="shared" si="31"/>
        <v>19308.523210271589</v>
      </c>
      <c r="FX44" s="276">
        <f t="shared" si="31"/>
        <v>20381.852155627537</v>
      </c>
      <c r="FY44" s="276">
        <f t="shared" si="31"/>
        <v>21514.845686016382</v>
      </c>
      <c r="FZ44" s="276">
        <f t="shared" si="31"/>
        <v>22710.82045727094</v>
      </c>
      <c r="GA44" s="276">
        <f t="shared" si="31"/>
        <v>23973.277492649151</v>
      </c>
      <c r="GB44" s="276">
        <f t="shared" si="31"/>
        <v>25305.912431515026</v>
      </c>
      <c r="GC44" s="276">
        <f t="shared" si="30"/>
        <v>26712.626347726844</v>
      </c>
      <c r="GD44" s="276">
        <f t="shared" si="30"/>
        <v>28197.537169401738</v>
      </c>
      <c r="GE44" s="276">
        <f t="shared" si="30"/>
        <v>29764.991733486102</v>
      </c>
      <c r="GF44" s="276">
        <f t="shared" si="30"/>
        <v>31419.578510419713</v>
      </c>
      <c r="GG44" s="276">
        <f t="shared" si="30"/>
        <v>33166.141036142923</v>
      </c>
      <c r="GH44" s="276">
        <f t="shared" si="30"/>
        <v>35009.792090766954</v>
      </c>
      <c r="GI44" s="276">
        <f t="shared" si="30"/>
        <v>36955.928665413114</v>
      </c>
      <c r="GJ44" s="276">
        <f t="shared" si="30"/>
        <v>39010.247761033868</v>
      </c>
      <c r="GK44" s="276">
        <f t="shared" si="30"/>
        <v>41178.763065464329</v>
      </c>
      <c r="GL44" s="276">
        <f t="shared" si="30"/>
        <v>43467.822557523512</v>
      </c>
      <c r="GM44" s="276">
        <f t="shared" si="30"/>
        <v>45884.127089698552</v>
      </c>
      <c r="GN44" s="276">
        <f t="shared" si="30"/>
        <v>48434.750003809633</v>
      </c>
      <c r="GO44" s="276">
        <f t="shared" si="30"/>
        <v>51127.157837077408</v>
      </c>
      <c r="GP44" s="276">
        <f t="shared" si="30"/>
        <v>53969.23217920652</v>
      </c>
      <c r="GQ44" s="276">
        <f t="shared" si="30"/>
        <v>56969.292744468316</v>
      </c>
      <c r="GR44" s="276">
        <f t="shared" si="30"/>
        <v>60136.121726322606</v>
      </c>
      <c r="GS44" s="276">
        <f t="shared" si="30"/>
        <v>63478.989505872632</v>
      </c>
      <c r="GT44" s="276">
        <f t="shared" si="30"/>
        <v>67007.681789410621</v>
      </c>
      <c r="GU44" s="276">
        <f t="shared" si="30"/>
        <v>70732.528254494755</v>
      </c>
      <c r="GV44" s="276">
        <f t="shared" si="30"/>
        <v>74664.43278841424</v>
      </c>
      <c r="GW44" s="276">
        <f t="shared" si="30"/>
        <v>78814.905407560829</v>
      </c>
      <c r="GX44" s="276">
        <f t="shared" si="30"/>
        <v>83196.095951145442</v>
      </c>
      <c r="GY44" s="276">
        <f t="shared" si="30"/>
        <v>87820.829647892984</v>
      </c>
      <c r="GZ44" s="276">
        <f t="shared" si="30"/>
        <v>92702.644659830985</v>
      </c>
      <c r="HA44" s="276">
        <f t="shared" si="30"/>
        <v>97855.831713075531</v>
      </c>
      <c r="HB44" s="276">
        <f t="shared" si="30"/>
        <v>103295.4759316272</v>
      </c>
      <c r="HC44" s="276">
        <f t="shared" si="30"/>
        <v>109037.5009966386</v>
      </c>
      <c r="HD44" s="276">
        <f t="shared" si="30"/>
        <v>115098.7157604229</v>
      </c>
      <c r="HE44" s="276">
        <f t="shared" si="30"/>
        <v>121496.86345165801</v>
      </c>
      <c r="HF44" s="276">
        <f t="shared" si="30"/>
        <v>128250.67361582692</v>
      </c>
    </row>
    <row r="45" spans="1:214" ht="13.15" thickBot="1">
      <c r="A45" s="362" t="s">
        <v>5</v>
      </c>
      <c r="B45" s="363"/>
      <c r="C45" s="363"/>
      <c r="D45" s="363"/>
      <c r="E45" s="363"/>
      <c r="F45" s="363"/>
      <c r="G45" s="363"/>
      <c r="H45" s="363"/>
      <c r="I45" s="363"/>
      <c r="J45" s="363"/>
      <c r="K45" s="363"/>
      <c r="L45" s="364">
        <f>MEDIAN(L38:L44)</f>
        <v>9.0922006964683555E-2</v>
      </c>
    </row>
    <row r="47" spans="1:214">
      <c r="A47" s="16" t="s">
        <v>23</v>
      </c>
    </row>
    <row r="48" spans="1:214">
      <c r="A48" s="3" t="s">
        <v>638</v>
      </c>
    </row>
    <row r="49" spans="1:214">
      <c r="A49" s="3" t="s">
        <v>45</v>
      </c>
    </row>
    <row r="50" spans="1:214">
      <c r="A50" s="3" t="s">
        <v>1727</v>
      </c>
    </row>
    <row r="51" spans="1:214">
      <c r="A51" s="3" t="s">
        <v>631</v>
      </c>
    </row>
    <row r="52" spans="1:214">
      <c r="A52" s="3" t="s">
        <v>632</v>
      </c>
    </row>
    <row r="53" spans="1:214">
      <c r="A53" s="3" t="s">
        <v>633</v>
      </c>
    </row>
    <row r="54" spans="1:214">
      <c r="A54" s="3" t="s">
        <v>634</v>
      </c>
    </row>
    <row r="55" spans="1:214">
      <c r="A55" s="3" t="s">
        <v>635</v>
      </c>
    </row>
    <row r="56" spans="1:214">
      <c r="A56" s="3" t="s">
        <v>1726</v>
      </c>
    </row>
    <row r="57" spans="1:214">
      <c r="A57" s="3" t="s">
        <v>636</v>
      </c>
    </row>
    <row r="60" spans="1:214">
      <c r="A60" s="270" t="s">
        <v>624</v>
      </c>
      <c r="B60" s="270"/>
      <c r="C60" s="270"/>
      <c r="D60" s="270"/>
      <c r="E60" s="270"/>
      <c r="F60" s="270"/>
      <c r="G60" s="270"/>
      <c r="H60" s="270"/>
      <c r="I60" s="270"/>
      <c r="J60" s="270"/>
      <c r="K60" s="270"/>
      <c r="L60" s="270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</row>
    <row r="61" spans="1:21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</row>
    <row r="62" spans="1:214" ht="13.15" thickBot="1">
      <c r="A62" s="3"/>
      <c r="B62" s="3"/>
      <c r="C62" s="329">
        <v>1</v>
      </c>
      <c r="D62" s="329">
        <v>2</v>
      </c>
      <c r="E62" s="329">
        <v>3</v>
      </c>
      <c r="F62" s="329">
        <v>4</v>
      </c>
      <c r="G62" s="329">
        <v>5</v>
      </c>
      <c r="H62" s="329">
        <v>6</v>
      </c>
      <c r="I62" s="329">
        <v>7</v>
      </c>
      <c r="J62" s="329">
        <v>8</v>
      </c>
      <c r="K62" s="329">
        <v>9</v>
      </c>
      <c r="L62" s="329">
        <v>10</v>
      </c>
      <c r="N62" s="3"/>
      <c r="O62" s="330" t="s">
        <v>400</v>
      </c>
      <c r="P62" s="331"/>
      <c r="Q62" s="331"/>
      <c r="R62" s="331"/>
      <c r="S62" s="332"/>
      <c r="T62" s="330" t="s">
        <v>401</v>
      </c>
      <c r="U62" s="331"/>
      <c r="V62" s="331"/>
      <c r="W62" s="331"/>
      <c r="X62" s="332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</row>
    <row r="63" spans="1:214" ht="13.15">
      <c r="A63" s="333"/>
      <c r="B63" s="273"/>
      <c r="C63" s="334"/>
      <c r="D63" s="334"/>
      <c r="E63" s="273"/>
      <c r="F63" s="335" t="s">
        <v>402</v>
      </c>
      <c r="G63" s="335"/>
      <c r="H63" s="335"/>
      <c r="I63" s="335"/>
      <c r="J63" s="335"/>
      <c r="K63" s="273"/>
      <c r="L63" s="273"/>
      <c r="N63" s="347" t="s">
        <v>403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</row>
    <row r="64" spans="1:214">
      <c r="A64" s="3"/>
      <c r="B64" s="3"/>
      <c r="C64" s="347" t="s">
        <v>403</v>
      </c>
      <c r="D64" s="347" t="s">
        <v>404</v>
      </c>
      <c r="E64" s="347" t="s">
        <v>400</v>
      </c>
      <c r="F64" s="3"/>
      <c r="G64" s="3"/>
      <c r="H64" s="3"/>
      <c r="I64" s="3"/>
      <c r="J64" s="3"/>
      <c r="K64" s="347" t="s">
        <v>405</v>
      </c>
      <c r="L64" s="3"/>
      <c r="N64" s="347" t="s">
        <v>406</v>
      </c>
      <c r="O64" s="347" t="s">
        <v>407</v>
      </c>
      <c r="P64" s="347" t="s">
        <v>408</v>
      </c>
      <c r="Q64" s="347" t="s">
        <v>409</v>
      </c>
      <c r="R64" s="347" t="s">
        <v>410</v>
      </c>
      <c r="S64" s="347" t="s">
        <v>411</v>
      </c>
      <c r="T64" s="347" t="s">
        <v>412</v>
      </c>
      <c r="U64" s="347" t="s">
        <v>413</v>
      </c>
      <c r="V64" s="347" t="s">
        <v>414</v>
      </c>
      <c r="W64" s="347" t="s">
        <v>415</v>
      </c>
      <c r="X64" s="347" t="s">
        <v>416</v>
      </c>
      <c r="Y64" s="347" t="s">
        <v>417</v>
      </c>
      <c r="Z64" s="347" t="s">
        <v>418</v>
      </c>
      <c r="AA64" s="347" t="s">
        <v>419</v>
      </c>
      <c r="AB64" s="347" t="s">
        <v>420</v>
      </c>
      <c r="AC64" s="347" t="s">
        <v>421</v>
      </c>
      <c r="AD64" s="347" t="s">
        <v>422</v>
      </c>
      <c r="AE64" s="347" t="s">
        <v>423</v>
      </c>
      <c r="AF64" s="347" t="s">
        <v>424</v>
      </c>
      <c r="AG64" s="347" t="s">
        <v>425</v>
      </c>
      <c r="AH64" s="347" t="s">
        <v>426</v>
      </c>
      <c r="AI64" s="347" t="s">
        <v>427</v>
      </c>
      <c r="AJ64" s="347" t="s">
        <v>428</v>
      </c>
      <c r="AK64" s="347" t="s">
        <v>429</v>
      </c>
      <c r="AL64" s="347" t="s">
        <v>430</v>
      </c>
      <c r="AM64" s="347" t="s">
        <v>431</v>
      </c>
      <c r="AN64" s="347" t="s">
        <v>432</v>
      </c>
      <c r="AO64" s="347" t="s">
        <v>433</v>
      </c>
      <c r="AP64" s="347" t="s">
        <v>434</v>
      </c>
      <c r="AQ64" s="347" t="s">
        <v>435</v>
      </c>
      <c r="AR64" s="347" t="s">
        <v>436</v>
      </c>
      <c r="AS64" s="347" t="s">
        <v>437</v>
      </c>
      <c r="AT64" s="347" t="s">
        <v>438</v>
      </c>
      <c r="AU64" s="347" t="s">
        <v>439</v>
      </c>
      <c r="AV64" s="347" t="s">
        <v>440</v>
      </c>
      <c r="AW64" s="347" t="s">
        <v>441</v>
      </c>
      <c r="AX64" s="347" t="s">
        <v>442</v>
      </c>
      <c r="AY64" s="347" t="s">
        <v>443</v>
      </c>
      <c r="AZ64" s="347" t="s">
        <v>444</v>
      </c>
      <c r="BA64" s="347" t="s">
        <v>445</v>
      </c>
      <c r="BB64" s="347" t="s">
        <v>446</v>
      </c>
      <c r="BC64" s="347" t="s">
        <v>447</v>
      </c>
      <c r="BD64" s="347" t="s">
        <v>448</v>
      </c>
      <c r="BE64" s="347" t="s">
        <v>449</v>
      </c>
      <c r="BF64" s="347" t="s">
        <v>450</v>
      </c>
      <c r="BG64" s="347" t="s">
        <v>451</v>
      </c>
      <c r="BH64" s="347" t="s">
        <v>452</v>
      </c>
      <c r="BI64" s="347" t="s">
        <v>453</v>
      </c>
      <c r="BJ64" s="347" t="s">
        <v>454</v>
      </c>
      <c r="BK64" s="347" t="s">
        <v>455</v>
      </c>
      <c r="BL64" s="347" t="s">
        <v>456</v>
      </c>
      <c r="BM64" s="347" t="s">
        <v>457</v>
      </c>
      <c r="BN64" s="347" t="s">
        <v>458</v>
      </c>
      <c r="BO64" s="347" t="s">
        <v>459</v>
      </c>
      <c r="BP64" s="347" t="s">
        <v>460</v>
      </c>
      <c r="BQ64" s="347" t="s">
        <v>461</v>
      </c>
      <c r="BR64" s="347" t="s">
        <v>462</v>
      </c>
      <c r="BS64" s="347" t="s">
        <v>463</v>
      </c>
      <c r="BT64" s="347" t="s">
        <v>464</v>
      </c>
      <c r="BU64" s="347" t="s">
        <v>465</v>
      </c>
      <c r="BV64" s="347" t="s">
        <v>466</v>
      </c>
      <c r="BW64" s="347" t="s">
        <v>467</v>
      </c>
      <c r="BX64" s="347" t="s">
        <v>468</v>
      </c>
      <c r="BY64" s="347" t="s">
        <v>469</v>
      </c>
      <c r="BZ64" s="347" t="s">
        <v>470</v>
      </c>
      <c r="CA64" s="347" t="s">
        <v>471</v>
      </c>
      <c r="CB64" s="347" t="s">
        <v>472</v>
      </c>
      <c r="CC64" s="347" t="s">
        <v>473</v>
      </c>
      <c r="CD64" s="347" t="s">
        <v>474</v>
      </c>
      <c r="CE64" s="347" t="s">
        <v>475</v>
      </c>
      <c r="CF64" s="347" t="s">
        <v>476</v>
      </c>
      <c r="CG64" s="347" t="s">
        <v>477</v>
      </c>
      <c r="CH64" s="347" t="s">
        <v>478</v>
      </c>
      <c r="CI64" s="347" t="s">
        <v>479</v>
      </c>
      <c r="CJ64" s="347" t="s">
        <v>480</v>
      </c>
      <c r="CK64" s="347" t="s">
        <v>481</v>
      </c>
      <c r="CL64" s="347" t="s">
        <v>482</v>
      </c>
      <c r="CM64" s="347" t="s">
        <v>483</v>
      </c>
      <c r="CN64" s="347" t="s">
        <v>484</v>
      </c>
      <c r="CO64" s="347" t="s">
        <v>485</v>
      </c>
      <c r="CP64" s="347" t="s">
        <v>486</v>
      </c>
      <c r="CQ64" s="347" t="s">
        <v>487</v>
      </c>
      <c r="CR64" s="347" t="s">
        <v>488</v>
      </c>
      <c r="CS64" s="347" t="s">
        <v>489</v>
      </c>
      <c r="CT64" s="347" t="s">
        <v>490</v>
      </c>
      <c r="CU64" s="347" t="s">
        <v>491</v>
      </c>
      <c r="CV64" s="347" t="s">
        <v>492</v>
      </c>
      <c r="CW64" s="347" t="s">
        <v>493</v>
      </c>
      <c r="CX64" s="347" t="s">
        <v>494</v>
      </c>
      <c r="CY64" s="347" t="s">
        <v>495</v>
      </c>
      <c r="CZ64" s="347" t="s">
        <v>496</v>
      </c>
      <c r="DA64" s="347" t="s">
        <v>497</v>
      </c>
      <c r="DB64" s="347" t="s">
        <v>498</v>
      </c>
      <c r="DC64" s="347" t="s">
        <v>499</v>
      </c>
      <c r="DD64" s="347" t="s">
        <v>500</v>
      </c>
      <c r="DE64" s="347" t="s">
        <v>501</v>
      </c>
      <c r="DF64" s="347" t="s">
        <v>502</v>
      </c>
      <c r="DG64" s="347" t="s">
        <v>503</v>
      </c>
      <c r="DH64" s="347" t="s">
        <v>504</v>
      </c>
      <c r="DI64" s="347" t="s">
        <v>505</v>
      </c>
      <c r="DJ64" s="347" t="s">
        <v>506</v>
      </c>
      <c r="DK64" s="347" t="s">
        <v>507</v>
      </c>
      <c r="DL64" s="347" t="s">
        <v>508</v>
      </c>
      <c r="DM64" s="347" t="s">
        <v>509</v>
      </c>
      <c r="DN64" s="347" t="s">
        <v>510</v>
      </c>
      <c r="DO64" s="347" t="s">
        <v>511</v>
      </c>
      <c r="DP64" s="347" t="s">
        <v>512</v>
      </c>
      <c r="DQ64" s="347" t="s">
        <v>513</v>
      </c>
      <c r="DR64" s="347" t="s">
        <v>514</v>
      </c>
      <c r="DS64" s="347" t="s">
        <v>515</v>
      </c>
      <c r="DT64" s="347" t="s">
        <v>516</v>
      </c>
      <c r="DU64" s="347" t="s">
        <v>517</v>
      </c>
      <c r="DV64" s="347" t="s">
        <v>518</v>
      </c>
      <c r="DW64" s="347" t="s">
        <v>519</v>
      </c>
      <c r="DX64" s="347" t="s">
        <v>520</v>
      </c>
      <c r="DY64" s="347" t="s">
        <v>521</v>
      </c>
      <c r="DZ64" s="347" t="s">
        <v>522</v>
      </c>
      <c r="EA64" s="347" t="s">
        <v>523</v>
      </c>
      <c r="EB64" s="347" t="s">
        <v>524</v>
      </c>
      <c r="EC64" s="347" t="s">
        <v>525</v>
      </c>
      <c r="ED64" s="347" t="s">
        <v>526</v>
      </c>
      <c r="EE64" s="347" t="s">
        <v>527</v>
      </c>
      <c r="EF64" s="347" t="s">
        <v>528</v>
      </c>
      <c r="EG64" s="347" t="s">
        <v>529</v>
      </c>
      <c r="EH64" s="347" t="s">
        <v>530</v>
      </c>
      <c r="EI64" s="347" t="s">
        <v>531</v>
      </c>
      <c r="EJ64" s="347" t="s">
        <v>532</v>
      </c>
      <c r="EK64" s="347" t="s">
        <v>533</v>
      </c>
      <c r="EL64" s="347" t="s">
        <v>534</v>
      </c>
      <c r="EM64" s="347" t="s">
        <v>535</v>
      </c>
      <c r="EN64" s="347" t="s">
        <v>536</v>
      </c>
      <c r="EO64" s="347" t="s">
        <v>537</v>
      </c>
      <c r="EP64" s="347" t="s">
        <v>538</v>
      </c>
      <c r="EQ64" s="347" t="s">
        <v>539</v>
      </c>
      <c r="ER64" s="347" t="s">
        <v>540</v>
      </c>
      <c r="ES64" s="347" t="s">
        <v>541</v>
      </c>
      <c r="ET64" s="347" t="s">
        <v>542</v>
      </c>
      <c r="EU64" s="347" t="s">
        <v>543</v>
      </c>
      <c r="EV64" s="347" t="s">
        <v>544</v>
      </c>
      <c r="EW64" s="347" t="s">
        <v>545</v>
      </c>
      <c r="EX64" s="347" t="s">
        <v>546</v>
      </c>
      <c r="EY64" s="347" t="s">
        <v>547</v>
      </c>
      <c r="EZ64" s="347" t="s">
        <v>548</v>
      </c>
      <c r="FA64" s="347" t="s">
        <v>549</v>
      </c>
      <c r="FB64" s="347" t="s">
        <v>550</v>
      </c>
      <c r="FC64" s="347" t="s">
        <v>551</v>
      </c>
      <c r="FD64" s="347" t="s">
        <v>552</v>
      </c>
      <c r="FE64" s="347" t="s">
        <v>553</v>
      </c>
      <c r="FF64" s="347" t="s">
        <v>554</v>
      </c>
      <c r="FG64" s="347" t="s">
        <v>555</v>
      </c>
      <c r="FH64" s="347" t="s">
        <v>556</v>
      </c>
      <c r="FI64" s="347" t="s">
        <v>557</v>
      </c>
      <c r="FJ64" s="347" t="s">
        <v>558</v>
      </c>
      <c r="FK64" s="347" t="s">
        <v>559</v>
      </c>
      <c r="FL64" s="347" t="s">
        <v>560</v>
      </c>
      <c r="FM64" s="347" t="s">
        <v>561</v>
      </c>
      <c r="FN64" s="347" t="s">
        <v>562</v>
      </c>
      <c r="FO64" s="347" t="s">
        <v>563</v>
      </c>
      <c r="FP64" s="347" t="s">
        <v>564</v>
      </c>
      <c r="FQ64" s="347" t="s">
        <v>565</v>
      </c>
      <c r="FR64" s="347" t="s">
        <v>566</v>
      </c>
      <c r="FS64" s="347" t="s">
        <v>567</v>
      </c>
      <c r="FT64" s="347" t="s">
        <v>568</v>
      </c>
      <c r="FU64" s="347" t="s">
        <v>569</v>
      </c>
      <c r="FV64" s="347" t="s">
        <v>570</v>
      </c>
      <c r="FW64" s="347" t="s">
        <v>571</v>
      </c>
      <c r="FX64" s="347" t="s">
        <v>572</v>
      </c>
      <c r="FY64" s="347" t="s">
        <v>573</v>
      </c>
      <c r="FZ64" s="347" t="s">
        <v>574</v>
      </c>
      <c r="GA64" s="347" t="s">
        <v>575</v>
      </c>
      <c r="GB64" s="347" t="s">
        <v>576</v>
      </c>
      <c r="GC64" s="347" t="s">
        <v>577</v>
      </c>
      <c r="GD64" s="347" t="s">
        <v>578</v>
      </c>
      <c r="GE64" s="347" t="s">
        <v>579</v>
      </c>
      <c r="GF64" s="347" t="s">
        <v>580</v>
      </c>
      <c r="GG64" s="347" t="s">
        <v>581</v>
      </c>
      <c r="GH64" s="347" t="s">
        <v>582</v>
      </c>
      <c r="GI64" s="347" t="s">
        <v>583</v>
      </c>
      <c r="GJ64" s="347" t="s">
        <v>584</v>
      </c>
      <c r="GK64" s="347" t="s">
        <v>585</v>
      </c>
      <c r="GL64" s="347" t="s">
        <v>586</v>
      </c>
      <c r="GM64" s="347" t="s">
        <v>587</v>
      </c>
      <c r="GN64" s="347" t="s">
        <v>588</v>
      </c>
      <c r="GO64" s="347" t="s">
        <v>589</v>
      </c>
      <c r="GP64" s="347" t="s">
        <v>590</v>
      </c>
      <c r="GQ64" s="347" t="s">
        <v>591</v>
      </c>
      <c r="GR64" s="347" t="s">
        <v>592</v>
      </c>
      <c r="GS64" s="347" t="s">
        <v>593</v>
      </c>
      <c r="GT64" s="347" t="s">
        <v>594</v>
      </c>
      <c r="GU64" s="347" t="s">
        <v>595</v>
      </c>
      <c r="GV64" s="347" t="s">
        <v>596</v>
      </c>
      <c r="GW64" s="347" t="s">
        <v>597</v>
      </c>
      <c r="GX64" s="347" t="s">
        <v>598</v>
      </c>
      <c r="GY64" s="347" t="s">
        <v>599</v>
      </c>
      <c r="GZ64" s="347" t="s">
        <v>600</v>
      </c>
      <c r="HA64" s="347" t="s">
        <v>601</v>
      </c>
      <c r="HB64" s="347" t="s">
        <v>602</v>
      </c>
      <c r="HC64" s="347" t="s">
        <v>603</v>
      </c>
      <c r="HD64" s="347" t="s">
        <v>604</v>
      </c>
      <c r="HE64" s="347" t="s">
        <v>605</v>
      </c>
      <c r="HF64" s="347" t="s">
        <v>606</v>
      </c>
    </row>
    <row r="65" spans="1:214">
      <c r="A65" s="275" t="s">
        <v>30</v>
      </c>
      <c r="B65" s="275" t="s">
        <v>31</v>
      </c>
      <c r="C65" s="275" t="s">
        <v>406</v>
      </c>
      <c r="D65" s="275" t="s">
        <v>607</v>
      </c>
      <c r="E65" s="275" t="s">
        <v>608</v>
      </c>
      <c r="F65" s="275" t="s">
        <v>412</v>
      </c>
      <c r="G65" s="275" t="s">
        <v>413</v>
      </c>
      <c r="H65" s="275" t="s">
        <v>414</v>
      </c>
      <c r="I65" s="275" t="s">
        <v>415</v>
      </c>
      <c r="J65" s="275" t="s">
        <v>416</v>
      </c>
      <c r="K65" s="275" t="s">
        <v>608</v>
      </c>
      <c r="L65" s="275" t="s">
        <v>160</v>
      </c>
      <c r="N65" s="336">
        <v>44227</v>
      </c>
      <c r="O65" s="336">
        <v>44408</v>
      </c>
      <c r="P65" s="337">
        <v>44773</v>
      </c>
      <c r="Q65" s="337">
        <v>45138</v>
      </c>
      <c r="R65" s="337">
        <v>45504</v>
      </c>
      <c r="S65" s="337">
        <v>45869</v>
      </c>
      <c r="T65" s="337">
        <v>46234</v>
      </c>
      <c r="U65" s="337">
        <v>46599</v>
      </c>
      <c r="V65" s="337">
        <v>46965</v>
      </c>
      <c r="W65" s="337">
        <v>47330</v>
      </c>
      <c r="X65" s="337">
        <v>47695</v>
      </c>
      <c r="Y65" s="337">
        <v>48060</v>
      </c>
      <c r="Z65" s="337">
        <v>48426</v>
      </c>
      <c r="AA65" s="337">
        <v>48791</v>
      </c>
      <c r="AB65" s="337">
        <v>49156</v>
      </c>
      <c r="AC65" s="337">
        <v>49521</v>
      </c>
      <c r="AD65" s="337">
        <v>49887</v>
      </c>
      <c r="AE65" s="337">
        <v>50252</v>
      </c>
      <c r="AF65" s="337">
        <v>50617</v>
      </c>
      <c r="AG65" s="337">
        <v>50982</v>
      </c>
      <c r="AH65" s="337">
        <v>51348</v>
      </c>
      <c r="AI65" s="337">
        <v>51713</v>
      </c>
      <c r="AJ65" s="337">
        <v>52078</v>
      </c>
      <c r="AK65" s="337">
        <v>52443</v>
      </c>
      <c r="AL65" s="337">
        <v>52809</v>
      </c>
      <c r="AM65" s="337">
        <v>53174</v>
      </c>
      <c r="AN65" s="337">
        <v>53539</v>
      </c>
      <c r="AO65" s="337">
        <v>53904</v>
      </c>
      <c r="AP65" s="337">
        <v>54270</v>
      </c>
      <c r="AQ65" s="337">
        <v>54635</v>
      </c>
      <c r="AR65" s="337">
        <v>55000</v>
      </c>
      <c r="AS65" s="337">
        <v>55365</v>
      </c>
      <c r="AT65" s="337">
        <v>55731</v>
      </c>
      <c r="AU65" s="337">
        <v>56096</v>
      </c>
      <c r="AV65" s="337">
        <v>56461</v>
      </c>
      <c r="AW65" s="337">
        <v>56826</v>
      </c>
      <c r="AX65" s="337">
        <v>57192</v>
      </c>
      <c r="AY65" s="337">
        <v>57557</v>
      </c>
      <c r="AZ65" s="337">
        <v>57922</v>
      </c>
      <c r="BA65" s="337">
        <v>58287</v>
      </c>
      <c r="BB65" s="337">
        <v>58653</v>
      </c>
      <c r="BC65" s="337">
        <v>59018</v>
      </c>
      <c r="BD65" s="337">
        <v>59383</v>
      </c>
      <c r="BE65" s="337">
        <v>59748</v>
      </c>
      <c r="BF65" s="337">
        <v>60114</v>
      </c>
      <c r="BG65" s="337">
        <v>60479</v>
      </c>
      <c r="BH65" s="337">
        <v>60844</v>
      </c>
      <c r="BI65" s="337">
        <v>61209</v>
      </c>
      <c r="BJ65" s="337">
        <v>61575</v>
      </c>
      <c r="BK65" s="337">
        <v>61940</v>
      </c>
      <c r="BL65" s="337">
        <v>62305</v>
      </c>
      <c r="BM65" s="337">
        <v>62670</v>
      </c>
      <c r="BN65" s="337">
        <v>63036</v>
      </c>
      <c r="BO65" s="337">
        <v>63401</v>
      </c>
      <c r="BP65" s="337">
        <v>63766</v>
      </c>
      <c r="BQ65" s="337">
        <v>64131</v>
      </c>
      <c r="BR65" s="337">
        <v>64497</v>
      </c>
      <c r="BS65" s="337">
        <v>64862</v>
      </c>
      <c r="BT65" s="337">
        <v>65227</v>
      </c>
      <c r="BU65" s="337">
        <v>65592</v>
      </c>
      <c r="BV65" s="337">
        <v>65958</v>
      </c>
      <c r="BW65" s="337">
        <v>66323</v>
      </c>
      <c r="BX65" s="337">
        <v>66688</v>
      </c>
      <c r="BY65" s="337">
        <v>67053</v>
      </c>
      <c r="BZ65" s="337">
        <v>67419</v>
      </c>
      <c r="CA65" s="337">
        <v>67784</v>
      </c>
      <c r="CB65" s="337">
        <v>68149</v>
      </c>
      <c r="CC65" s="337">
        <v>68514</v>
      </c>
      <c r="CD65" s="337">
        <v>68880</v>
      </c>
      <c r="CE65" s="337">
        <v>69245</v>
      </c>
      <c r="CF65" s="337">
        <v>69610</v>
      </c>
      <c r="CG65" s="337">
        <v>69975</v>
      </c>
      <c r="CH65" s="337">
        <v>70341</v>
      </c>
      <c r="CI65" s="337">
        <v>70706</v>
      </c>
      <c r="CJ65" s="337">
        <v>71071</v>
      </c>
      <c r="CK65" s="337">
        <v>71436</v>
      </c>
      <c r="CL65" s="337">
        <v>71802</v>
      </c>
      <c r="CM65" s="337">
        <v>72167</v>
      </c>
      <c r="CN65" s="337">
        <v>72532</v>
      </c>
      <c r="CO65" s="337">
        <v>72897</v>
      </c>
      <c r="CP65" s="337">
        <v>73262</v>
      </c>
      <c r="CQ65" s="337">
        <v>73627</v>
      </c>
      <c r="CR65" s="337">
        <v>73992</v>
      </c>
      <c r="CS65" s="337">
        <v>74357</v>
      </c>
      <c r="CT65" s="337">
        <v>74723</v>
      </c>
      <c r="CU65" s="337">
        <v>75088</v>
      </c>
      <c r="CV65" s="337">
        <v>75453</v>
      </c>
      <c r="CW65" s="337">
        <v>75818</v>
      </c>
      <c r="CX65" s="337">
        <v>76184</v>
      </c>
      <c r="CY65" s="337">
        <v>76549</v>
      </c>
      <c r="CZ65" s="337">
        <v>76914</v>
      </c>
      <c r="DA65" s="337">
        <v>77279</v>
      </c>
      <c r="DB65" s="337">
        <v>77645</v>
      </c>
      <c r="DC65" s="337">
        <v>78010</v>
      </c>
      <c r="DD65" s="337">
        <v>78375</v>
      </c>
      <c r="DE65" s="337">
        <v>78740</v>
      </c>
      <c r="DF65" s="337">
        <v>79106</v>
      </c>
      <c r="DG65" s="337">
        <v>79471</v>
      </c>
      <c r="DH65" s="337">
        <v>79836</v>
      </c>
      <c r="DI65" s="337">
        <v>80201</v>
      </c>
      <c r="DJ65" s="337">
        <v>80567</v>
      </c>
      <c r="DK65" s="337">
        <v>80932</v>
      </c>
      <c r="DL65" s="337">
        <v>81297</v>
      </c>
      <c r="DM65" s="337">
        <v>81662</v>
      </c>
      <c r="DN65" s="337">
        <v>82028</v>
      </c>
      <c r="DO65" s="337">
        <v>82393</v>
      </c>
      <c r="DP65" s="337">
        <v>82758</v>
      </c>
      <c r="DQ65" s="337">
        <v>83123</v>
      </c>
      <c r="DR65" s="337">
        <v>83489</v>
      </c>
      <c r="DS65" s="337">
        <v>83854</v>
      </c>
      <c r="DT65" s="337">
        <v>84219</v>
      </c>
      <c r="DU65" s="337">
        <v>84584</v>
      </c>
      <c r="DV65" s="337">
        <v>84950</v>
      </c>
      <c r="DW65" s="337">
        <v>85315</v>
      </c>
      <c r="DX65" s="337">
        <v>85680</v>
      </c>
      <c r="DY65" s="337">
        <v>86045</v>
      </c>
      <c r="DZ65" s="337">
        <v>86411</v>
      </c>
      <c r="EA65" s="337">
        <v>86776</v>
      </c>
      <c r="EB65" s="337">
        <v>87141</v>
      </c>
      <c r="EC65" s="337">
        <v>87506</v>
      </c>
      <c r="ED65" s="337">
        <v>87872</v>
      </c>
      <c r="EE65" s="337">
        <v>88237</v>
      </c>
      <c r="EF65" s="337">
        <v>88602</v>
      </c>
      <c r="EG65" s="337">
        <v>88967</v>
      </c>
      <c r="EH65" s="337">
        <v>89333</v>
      </c>
      <c r="EI65" s="337">
        <v>89698</v>
      </c>
      <c r="EJ65" s="337">
        <v>90063</v>
      </c>
      <c r="EK65" s="337">
        <v>90428</v>
      </c>
      <c r="EL65" s="337">
        <v>90794</v>
      </c>
      <c r="EM65" s="337">
        <v>91159</v>
      </c>
      <c r="EN65" s="337">
        <v>91524</v>
      </c>
      <c r="EO65" s="337">
        <v>91889</v>
      </c>
      <c r="EP65" s="337">
        <v>92255</v>
      </c>
      <c r="EQ65" s="337">
        <v>92620</v>
      </c>
      <c r="ER65" s="337">
        <v>92985</v>
      </c>
      <c r="ES65" s="337">
        <v>93350</v>
      </c>
      <c r="ET65" s="337">
        <v>93716</v>
      </c>
      <c r="EU65" s="337">
        <v>94081</v>
      </c>
      <c r="EV65" s="337">
        <v>94446</v>
      </c>
      <c r="EW65" s="337">
        <v>94811</v>
      </c>
      <c r="EX65" s="337">
        <v>95177</v>
      </c>
      <c r="EY65" s="337">
        <v>95542</v>
      </c>
      <c r="EZ65" s="337">
        <v>95907</v>
      </c>
      <c r="FA65" s="337">
        <v>96272</v>
      </c>
      <c r="FB65" s="337">
        <v>96638</v>
      </c>
      <c r="FC65" s="337">
        <v>97003</v>
      </c>
      <c r="FD65" s="337">
        <v>97368</v>
      </c>
      <c r="FE65" s="337">
        <v>97733</v>
      </c>
      <c r="FF65" s="337">
        <v>98099</v>
      </c>
      <c r="FG65" s="337">
        <v>98464</v>
      </c>
      <c r="FH65" s="337">
        <v>98829</v>
      </c>
      <c r="FI65" s="337">
        <v>99194</v>
      </c>
      <c r="FJ65" s="337">
        <v>99560</v>
      </c>
      <c r="FK65" s="337">
        <v>99925</v>
      </c>
      <c r="FL65" s="337">
        <v>100290</v>
      </c>
      <c r="FM65" s="337">
        <v>100655</v>
      </c>
      <c r="FN65" s="337">
        <v>101021</v>
      </c>
      <c r="FO65" s="337">
        <v>101386</v>
      </c>
      <c r="FP65" s="337">
        <v>101751</v>
      </c>
      <c r="FQ65" s="337">
        <v>102116</v>
      </c>
      <c r="FR65" s="337">
        <v>102482</v>
      </c>
      <c r="FS65" s="337">
        <v>102847</v>
      </c>
      <c r="FT65" s="337">
        <v>103212</v>
      </c>
      <c r="FU65" s="337">
        <v>103577</v>
      </c>
      <c r="FV65" s="337">
        <v>103943</v>
      </c>
      <c r="FW65" s="337">
        <v>104308</v>
      </c>
      <c r="FX65" s="337">
        <v>104673</v>
      </c>
      <c r="FY65" s="337">
        <v>105038</v>
      </c>
      <c r="FZ65" s="337">
        <v>105404</v>
      </c>
      <c r="GA65" s="337">
        <v>105769</v>
      </c>
      <c r="GB65" s="337">
        <v>106134</v>
      </c>
      <c r="GC65" s="337">
        <v>106499</v>
      </c>
      <c r="GD65" s="337">
        <v>106865</v>
      </c>
      <c r="GE65" s="337">
        <v>107230</v>
      </c>
      <c r="GF65" s="337">
        <v>107595</v>
      </c>
      <c r="GG65" s="337">
        <v>107960</v>
      </c>
      <c r="GH65" s="337">
        <v>108326</v>
      </c>
      <c r="GI65" s="337">
        <v>108691</v>
      </c>
      <c r="GJ65" s="337">
        <v>109056</v>
      </c>
      <c r="GK65" s="337">
        <v>109421</v>
      </c>
      <c r="GL65" s="337">
        <v>109786</v>
      </c>
      <c r="GM65" s="337">
        <v>110151</v>
      </c>
      <c r="GN65" s="337">
        <v>110516</v>
      </c>
      <c r="GO65" s="337">
        <v>110881</v>
      </c>
      <c r="GP65" s="337">
        <v>111247</v>
      </c>
      <c r="GQ65" s="337">
        <v>111612</v>
      </c>
      <c r="GR65" s="337">
        <v>111977</v>
      </c>
      <c r="GS65" s="337">
        <v>112342</v>
      </c>
      <c r="GT65" s="337">
        <v>112708</v>
      </c>
      <c r="GU65" s="337">
        <v>113073</v>
      </c>
      <c r="GV65" s="337">
        <v>113438</v>
      </c>
      <c r="GW65" s="337">
        <v>113803</v>
      </c>
      <c r="GX65" s="337">
        <v>114169</v>
      </c>
      <c r="GY65" s="337">
        <v>114534</v>
      </c>
      <c r="GZ65" s="337">
        <v>114899</v>
      </c>
      <c r="HA65" s="337">
        <v>115264</v>
      </c>
      <c r="HB65" s="337">
        <v>115630</v>
      </c>
      <c r="HC65" s="337">
        <v>115995</v>
      </c>
      <c r="HD65" s="337">
        <v>116360</v>
      </c>
      <c r="HE65" s="337">
        <v>116725</v>
      </c>
      <c r="HF65" s="337">
        <v>117091</v>
      </c>
    </row>
    <row r="66" spans="1:21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</row>
    <row r="67" spans="1:214">
      <c r="A67" s="3" t="str">
        <f t="shared" ref="A67:B73" si="32">A38</f>
        <v>Atmos Energy Corporation</v>
      </c>
      <c r="B67" s="3" t="str">
        <f t="shared" si="32"/>
        <v>ATO</v>
      </c>
      <c r="C67" s="276">
        <f>'Attachment 3 Constant DCF '!D67</f>
        <v>97.669888888888877</v>
      </c>
      <c r="D67" s="276">
        <f t="shared" ref="D67:E73" si="33">D38</f>
        <v>2.5</v>
      </c>
      <c r="E67" s="95">
        <f t="shared" si="33"/>
        <v>6.7699999999999996E-2</v>
      </c>
      <c r="F67" s="95">
        <f t="shared" ref="F67:J73" si="34">E67+($K67-$E67)/6</f>
        <v>6.5681391659418109E-2</v>
      </c>
      <c r="G67" s="95">
        <f t="shared" si="34"/>
        <v>6.3662783318836208E-2</v>
      </c>
      <c r="H67" s="95">
        <f t="shared" si="34"/>
        <v>6.1644174978254314E-2</v>
      </c>
      <c r="I67" s="95">
        <f t="shared" si="34"/>
        <v>5.962556663767242E-2</v>
      </c>
      <c r="J67" s="95">
        <f t="shared" si="34"/>
        <v>5.7606958297090526E-2</v>
      </c>
      <c r="K67" s="95">
        <f>'Attachment 5 GDP Growth'!$D$25</f>
        <v>5.5588349956508631E-2</v>
      </c>
      <c r="L67" s="95">
        <f>IFERROR(XIRR($N67:$HF67,$N$36:$HF$36),"")</f>
        <v>8.587476313114166E-2</v>
      </c>
      <c r="N67" s="276">
        <f>-C67</f>
        <v>-97.669888888888877</v>
      </c>
      <c r="O67" s="276">
        <f t="shared" ref="O67:O73" si="35">D67*(1+$E67)</f>
        <v>2.6692500000000003</v>
      </c>
      <c r="P67" s="276">
        <f t="shared" ref="P67:S73" si="36">O67*(1+$E67)</f>
        <v>2.8499582250000004</v>
      </c>
      <c r="Q67" s="276">
        <f t="shared" si="36"/>
        <v>3.0429003968325006</v>
      </c>
      <c r="R67" s="276">
        <f t="shared" si="36"/>
        <v>3.2489047536980613</v>
      </c>
      <c r="S67" s="276">
        <f t="shared" si="36"/>
        <v>3.4688556055234203</v>
      </c>
      <c r="T67" s="276">
        <f>S67*(1+F67)</f>
        <v>3.6966948691597721</v>
      </c>
      <c r="U67" s="276">
        <f>T67*(1+G67)</f>
        <v>3.932036753610944</v>
      </c>
      <c r="V67" s="276">
        <f>U67*(1+H67)</f>
        <v>4.1744239152714639</v>
      </c>
      <c r="W67" s="276">
        <f>V67*(1+I67)</f>
        <v>4.4233263066053761</v>
      </c>
      <c r="X67" s="276">
        <f>W67*(1+J67)</f>
        <v>4.6781406806844155</v>
      </c>
      <c r="Y67" s="276">
        <f t="shared" ref="Y67:CJ70" si="37">X67*(1+$K67)</f>
        <v>4.93819080198808</v>
      </c>
      <c r="Z67" s="276">
        <f t="shared" si="37"/>
        <v>5.2126966804410051</v>
      </c>
      <c r="AA67" s="276">
        <f t="shared" si="37"/>
        <v>5.5024618877304903</v>
      </c>
      <c r="AB67" s="276">
        <f t="shared" si="37"/>
        <v>5.8083346647680036</v>
      </c>
      <c r="AC67" s="276">
        <f t="shared" si="37"/>
        <v>6.1312104047776481</v>
      </c>
      <c r="AD67" s="276">
        <f t="shared" si="37"/>
        <v>6.4720342744154147</v>
      </c>
      <c r="AE67" s="276">
        <f t="shared" si="37"/>
        <v>6.8318039805921371</v>
      </c>
      <c r="AF67" s="276">
        <f t="shared" si="37"/>
        <v>7.2115726910995619</v>
      </c>
      <c r="AG67" s="276">
        <f t="shared" si="37"/>
        <v>7.6124521175892053</v>
      </c>
      <c r="AH67" s="276">
        <f t="shared" si="37"/>
        <v>8.0356157699289188</v>
      </c>
      <c r="AI67" s="276">
        <f t="shared" si="37"/>
        <v>8.482302391463767</v>
      </c>
      <c r="AJ67" s="276">
        <f t="shared" si="37"/>
        <v>8.953819585237385</v>
      </c>
      <c r="AK67" s="276">
        <f t="shared" si="37"/>
        <v>9.4515476417890021</v>
      </c>
      <c r="AL67" s="276">
        <f t="shared" si="37"/>
        <v>9.9769435797313832</v>
      </c>
      <c r="AM67" s="276">
        <f t="shared" si="37"/>
        <v>10.531545410937833</v>
      </c>
      <c r="AN67" s="276">
        <f t="shared" si="37"/>
        <v>11.116976642823907</v>
      </c>
      <c r="AO67" s="276">
        <f t="shared" si="37"/>
        <v>11.734951030903535</v>
      </c>
      <c r="AP67" s="276">
        <f t="shared" si="37"/>
        <v>12.387277595531891</v>
      </c>
      <c r="AQ67" s="276">
        <f t="shared" si="37"/>
        <v>13.075865917520737</v>
      </c>
      <c r="AR67" s="276">
        <f t="shared" si="37"/>
        <v>13.802731728128263</v>
      </c>
      <c r="AS67" s="276">
        <f t="shared" si="37"/>
        <v>14.570002809787262</v>
      </c>
      <c r="AT67" s="276">
        <f t="shared" si="37"/>
        <v>15.37992522484503</v>
      </c>
      <c r="AU67" s="276">
        <f t="shared" si="37"/>
        <v>16.234869890548651</v>
      </c>
      <c r="AV67" s="276">
        <f t="shared" si="37"/>
        <v>17.137339519522854</v>
      </c>
      <c r="AW67" s="276">
        <f t="shared" si="37"/>
        <v>18.089975946057596</v>
      </c>
      <c r="AX67" s="276">
        <f t="shared" si="37"/>
        <v>19.095567859651869</v>
      </c>
      <c r="AY67" s="276">
        <f t="shared" si="37"/>
        <v>20.157058968452457</v>
      </c>
      <c r="AZ67" s="276">
        <f t="shared" si="37"/>
        <v>21.277556616484773</v>
      </c>
      <c r="BA67" s="276">
        <f t="shared" si="37"/>
        <v>22.460340879901356</v>
      </c>
      <c r="BB67" s="276">
        <f t="shared" si="37"/>
        <v>23.708874168875788</v>
      </c>
      <c r="BC67" s="276">
        <f t="shared" si="37"/>
        <v>25.026811363250083</v>
      </c>
      <c r="BD67" s="276">
        <f t="shared" si="37"/>
        <v>26.418010511605956</v>
      </c>
      <c r="BE67" s="276">
        <f t="shared" si="37"/>
        <v>27.886544125079833</v>
      </c>
      <c r="BF67" s="276">
        <f t="shared" si="37"/>
        <v>29.436711098982389</v>
      </c>
      <c r="BG67" s="276">
        <f t="shared" si="37"/>
        <v>31.073049297121266</v>
      </c>
      <c r="BH67" s="276">
        <f t="shared" si="37"/>
        <v>32.800348835665488</v>
      </c>
      <c r="BI67" s="276">
        <f t="shared" si="37"/>
        <v>34.623666105438019</v>
      </c>
      <c r="BJ67" s="276">
        <f t="shared" si="37"/>
        <v>36.548338573684411</v>
      </c>
      <c r="BK67" s="276">
        <f t="shared" si="37"/>
        <v>38.580000408647344</v>
      </c>
      <c r="BL67" s="276">
        <f t="shared" si="37"/>
        <v>40.724598972685477</v>
      </c>
      <c r="BM67" s="276">
        <f t="shared" si="37"/>
        <v>42.988412232217591</v>
      </c>
      <c r="BN67" s="276">
        <f t="shared" si="37"/>
        <v>45.37806713545676</v>
      </c>
      <c r="BO67" s="276">
        <f t="shared" si="37"/>
        <v>47.900559011732476</v>
      </c>
      <c r="BP67" s="276">
        <f t="shared" si="37"/>
        <v>50.563272049189052</v>
      </c>
      <c r="BQ67" s="276">
        <f t="shared" si="37"/>
        <v>53.374000910805528</v>
      </c>
      <c r="BR67" s="276">
        <f t="shared" si="37"/>
        <v>56.340973552014397</v>
      </c>
      <c r="BS67" s="276">
        <f t="shared" si="37"/>
        <v>59.472875306714172</v>
      </c>
      <c r="BT67" s="276">
        <f t="shared" si="37"/>
        <v>62.778874312183603</v>
      </c>
      <c r="BU67" s="276">
        <f t="shared" si="37"/>
        <v>66.268648347324941</v>
      </c>
      <c r="BV67" s="276">
        <f t="shared" si="37"/>
        <v>69.952413162800852</v>
      </c>
      <c r="BW67" s="276">
        <f t="shared" si="37"/>
        <v>73.8409523859969</v>
      </c>
      <c r="BX67" s="276">
        <f t="shared" si="37"/>
        <v>77.945649088351587</v>
      </c>
      <c r="BY67" s="276">
        <f t="shared" si="37"/>
        <v>82.278519107462088</v>
      </c>
      <c r="BZ67" s="276">
        <f t="shared" si="37"/>
        <v>86.852246221510967</v>
      </c>
      <c r="CA67" s="276">
        <f t="shared" si="37"/>
        <v>91.68021927898117</v>
      </c>
      <c r="CB67" s="276">
        <f t="shared" si="37"/>
        <v>96.776571392350618</v>
      </c>
      <c r="CC67" s="276">
        <f t="shared" si="37"/>
        <v>102.15622131049965</v>
      </c>
      <c r="CD67" s="276">
        <f t="shared" si="37"/>
        <v>107.83491709094224</v>
      </c>
      <c r="CE67" s="276">
        <f t="shared" si="37"/>
        <v>113.82928219972463</v>
      </c>
      <c r="CF67" s="276">
        <f t="shared" si="37"/>
        <v>120.1568641739411</v>
      </c>
      <c r="CG67" s="276">
        <f t="shared" si="37"/>
        <v>126.83618598931882</v>
      </c>
      <c r="CH67" s="276">
        <f t="shared" si="37"/>
        <v>133.88680028324188</v>
      </c>
      <c r="CI67" s="276">
        <f t="shared" si="37"/>
        <v>141.3293465919439</v>
      </c>
      <c r="CJ67" s="276">
        <f t="shared" si="37"/>
        <v>149.18561176942157</v>
      </c>
      <c r="CK67" s="276">
        <f t="shared" ref="CK67:EV70" si="38">CJ67*(1+$K67)</f>
        <v>157.47859376493602</v>
      </c>
      <c r="CL67" s="276">
        <f t="shared" si="38"/>
        <v>166.23256894580015</v>
      </c>
      <c r="CM67" s="276">
        <f t="shared" si="38"/>
        <v>175.47316316252875</v>
      </c>
      <c r="CN67" s="276">
        <f t="shared" si="38"/>
        <v>185.22742676438293</v>
      </c>
      <c r="CO67" s="276">
        <f t="shared" si="38"/>
        <v>195.52391378490501</v>
      </c>
      <c r="CP67" s="276">
        <f t="shared" si="38"/>
        <v>206.39276552924653</v>
      </c>
      <c r="CQ67" s="276">
        <f t="shared" si="38"/>
        <v>217.86579880797791</v>
      </c>
      <c r="CR67" s="276">
        <f t="shared" si="38"/>
        <v>229.97659907567009</v>
      </c>
      <c r="CS67" s="276">
        <f t="shared" si="38"/>
        <v>242.76061874689611</v>
      </c>
      <c r="CT67" s="276">
        <f t="shared" si="38"/>
        <v>256.25528097745712</v>
      </c>
      <c r="CU67" s="276">
        <f t="shared" si="38"/>
        <v>270.50008921463547</v>
      </c>
      <c r="CV67" s="276">
        <f t="shared" si="38"/>
        <v>285.53674283716543</v>
      </c>
      <c r="CW67" s="276">
        <f t="shared" si="38"/>
        <v>301.40925922343939</v>
      </c>
      <c r="CX67" s="276">
        <f t="shared" si="38"/>
        <v>318.16410260528397</v>
      </c>
      <c r="CY67" s="276">
        <f t="shared" si="38"/>
        <v>335.85032008450503</v>
      </c>
      <c r="CZ67" s="276">
        <f t="shared" si="38"/>
        <v>354.51968521036792</v>
      </c>
      <c r="DA67" s="276">
        <f t="shared" si="38"/>
        <v>374.22684953831316</v>
      </c>
      <c r="DB67" s="276">
        <f t="shared" si="38"/>
        <v>395.02950261357063</v>
      </c>
      <c r="DC67" s="276">
        <f t="shared" si="38"/>
        <v>416.98854084799933</v>
      </c>
      <c r="DD67" s="276">
        <f t="shared" si="38"/>
        <v>440.16824578451184</v>
      </c>
      <c r="DE67" s="276">
        <f t="shared" si="38"/>
        <v>464.63647227092378</v>
      </c>
      <c r="DF67" s="276">
        <f t="shared" si="38"/>
        <v>490.46484709407753</v>
      </c>
      <c r="DG67" s="276">
        <f t="shared" si="38"/>
        <v>517.7289786557086</v>
      </c>
      <c r="DH67" s="276">
        <f t="shared" si="38"/>
        <v>546.50867830384789</v>
      </c>
      <c r="DI67" s="276">
        <f t="shared" si="38"/>
        <v>576.88819396767121</v>
      </c>
      <c r="DJ67" s="276">
        <f t="shared" si="38"/>
        <v>608.95645677972436</v>
      </c>
      <c r="DK67" s="276">
        <f t="shared" si="38"/>
        <v>642.8073414074712</v>
      </c>
      <c r="DL67" s="276">
        <f t="shared" si="38"/>
        <v>678.53994085624265</v>
      </c>
      <c r="DM67" s="276">
        <f t="shared" si="38"/>
        <v>716.25885654802812</v>
      </c>
      <c r="DN67" s="276">
        <f t="shared" si="38"/>
        <v>756.07450452526859</v>
      </c>
      <c r="DO67" s="276">
        <f t="shared" si="38"/>
        <v>798.10343867601307</v>
      </c>
      <c r="DP67" s="276">
        <f t="shared" si="38"/>
        <v>842.46869192662825</v>
      </c>
      <c r="DQ67" s="276">
        <f t="shared" si="38"/>
        <v>889.30013640084769</v>
      </c>
      <c r="DR67" s="276">
        <f t="shared" si="38"/>
        <v>938.73486359946889</v>
      </c>
      <c r="DS67" s="276">
        <f t="shared" si="38"/>
        <v>990.91758571361152</v>
      </c>
      <c r="DT67" s="276">
        <f t="shared" si="38"/>
        <v>1046.0010592463184</v>
      </c>
      <c r="DU67" s="276">
        <f t="shared" si="38"/>
        <v>1104.1465321825815</v>
      </c>
      <c r="DV67" s="276">
        <f t="shared" si="38"/>
        <v>1165.5242160168123</v>
      </c>
      <c r="DW67" s="276">
        <f t="shared" si="38"/>
        <v>1230.3137840195402</v>
      </c>
      <c r="DX67" s="276">
        <f t="shared" si="38"/>
        <v>1298.7048972019347</v>
      </c>
      <c r="DY67" s="276">
        <f t="shared" si="38"/>
        <v>1370.8977595178274</v>
      </c>
      <c r="DZ67" s="276">
        <f t="shared" si="38"/>
        <v>1447.1037039284979</v>
      </c>
      <c r="EA67" s="276">
        <f t="shared" si="38"/>
        <v>1527.5458110458351</v>
      </c>
      <c r="EB67" s="276">
        <f t="shared" si="38"/>
        <v>1612.4595621648498</v>
      </c>
      <c r="EC67" s="276">
        <f t="shared" si="38"/>
        <v>1702.0935285971882</v>
      </c>
      <c r="ED67" s="276">
        <f t="shared" si="38"/>
        <v>1796.7100993235574</v>
      </c>
      <c r="EE67" s="276">
        <f t="shared" si="38"/>
        <v>1896.5862490951488</v>
      </c>
      <c r="EF67" s="276">
        <f t="shared" si="38"/>
        <v>2002.0143492325519</v>
      </c>
      <c r="EG67" s="276">
        <f t="shared" si="38"/>
        <v>2113.3030234956427</v>
      </c>
      <c r="EH67" s="276">
        <f t="shared" si="38"/>
        <v>2230.7780515298664</v>
      </c>
      <c r="EI67" s="276">
        <f t="shared" si="38"/>
        <v>2354.7833225336071</v>
      </c>
      <c r="EJ67" s="276">
        <f t="shared" si="38"/>
        <v>2485.6818419383553</v>
      </c>
      <c r="EK67" s="276">
        <f t="shared" si="38"/>
        <v>2623.8567940485636</v>
      </c>
      <c r="EL67" s="276">
        <f t="shared" si="38"/>
        <v>2769.7126637518982</v>
      </c>
      <c r="EM67" s="276">
        <f t="shared" si="38"/>
        <v>2923.6764205835125</v>
      </c>
      <c r="EN67" s="276">
        <f t="shared" si="38"/>
        <v>3086.1987686105012</v>
      </c>
      <c r="EO67" s="276">
        <f t="shared" si="38"/>
        <v>3257.7554657953679</v>
      </c>
      <c r="EP67" s="276">
        <f t="shared" si="38"/>
        <v>3438.8487167007297</v>
      </c>
      <c r="EQ67" s="276">
        <f t="shared" si="38"/>
        <v>3630.0086426121807</v>
      </c>
      <c r="ER67" s="276">
        <f t="shared" si="38"/>
        <v>3831.7948333828576</v>
      </c>
      <c r="ES67" s="276">
        <f t="shared" si="38"/>
        <v>4044.7979855424855</v>
      </c>
      <c r="ET67" s="276">
        <f t="shared" si="38"/>
        <v>4269.6416314662019</v>
      </c>
      <c r="EU67" s="276">
        <f t="shared" si="38"/>
        <v>4506.9839646650234</v>
      </c>
      <c r="EV67" s="276">
        <f t="shared" si="38"/>
        <v>4757.5197665411952</v>
      </c>
      <c r="EW67" s="276">
        <f t="shared" ref="EW67:HF71" si="39">EV67*(1+$K67)</f>
        <v>5021.9824402486947</v>
      </c>
      <c r="EX67" s="276">
        <f t="shared" si="39"/>
        <v>5301.1461576126803</v>
      </c>
      <c r="EY67" s="276">
        <f t="shared" si="39"/>
        <v>5595.8281253926552</v>
      </c>
      <c r="EZ67" s="276">
        <f t="shared" si="39"/>
        <v>5906.8909775234561</v>
      </c>
      <c r="FA67" s="276">
        <f t="shared" si="39"/>
        <v>6235.2453003369737</v>
      </c>
      <c r="FB67" s="276">
        <f t="shared" si="39"/>
        <v>6581.8522981567812</v>
      </c>
      <c r="FC67" s="276">
        <f t="shared" si="39"/>
        <v>6947.726607068771</v>
      </c>
      <c r="FD67" s="276">
        <f t="shared" si="39"/>
        <v>7333.9392651046564</v>
      </c>
      <c r="FE67" s="276">
        <f t="shared" si="39"/>
        <v>7741.6208475330741</v>
      </c>
      <c r="FF67" s="276">
        <f t="shared" si="39"/>
        <v>8171.9647764363453</v>
      </c>
      <c r="FG67" s="276">
        <f t="shared" si="39"/>
        <v>8626.230814261151</v>
      </c>
      <c r="FH67" s="276">
        <f t="shared" si="39"/>
        <v>9105.7487515699177</v>
      </c>
      <c r="FI67" s="276">
        <f t="shared" si="39"/>
        <v>9611.922299788228</v>
      </c>
      <c r="FJ67" s="276">
        <f t="shared" si="39"/>
        <v>10146.233200343626</v>
      </c>
      <c r="FK67" s="276">
        <f t="shared" si="39"/>
        <v>10710.245562224674</v>
      </c>
      <c r="FL67" s="276">
        <f t="shared" si="39"/>
        <v>11305.610440657763</v>
      </c>
      <c r="FM67" s="276">
        <f t="shared" si="39"/>
        <v>11934.070670305005</v>
      </c>
      <c r="FN67" s="276">
        <f t="shared" si="39"/>
        <v>12597.465967131626</v>
      </c>
      <c r="FO67" s="276">
        <f t="shared" si="39"/>
        <v>13297.738313877746</v>
      </c>
      <c r="FP67" s="276">
        <f t="shared" si="39"/>
        <v>14036.937644899655</v>
      </c>
      <c r="FQ67" s="276">
        <f t="shared" si="39"/>
        <v>14817.227847022028</v>
      </c>
      <c r="FR67" s="276">
        <f t="shared" si="39"/>
        <v>15640.893093967614</v>
      </c>
      <c r="FS67" s="276">
        <f t="shared" si="39"/>
        <v>16510.344532907424</v>
      </c>
      <c r="FT67" s="276">
        <f t="shared" si="39"/>
        <v>17428.127342705211</v>
      </c>
      <c r="FU67" s="276">
        <f t="shared" si="39"/>
        <v>18396.928184518107</v>
      </c>
      <c r="FV67" s="276">
        <f t="shared" si="39"/>
        <v>19419.583066563857</v>
      </c>
      <c r="FW67" s="276">
        <f t="shared" si="39"/>
        <v>20499.085646077496</v>
      </c>
      <c r="FX67" s="276">
        <f t="shared" si="39"/>
        <v>21638.595992760096</v>
      </c>
      <c r="FY67" s="276">
        <f t="shared" si="39"/>
        <v>22841.449839373148</v>
      </c>
      <c r="FZ67" s="276">
        <f t="shared" si="39"/>
        <v>24111.168346558261</v>
      </c>
      <c r="GA67" s="276">
        <f t="shared" si="39"/>
        <v>25451.468410467034</v>
      </c>
      <c r="GB67" s="276">
        <f t="shared" si="39"/>
        <v>26866.2735433751</v>
      </c>
      <c r="GC67" s="276">
        <f t="shared" si="39"/>
        <v>28359.725359131524</v>
      </c>
      <c r="GD67" s="276">
        <f t="shared" si="39"/>
        <v>29936.195697065399</v>
      </c>
      <c r="GE67" s="276">
        <f t="shared" si="39"/>
        <v>31600.299419840398</v>
      </c>
      <c r="GF67" s="276">
        <f t="shared" si="39"/>
        <v>33356.907922720944</v>
      </c>
      <c r="GG67" s="276">
        <f t="shared" si="39"/>
        <v>35211.163393796189</v>
      </c>
      <c r="GH67" s="276">
        <f t="shared" si="39"/>
        <v>37168.493866906334</v>
      </c>
      <c r="GI67" s="276">
        <f t="shared" si="39"/>
        <v>39234.629111336268</v>
      </c>
      <c r="GJ67" s="276">
        <f t="shared" si="39"/>
        <v>41415.617404791046</v>
      </c>
      <c r="GK67" s="276">
        <f t="shared" si="39"/>
        <v>43717.843238753441</v>
      </c>
      <c r="GL67" s="276">
        <f t="shared" si="39"/>
        <v>46148.046008053054</v>
      </c>
      <c r="GM67" s="276">
        <f t="shared" si="39"/>
        <v>48713.339739357769</v>
      </c>
      <c r="GN67" s="276">
        <f t="shared" si="39"/>
        <v>51421.233916339486</v>
      </c>
      <c r="GO67" s="276">
        <f t="shared" si="39"/>
        <v>54279.655462476454</v>
      </c>
      <c r="GP67" s="276">
        <f t="shared" si="39"/>
        <v>57296.97194584331</v>
      </c>
      <c r="GQ67" s="276">
        <f t="shared" si="39"/>
        <v>60482.016073817103</v>
      </c>
      <c r="GR67" s="276">
        <f t="shared" si="39"/>
        <v>63844.111549403628</v>
      </c>
      <c r="GS67" s="276">
        <f t="shared" si="39"/>
        <v>67393.100364874248</v>
      </c>
      <c r="GT67" s="276">
        <f t="shared" si="39"/>
        <v>71139.371612610994</v>
      </c>
      <c r="GU67" s="276">
        <f t="shared" si="39"/>
        <v>75093.891897498936</v>
      </c>
      <c r="GV67" s="276">
        <f t="shared" si="39"/>
        <v>79268.237439893332</v>
      </c>
      <c r="GW67" s="276">
        <f t="shared" si="39"/>
        <v>83674.62796313774</v>
      </c>
      <c r="GX67" s="276">
        <f t="shared" si="39"/>
        <v>88325.962464833297</v>
      </c>
      <c r="GY67" s="276">
        <f t="shared" si="39"/>
        <v>93235.856976573894</v>
      </c>
      <c r="GZ67" s="276">
        <f t="shared" si="39"/>
        <v>98418.684422682665</v>
      </c>
      <c r="HA67" s="276">
        <f t="shared" si="39"/>
        <v>103889.61669462993</v>
      </c>
      <c r="HB67" s="276">
        <f t="shared" si="39"/>
        <v>109664.66906429856</v>
      </c>
      <c r="HC67" s="276">
        <f t="shared" si="39"/>
        <v>115760.7470661095</v>
      </c>
      <c r="HD67" s="276">
        <f t="shared" si="39"/>
        <v>122195.69598524728</v>
      </c>
      <c r="HE67" s="276">
        <f t="shared" si="39"/>
        <v>128988.35309685433</v>
      </c>
      <c r="HF67" s="276">
        <f t="shared" si="39"/>
        <v>136158.60280911598</v>
      </c>
    </row>
    <row r="68" spans="1:214">
      <c r="A68" s="3" t="str">
        <f t="shared" si="32"/>
        <v>NiSource Inc.</v>
      </c>
      <c r="B68" s="3" t="str">
        <f t="shared" si="32"/>
        <v>NI</v>
      </c>
      <c r="C68" s="276">
        <f>'Attachment 3 Constant DCF '!D68</f>
        <v>23.215499999999988</v>
      </c>
      <c r="D68" s="276">
        <f t="shared" si="33"/>
        <v>0.84</v>
      </c>
      <c r="E68" s="95">
        <f t="shared" si="33"/>
        <v>1.6500000000000001E-2</v>
      </c>
      <c r="F68" s="95">
        <f t="shared" si="34"/>
        <v>2.301472499275144E-2</v>
      </c>
      <c r="G68" s="95">
        <f t="shared" si="34"/>
        <v>2.952944998550288E-2</v>
      </c>
      <c r="H68" s="95">
        <f t="shared" si="34"/>
        <v>3.6044174978254316E-2</v>
      </c>
      <c r="I68" s="95">
        <f t="shared" si="34"/>
        <v>4.2558899971005752E-2</v>
      </c>
      <c r="J68" s="95">
        <f t="shared" si="34"/>
        <v>4.9073624963757188E-2</v>
      </c>
      <c r="K68" s="95">
        <f>'Attachment 5 GDP Growth'!$D$25</f>
        <v>5.5588349956508631E-2</v>
      </c>
      <c r="L68" s="95">
        <f t="shared" ref="L68:L73" si="40">IFERROR(XIRR($N68:$HF68,$N$36:$HF$36),"")</f>
        <v>8.6311462521553042E-2</v>
      </c>
      <c r="N68" s="276">
        <f t="shared" ref="N68:N73" si="41">-C68</f>
        <v>-23.215499999999988</v>
      </c>
      <c r="O68" s="276">
        <f t="shared" si="35"/>
        <v>0.85385999999999995</v>
      </c>
      <c r="P68" s="276">
        <f t="shared" si="36"/>
        <v>0.86794868999999997</v>
      </c>
      <c r="Q68" s="276">
        <f t="shared" si="36"/>
        <v>0.88226984338499992</v>
      </c>
      <c r="R68" s="276">
        <f t="shared" si="36"/>
        <v>0.89682729580085241</v>
      </c>
      <c r="S68" s="276">
        <f t="shared" si="36"/>
        <v>0.91162494618156642</v>
      </c>
      <c r="T68" s="276">
        <f t="shared" ref="T68:X73" si="42">S68*(1+F68)</f>
        <v>0.93260574361446702</v>
      </c>
      <c r="U68" s="276">
        <f t="shared" si="42"/>
        <v>0.96014507827672302</v>
      </c>
      <c r="V68" s="276">
        <f t="shared" si="42"/>
        <v>0.99475271548263888</v>
      </c>
      <c r="W68" s="276">
        <f t="shared" si="42"/>
        <v>1.037088296796751</v>
      </c>
      <c r="X68" s="276">
        <f t="shared" si="42"/>
        <v>1.0879819789280563</v>
      </c>
      <c r="Y68" s="276">
        <f t="shared" si="37"/>
        <v>1.1484611019190838</v>
      </c>
      <c r="Z68" s="276">
        <f t="shared" si="37"/>
        <v>1.2123021595639993</v>
      </c>
      <c r="AA68" s="276">
        <f t="shared" si="37"/>
        <v>1.2796920362628741</v>
      </c>
      <c r="AB68" s="276">
        <f t="shared" si="37"/>
        <v>1.3508280050112118</v>
      </c>
      <c r="AC68" s="276">
        <f t="shared" si="37"/>
        <v>1.4259183048848274</v>
      </c>
      <c r="AD68" s="276">
        <f t="shared" si="37"/>
        <v>1.5051827506261568</v>
      </c>
      <c r="AE68" s="276">
        <f t="shared" si="37"/>
        <v>1.5888533761164638</v>
      </c>
      <c r="AF68" s="276">
        <f t="shared" si="37"/>
        <v>1.6771751136176061</v>
      </c>
      <c r="AG68" s="276">
        <f t="shared" si="37"/>
        <v>1.7704065107717286</v>
      </c>
      <c r="AH68" s="276">
        <f t="shared" si="37"/>
        <v>1.8688204874577887</v>
      </c>
      <c r="AI68" s="276">
        <f t="shared" si="37"/>
        <v>1.9727051347204854</v>
      </c>
      <c r="AJ68" s="276">
        <f t="shared" si="37"/>
        <v>2.0823645581103292</v>
      </c>
      <c r="AK68" s="276">
        <f t="shared" si="37"/>
        <v>2.1981197679035964</v>
      </c>
      <c r="AL68" s="276">
        <f t="shared" si="37"/>
        <v>2.3203096188081411</v>
      </c>
      <c r="AM68" s="276">
        <f t="shared" si="37"/>
        <v>2.4492918019059013</v>
      </c>
      <c r="AN68" s="276">
        <f t="shared" si="37"/>
        <v>2.5854438917358542</v>
      </c>
      <c r="AO68" s="276">
        <f t="shared" si="37"/>
        <v>2.7291644515825846</v>
      </c>
      <c r="AP68" s="276">
        <f t="shared" si="37"/>
        <v>2.8808742002060201</v>
      </c>
      <c r="AQ68" s="276">
        <f t="shared" si="37"/>
        <v>3.0410172434277492</v>
      </c>
      <c r="AR68" s="276">
        <f t="shared" si="37"/>
        <v>3.2100623741791883</v>
      </c>
      <c r="AS68" s="276">
        <f t="shared" si="37"/>
        <v>3.3885044448172819</v>
      </c>
      <c r="AT68" s="276">
        <f t="shared" si="37"/>
        <v>3.57686581572497</v>
      </c>
      <c r="AU68" s="276">
        <f t="shared" si="37"/>
        <v>3.7756978844369624</v>
      </c>
      <c r="AV68" s="276">
        <f t="shared" si="37"/>
        <v>3.9855826997670936</v>
      </c>
      <c r="AW68" s="276">
        <f t="shared" si="37"/>
        <v>4.2071346656623536</v>
      </c>
      <c r="AX68" s="276">
        <f t="shared" si="37"/>
        <v>4.4410023397713516</v>
      </c>
      <c r="AY68" s="276">
        <f t="shared" si="37"/>
        <v>4.6878703319922348</v>
      </c>
      <c r="AZ68" s="276">
        <f t="shared" si="37"/>
        <v>4.9484613085577536</v>
      </c>
      <c r="BA68" s="276">
        <f t="shared" si="37"/>
        <v>5.2235381075241047</v>
      </c>
      <c r="BB68" s="276">
        <f t="shared" si="37"/>
        <v>5.5139059718563139</v>
      </c>
      <c r="BC68" s="276">
        <f t="shared" si="37"/>
        <v>5.8204149066471453</v>
      </c>
      <c r="BD68" s="276">
        <f t="shared" si="37"/>
        <v>6.1439621673699261</v>
      </c>
      <c r="BE68" s="276">
        <f t="shared" si="37"/>
        <v>6.485494886449235</v>
      </c>
      <c r="BF68" s="276">
        <f t="shared" si="37"/>
        <v>6.846012845838322</v>
      </c>
      <c r="BG68" s="276">
        <f t="shared" si="37"/>
        <v>7.2265714037195359</v>
      </c>
      <c r="BH68" s="276">
        <f t="shared" si="37"/>
        <v>7.6282845838951951</v>
      </c>
      <c r="BI68" s="276">
        <f t="shared" si="37"/>
        <v>8.052328336912602</v>
      </c>
      <c r="BJ68" s="276">
        <f t="shared" si="37"/>
        <v>8.4999439824696115</v>
      </c>
      <c r="BK68" s="276">
        <f t="shared" si="37"/>
        <v>8.9724418431778528</v>
      </c>
      <c r="BL68" s="276">
        <f t="shared" si="37"/>
        <v>9.4712050803208445</v>
      </c>
      <c r="BM68" s="276">
        <f t="shared" si="37"/>
        <v>9.9976937428355814</v>
      </c>
      <c r="BN68" s="276">
        <f t="shared" si="37"/>
        <v>10.553449041370323</v>
      </c>
      <c r="BO68" s="276">
        <f t="shared" si="37"/>
        <v>11.140097859930197</v>
      </c>
      <c r="BP68" s="276">
        <f t="shared" si="37"/>
        <v>11.759357518317749</v>
      </c>
      <c r="BQ68" s="276">
        <f t="shared" si="37"/>
        <v>12.413040799309696</v>
      </c>
      <c r="BR68" s="276">
        <f t="shared" si="37"/>
        <v>13.103061255286143</v>
      </c>
      <c r="BS68" s="276">
        <f t="shared" si="37"/>
        <v>13.831438809846558</v>
      </c>
      <c r="BT68" s="276">
        <f t="shared" si="37"/>
        <v>14.600305670810345</v>
      </c>
      <c r="BU68" s="276">
        <f t="shared" si="37"/>
        <v>15.411912571911348</v>
      </c>
      <c r="BV68" s="276">
        <f t="shared" si="37"/>
        <v>16.268635361457871</v>
      </c>
      <c r="BW68" s="276">
        <f t="shared" si="37"/>
        <v>17.172981957245423</v>
      </c>
      <c r="BX68" s="276">
        <f t="shared" si="37"/>
        <v>18.127599688081588</v>
      </c>
      <c r="BY68" s="276">
        <f t="shared" si="37"/>
        <v>19.135283043414166</v>
      </c>
      <c r="BZ68" s="276">
        <f t="shared" si="37"/>
        <v>20.198981853748318</v>
      </c>
      <c r="CA68" s="276">
        <f t="shared" si="37"/>
        <v>21.321809925799649</v>
      </c>
      <c r="CB68" s="276">
        <f t="shared" si="37"/>
        <v>22.507054157661159</v>
      </c>
      <c r="CC68" s="276">
        <f t="shared" si="37"/>
        <v>23.758184160667319</v>
      </c>
      <c r="CD68" s="276">
        <f t="shared" si="37"/>
        <v>25.078862416121673</v>
      </c>
      <c r="CE68" s="276">
        <f t="shared" si="37"/>
        <v>26.472954996620178</v>
      </c>
      <c r="CF68" s="276">
        <f t="shared" si="37"/>
        <v>27.944542883355204</v>
      </c>
      <c r="CG68" s="276">
        <f t="shared" si="37"/>
        <v>29.497933912529817</v>
      </c>
      <c r="CH68" s="276">
        <f t="shared" si="37"/>
        <v>31.137675385853488</v>
      </c>
      <c r="CI68" s="276">
        <f t="shared" si="37"/>
        <v>32.868567382034477</v>
      </c>
      <c r="CJ68" s="276">
        <f t="shared" si="37"/>
        <v>34.695676808236094</v>
      </c>
      <c r="CK68" s="276">
        <f t="shared" si="38"/>
        <v>36.624352232630244</v>
      </c>
      <c r="CL68" s="276">
        <f t="shared" si="38"/>
        <v>38.66023954146813</v>
      </c>
      <c r="CM68" s="276">
        <f t="shared" si="38"/>
        <v>40.809298466501716</v>
      </c>
      <c r="CN68" s="276">
        <f t="shared" si="38"/>
        <v>43.077820031137222</v>
      </c>
      <c r="CO68" s="276">
        <f t="shared" si="38"/>
        <v>45.472444966391578</v>
      </c>
      <c r="CP68" s="276">
        <f t="shared" si="38"/>
        <v>48.000183150561433</v>
      </c>
      <c r="CQ68" s="276">
        <f t="shared" si="38"/>
        <v>50.668434129511354</v>
      </c>
      <c r="CR68" s="276">
        <f t="shared" si="38"/>
        <v>53.48500877765094</v>
      </c>
      <c r="CS68" s="276">
        <f t="shared" si="38"/>
        <v>56.458152163009935</v>
      </c>
      <c r="CT68" s="276">
        <f t="shared" si="38"/>
        <v>59.596567683345143</v>
      </c>
      <c r="CU68" s="276">
        <f t="shared" si="38"/>
        <v>62.909442543933686</v>
      </c>
      <c r="CV68" s="276">
        <f t="shared" si="38"/>
        <v>66.406474651634738</v>
      </c>
      <c r="CW68" s="276">
        <f t="shared" si="38"/>
        <v>70.097901003947825</v>
      </c>
      <c r="CX68" s="276">
        <f t="shared" si="38"/>
        <v>73.994527656171968</v>
      </c>
      <c r="CY68" s="276">
        <f t="shared" si="38"/>
        <v>78.107761354389808</v>
      </c>
      <c r="CZ68" s="276">
        <f t="shared" si="38"/>
        <v>82.44964292687709</v>
      </c>
      <c r="DA68" s="276">
        <f t="shared" si="38"/>
        <v>87.032882531685516</v>
      </c>
      <c r="DB68" s="276">
        <f t="shared" si="38"/>
        <v>91.870896863580555</v>
      </c>
      <c r="DC68" s="276">
        <f t="shared" si="38"/>
        <v>96.97784842925158</v>
      </c>
      <c r="DD68" s="276">
        <f t="shared" si="38"/>
        <v>102.36868700576606</v>
      </c>
      <c r="DE68" s="276">
        <f t="shared" si="38"/>
        <v>108.05919340363089</v>
      </c>
      <c r="DF68" s="276">
        <f t="shared" si="38"/>
        <v>114.06602566256997</v>
      </c>
      <c r="DG68" s="276">
        <f t="shared" si="38"/>
        <v>120.406767815249</v>
      </c>
      <c r="DH68" s="276">
        <f t="shared" si="38"/>
        <v>127.09998136169514</v>
      </c>
      <c r="DI68" s="276">
        <f t="shared" si="38"/>
        <v>134.16525960509477</v>
      </c>
      <c r="DJ68" s="276">
        <f t="shared" si="38"/>
        <v>141.6232850080286</v>
      </c>
      <c r="DK68" s="276">
        <f t="shared" si="38"/>
        <v>149.49588973704525</v>
      </c>
      <c r="DL68" s="276">
        <f t="shared" si="38"/>
        <v>157.80611957280775</v>
      </c>
      <c r="DM68" s="276">
        <f t="shared" si="38"/>
        <v>166.57830137289963</v>
      </c>
      <c r="DN68" s="276">
        <f t="shared" si="38"/>
        <v>175.83811428477713</v>
      </c>
      <c r="DO68" s="276">
        <f t="shared" si="38"/>
        <v>185.6126649173319</v>
      </c>
      <c r="DP68" s="276">
        <f t="shared" si="38"/>
        <v>195.93056669111672</v>
      </c>
      <c r="DQ68" s="276">
        <f t="shared" si="38"/>
        <v>206.82202359951958</v>
      </c>
      <c r="DR68" s="276">
        <f t="shared" si="38"/>
        <v>218.31891862608296</v>
      </c>
      <c r="DS68" s="276">
        <f t="shared" si="38"/>
        <v>230.45490707679619</v>
      </c>
      <c r="DT68" s="276">
        <f t="shared" si="38"/>
        <v>243.26551510057581</v>
      </c>
      <c r="DU68" s="276">
        <f t="shared" si="38"/>
        <v>256.78824368633695</v>
      </c>
      <c r="DV68" s="276">
        <f t="shared" si="38"/>
        <v>271.06267844109027</v>
      </c>
      <c r="DW68" s="276">
        <f t="shared" si="38"/>
        <v>286.13060547042215</v>
      </c>
      <c r="DX68" s="276">
        <f t="shared" si="38"/>
        <v>302.03613370057968</v>
      </c>
      <c r="DY68" s="276">
        <f t="shared" si="38"/>
        <v>318.82582400023836</v>
      </c>
      <c r="DZ68" s="276">
        <f t="shared" si="38"/>
        <v>336.54882547993583</v>
      </c>
      <c r="EA68" s="276">
        <f t="shared" si="38"/>
        <v>355.25701936816643</v>
      </c>
      <c r="EB68" s="276">
        <f t="shared" si="38"/>
        <v>375.00517088531024</v>
      </c>
      <c r="EC68" s="276">
        <f t="shared" si="38"/>
        <v>395.85108955998317</v>
      </c>
      <c r="ED68" s="276">
        <f t="shared" si="38"/>
        <v>417.85579845710873</v>
      </c>
      <c r="EE68" s="276">
        <f t="shared" si="38"/>
        <v>441.08371281309883</v>
      </c>
      <c r="EF68" s="276">
        <f t="shared" si="38"/>
        <v>465.60282860106952</v>
      </c>
      <c r="EG68" s="276">
        <f t="shared" si="38"/>
        <v>491.48492157808607</v>
      </c>
      <c r="EH68" s="276">
        <f t="shared" si="38"/>
        <v>518.80575739711594</v>
      </c>
      <c r="EI68" s="276">
        <f t="shared" si="38"/>
        <v>547.64531339875839</v>
      </c>
      <c r="EJ68" s="276">
        <f t="shared" si="38"/>
        <v>578.08801273201038</v>
      </c>
      <c r="EK68" s="276">
        <f t="shared" si="38"/>
        <v>610.22297148942005</v>
      </c>
      <c r="EL68" s="276">
        <f t="shared" si="38"/>
        <v>644.1442595800745</v>
      </c>
      <c r="EM68" s="276">
        <f t="shared" si="38"/>
        <v>679.95117610408784</v>
      </c>
      <c r="EN68" s="276">
        <f t="shared" si="38"/>
        <v>717.74854003470148</v>
      </c>
      <c r="EO68" s="276">
        <f t="shared" si="38"/>
        <v>757.6469970589236</v>
      </c>
      <c r="EP68" s="276">
        <f t="shared" si="38"/>
        <v>799.76334347493287</v>
      </c>
      <c r="EQ68" s="276">
        <f t="shared" si="38"/>
        <v>844.22086809440486</v>
      </c>
      <c r="ER68" s="276">
        <f t="shared" si="38"/>
        <v>891.14971315062417</v>
      </c>
      <c r="ES68" s="276">
        <f t="shared" si="38"/>
        <v>940.68725526888329</v>
      </c>
      <c r="ET68" s="276">
        <f t="shared" si="38"/>
        <v>992.97850761439759</v>
      </c>
      <c r="EU68" s="276">
        <f t="shared" si="38"/>
        <v>1048.1765443949585</v>
      </c>
      <c r="EV68" s="276">
        <f t="shared" si="38"/>
        <v>1106.4429489609893</v>
      </c>
      <c r="EW68" s="276">
        <f t="shared" si="39"/>
        <v>1167.9482868147441</v>
      </c>
      <c r="EX68" s="276">
        <f t="shared" si="39"/>
        <v>1232.8726049133068</v>
      </c>
      <c r="EY68" s="276">
        <f t="shared" si="39"/>
        <v>1301.4059587270201</v>
      </c>
      <c r="EZ68" s="276">
        <f t="shared" si="39"/>
        <v>1373.7489685962232</v>
      </c>
      <c r="FA68" s="276">
        <f t="shared" si="39"/>
        <v>1450.1134070149428</v>
      </c>
      <c r="FB68" s="276">
        <f t="shared" si="39"/>
        <v>1530.7228185607146</v>
      </c>
      <c r="FC68" s="276">
        <f t="shared" si="39"/>
        <v>1615.8131742852809</v>
      </c>
      <c r="FD68" s="276">
        <f t="shared" si="39"/>
        <v>1705.6335624817882</v>
      </c>
      <c r="FE68" s="276">
        <f t="shared" si="39"/>
        <v>1800.4469178505924</v>
      </c>
      <c r="FF68" s="276">
        <f t="shared" si="39"/>
        <v>1900.5307911981886</v>
      </c>
      <c r="FG68" s="276">
        <f t="shared" si="39"/>
        <v>2006.1781619224337</v>
      </c>
      <c r="FH68" s="276">
        <f t="shared" si="39"/>
        <v>2117.6982956624834</v>
      </c>
      <c r="FI68" s="276">
        <f t="shared" si="39"/>
        <v>2235.4176496240711</v>
      </c>
      <c r="FJ68" s="276">
        <f t="shared" si="39"/>
        <v>2359.68082823033</v>
      </c>
      <c r="FK68" s="276">
        <f t="shared" si="39"/>
        <v>2490.8515918956618</v>
      </c>
      <c r="FL68" s="276">
        <f t="shared" si="39"/>
        <v>2629.3139218756846</v>
      </c>
      <c r="FM68" s="276">
        <f t="shared" si="39"/>
        <v>2775.4731443104306</v>
      </c>
      <c r="FN68" s="276">
        <f t="shared" si="39"/>
        <v>2929.7571167512501</v>
      </c>
      <c r="FO68" s="276">
        <f t="shared" si="39"/>
        <v>3092.6174806447902</v>
      </c>
      <c r="FP68" s="276">
        <f t="shared" si="39"/>
        <v>3264.5309834404889</v>
      </c>
      <c r="FQ68" s="276">
        <f t="shared" si="39"/>
        <v>3446.0008741918441</v>
      </c>
      <c r="FR68" s="276">
        <f t="shared" si="39"/>
        <v>3637.5583767368548</v>
      </c>
      <c r="FS68" s="276">
        <f t="shared" si="39"/>
        <v>3839.7642447701328</v>
      </c>
      <c r="FT68" s="276">
        <f t="shared" si="39"/>
        <v>4053.2104033589039</v>
      </c>
      <c r="FU68" s="276">
        <f t="shared" si="39"/>
        <v>4278.52168170818</v>
      </c>
      <c r="FV68" s="276">
        <f t="shared" si="39"/>
        <v>4516.3576422474844</v>
      </c>
      <c r="FW68" s="276">
        <f t="shared" si="39"/>
        <v>4767.4145113934901</v>
      </c>
      <c r="FX68" s="276">
        <f t="shared" si="39"/>
        <v>5032.4272176405693</v>
      </c>
      <c r="FY68" s="276">
        <f t="shared" si="39"/>
        <v>5312.1715429454325</v>
      </c>
      <c r="FZ68" s="276">
        <f t="shared" si="39"/>
        <v>5607.4663937036894</v>
      </c>
      <c r="GA68" s="276">
        <f t="shared" si="39"/>
        <v>5919.1761979662515</v>
      </c>
      <c r="GB68" s="276">
        <f t="shared" si="39"/>
        <v>6248.2134359130359</v>
      </c>
      <c r="GC68" s="276">
        <f t="shared" si="39"/>
        <v>6595.5413109915289</v>
      </c>
      <c r="GD68" s="276">
        <f t="shared" si="39"/>
        <v>6962.1765695395361</v>
      </c>
      <c r="GE68" s="276">
        <f t="shared" si="39"/>
        <v>7349.1924771461045</v>
      </c>
      <c r="GF68" s="276">
        <f t="shared" si="39"/>
        <v>7757.7219604634429</v>
      </c>
      <c r="GG68" s="276">
        <f t="shared" si="39"/>
        <v>8188.9609236669767</v>
      </c>
      <c r="GH68" s="276">
        <f t="shared" si="39"/>
        <v>8644.1717492719508</v>
      </c>
      <c r="GI68" s="276">
        <f t="shared" si="39"/>
        <v>9124.6869935546456</v>
      </c>
      <c r="GJ68" s="276">
        <f t="shared" si="39"/>
        <v>9631.9132873959643</v>
      </c>
      <c r="GK68" s="276">
        <f t="shared" si="39"/>
        <v>10167.335453966476</v>
      </c>
      <c r="GL68" s="276">
        <f t="shared" si="39"/>
        <v>10732.520855306782</v>
      </c>
      <c r="GM68" s="276">
        <f t="shared" si="39"/>
        <v>11329.123980527103</v>
      </c>
      <c r="GN68" s="276">
        <f t="shared" si="39"/>
        <v>11958.891289057317</v>
      </c>
      <c r="GO68" s="276">
        <f t="shared" si="39"/>
        <v>12623.666323125279</v>
      </c>
      <c r="GP68" s="276">
        <f t="shared" si="39"/>
        <v>13325.395104429359</v>
      </c>
      <c r="GQ68" s="276">
        <f t="shared" si="39"/>
        <v>14066.131830803126</v>
      </c>
      <c r="GR68" s="276">
        <f t="shared" si="39"/>
        <v>14848.044889548195</v>
      </c>
      <c r="GS68" s="276">
        <f t="shared" si="39"/>
        <v>15673.423205038349</v>
      </c>
      <c r="GT68" s="276">
        <f t="shared" si="39"/>
        <v>16544.682939176484</v>
      </c>
      <c r="GU68" s="276">
        <f t="shared" si="39"/>
        <v>17464.374564318903</v>
      </c>
      <c r="GV68" s="276">
        <f t="shared" si="39"/>
        <v>18435.19032937181</v>
      </c>
      <c r="GW68" s="276">
        <f t="shared" si="39"/>
        <v>19459.972140915772</v>
      </c>
      <c r="GX68" s="276">
        <f t="shared" si="39"/>
        <v>20541.719882428908</v>
      </c>
      <c r="GY68" s="276">
        <f t="shared" si="39"/>
        <v>21683.600195961939</v>
      </c>
      <c r="GZ68" s="276">
        <f t="shared" si="39"/>
        <v>22888.955751972091</v>
      </c>
      <c r="HA68" s="276">
        <f t="shared" si="39"/>
        <v>24161.315034451756</v>
      </c>
      <c r="HB68" s="276">
        <f t="shared" si="39"/>
        <v>25504.402669996314</v>
      </c>
      <c r="HC68" s="276">
        <f t="shared" si="39"/>
        <v>26922.150331047782</v>
      </c>
      <c r="HD68" s="276">
        <f t="shared" si="39"/>
        <v>28418.708245231799</v>
      </c>
      <c r="HE68" s="276">
        <f t="shared" si="39"/>
        <v>29998.457344479662</v>
      </c>
      <c r="HF68" s="276">
        <f t="shared" si="39"/>
        <v>31666.022089499995</v>
      </c>
    </row>
    <row r="69" spans="1:214">
      <c r="A69" s="3" t="str">
        <f t="shared" si="32"/>
        <v>Northwest Natural Gas Company</v>
      </c>
      <c r="B69" s="3" t="str">
        <f t="shared" si="32"/>
        <v>NWN</v>
      </c>
      <c r="C69" s="276">
        <f>'Attachment 3 Constant DCF '!D69</f>
        <v>50.668333333333351</v>
      </c>
      <c r="D69" s="276">
        <f t="shared" si="33"/>
        <v>1.92</v>
      </c>
      <c r="E69" s="95">
        <f t="shared" si="33"/>
        <v>3.1E-2</v>
      </c>
      <c r="F69" s="95">
        <f t="shared" si="34"/>
        <v>3.5098058326084772E-2</v>
      </c>
      <c r="G69" s="95">
        <f t="shared" si="34"/>
        <v>3.9196116652169544E-2</v>
      </c>
      <c r="H69" s="95">
        <f t="shared" si="34"/>
        <v>4.3294174978254316E-2</v>
      </c>
      <c r="I69" s="95">
        <f t="shared" si="34"/>
        <v>4.7392233304339088E-2</v>
      </c>
      <c r="J69" s="95">
        <f t="shared" si="34"/>
        <v>5.1490291630423859E-2</v>
      </c>
      <c r="K69" s="95">
        <f>'Attachment 5 GDP Growth'!$D$25</f>
        <v>5.5588349956508631E-2</v>
      </c>
      <c r="L69" s="95">
        <f t="shared" si="40"/>
        <v>9.1203954815864588E-2</v>
      </c>
      <c r="N69" s="276">
        <f t="shared" si="41"/>
        <v>-50.668333333333351</v>
      </c>
      <c r="O69" s="276">
        <f t="shared" si="35"/>
        <v>1.9795199999999997</v>
      </c>
      <c r="P69" s="276">
        <f t="shared" si="36"/>
        <v>2.0408851199999996</v>
      </c>
      <c r="Q69" s="276">
        <f t="shared" si="36"/>
        <v>2.1041525587199992</v>
      </c>
      <c r="R69" s="276">
        <f t="shared" si="36"/>
        <v>2.1693812880403192</v>
      </c>
      <c r="S69" s="276">
        <f t="shared" si="36"/>
        <v>2.236632107969569</v>
      </c>
      <c r="T69" s="276">
        <f t="shared" si="42"/>
        <v>2.3151335521490788</v>
      </c>
      <c r="U69" s="276">
        <f t="shared" si="42"/>
        <v>2.4058777969244658</v>
      </c>
      <c r="V69" s="276">
        <f t="shared" si="42"/>
        <v>2.5100382912408103</v>
      </c>
      <c r="W69" s="276">
        <f t="shared" si="42"/>
        <v>2.6289946115421192</v>
      </c>
      <c r="X69" s="276">
        <f t="shared" si="42"/>
        <v>2.764362310785236</v>
      </c>
      <c r="Y69" s="276">
        <f t="shared" si="37"/>
        <v>2.9180286503237487</v>
      </c>
      <c r="Z69" s="276">
        <f t="shared" si="37"/>
        <v>3.0802370481210639</v>
      </c>
      <c r="AA69" s="276">
        <f t="shared" si="37"/>
        <v>3.2514623431010206</v>
      </c>
      <c r="AB69" s="276">
        <f t="shared" si="37"/>
        <v>3.4322057696997295</v>
      </c>
      <c r="AC69" s="276">
        <f t="shared" si="37"/>
        <v>3.6229964251485463</v>
      </c>
      <c r="AD69" s="276">
        <f t="shared" si="37"/>
        <v>3.8243928183208835</v>
      </c>
      <c r="AE69" s="276">
        <f t="shared" si="37"/>
        <v>4.0369845046768633</v>
      </c>
      <c r="AF69" s="276">
        <f t="shared" si="37"/>
        <v>4.2613938120918435</v>
      </c>
      <c r="AG69" s="276">
        <f t="shared" si="37"/>
        <v>4.4982776626209056</v>
      </c>
      <c r="AH69" s="276">
        <f t="shared" si="37"/>
        <v>4.7483294955322224</v>
      </c>
      <c r="AI69" s="276">
        <f t="shared" si="37"/>
        <v>5.0122812972386797</v>
      </c>
      <c r="AJ69" s="276">
        <f t="shared" si="37"/>
        <v>5.2909057440700469</v>
      </c>
      <c r="AK69" s="276">
        <f t="shared" si="37"/>
        <v>5.5850184641583143</v>
      </c>
      <c r="AL69" s="276">
        <f t="shared" si="37"/>
        <v>5.8954804250575092</v>
      </c>
      <c r="AM69" s="276">
        <f t="shared" si="37"/>
        <v>6.223200454087352</v>
      </c>
      <c r="AN69" s="276">
        <f t="shared" si="37"/>
        <v>6.5691378987786635</v>
      </c>
      <c r="AO69" s="276">
        <f t="shared" si="37"/>
        <v>6.934305435208536</v>
      </c>
      <c r="AP69" s="276">
        <f t="shared" si="37"/>
        <v>7.3197720324462283</v>
      </c>
      <c r="AQ69" s="276">
        <f t="shared" si="37"/>
        <v>7.7266660817877133</v>
      </c>
      <c r="AR69" s="276">
        <f t="shared" si="37"/>
        <v>8.1561786999392147</v>
      </c>
      <c r="AS69" s="276">
        <f t="shared" si="37"/>
        <v>8.6095672158192578</v>
      </c>
      <c r="AT69" s="276">
        <f t="shared" si="37"/>
        <v>9.0881588511863018</v>
      </c>
      <c r="AU69" s="276">
        <f t="shared" si="37"/>
        <v>9.5933546058663879</v>
      </c>
      <c r="AV69" s="276">
        <f t="shared" si="37"/>
        <v>10.126633358954173</v>
      </c>
      <c r="AW69" s="276">
        <f t="shared" si="37"/>
        <v>10.689556197992973</v>
      </c>
      <c r="AX69" s="276">
        <f t="shared" si="37"/>
        <v>11.283770988806772</v>
      </c>
      <c r="AY69" s="276">
        <f t="shared" si="37"/>
        <v>11.911017199361662</v>
      </c>
      <c r="AZ69" s="276">
        <f t="shared" si="37"/>
        <v>12.573130991777772</v>
      </c>
      <c r="BA69" s="276">
        <f t="shared" si="37"/>
        <v>13.272050597397739</v>
      </c>
      <c r="BB69" s="276">
        <f t="shared" si="37"/>
        <v>14.009821990646373</v>
      </c>
      <c r="BC69" s="276">
        <f t="shared" si="37"/>
        <v>14.788604878290814</v>
      </c>
      <c r="BD69" s="276">
        <f t="shared" si="37"/>
        <v>15.610679021633775</v>
      </c>
      <c r="BE69" s="276">
        <f t="shared" si="37"/>
        <v>16.478450910147082</v>
      </c>
      <c r="BF69" s="276">
        <f t="shared" si="37"/>
        <v>17.394460806081486</v>
      </c>
      <c r="BG69" s="276">
        <f t="shared" si="37"/>
        <v>18.361390180674718</v>
      </c>
      <c r="BH69" s="276">
        <f t="shared" si="37"/>
        <v>19.382069563726066</v>
      </c>
      <c r="BI69" s="276">
        <f t="shared" si="37"/>
        <v>20.459486829515864</v>
      </c>
      <c r="BJ69" s="276">
        <f t="shared" si="37"/>
        <v>21.596795943325571</v>
      </c>
      <c r="BK69" s="276">
        <f t="shared" si="37"/>
        <v>22.797326194162459</v>
      </c>
      <c r="BL69" s="276">
        <f t="shared" si="37"/>
        <v>24.064591940716241</v>
      </c>
      <c r="BM69" s="276">
        <f t="shared" si="37"/>
        <v>25.402302899077352</v>
      </c>
      <c r="BN69" s="276">
        <f t="shared" si="37"/>
        <v>26.814375002332497</v>
      </c>
      <c r="BO69" s="276">
        <f t="shared" si="37"/>
        <v>28.304941863827214</v>
      </c>
      <c r="BP69" s="276">
        <f t="shared" si="37"/>
        <v>29.878366877652272</v>
      </c>
      <c r="BQ69" s="276">
        <f t="shared" si="37"/>
        <v>31.539255991776162</v>
      </c>
      <c r="BR69" s="276">
        <f t="shared" si="37"/>
        <v>33.292471191214929</v>
      </c>
      <c r="BS69" s="276">
        <f t="shared" si="37"/>
        <v>35.143144730709167</v>
      </c>
      <c r="BT69" s="276">
        <f t="shared" si="37"/>
        <v>37.096694158572063</v>
      </c>
      <c r="BU69" s="276">
        <f t="shared" si="37"/>
        <v>39.158838175688338</v>
      </c>
      <c r="BV69" s="276">
        <f t="shared" si="37"/>
        <v>41.335613376088794</v>
      </c>
      <c r="BW69" s="276">
        <f t="shared" si="37"/>
        <v>43.633391918105758</v>
      </c>
      <c r="BX69" s="276">
        <f t="shared" si="37"/>
        <v>46.058900177838915</v>
      </c>
      <c r="BY69" s="276">
        <f t="shared" si="37"/>
        <v>48.619238439536524</v>
      </c>
      <c r="BZ69" s="276">
        <f t="shared" si="37"/>
        <v>51.32190168053242</v>
      </c>
      <c r="CA69" s="276">
        <f t="shared" si="37"/>
        <v>54.174801511583382</v>
      </c>
      <c r="CB69" s="276">
        <f t="shared" si="37"/>
        <v>57.186289336833674</v>
      </c>
      <c r="CC69" s="276">
        <f t="shared" si="37"/>
        <v>60.365180801203742</v>
      </c>
      <c r="CD69" s="276">
        <f t="shared" si="37"/>
        <v>63.720781596768973</v>
      </c>
      <c r="CE69" s="276">
        <f t="shared" si="37"/>
        <v>67.262914703672422</v>
      </c>
      <c r="CF69" s="276">
        <f t="shared" si="37"/>
        <v>71.001949145314953</v>
      </c>
      <c r="CG69" s="276">
        <f t="shared" si="37"/>
        <v>74.948830341998956</v>
      </c>
      <c r="CH69" s="276">
        <f t="shared" si="37"/>
        <v>79.115112151880993</v>
      </c>
      <c r="CI69" s="276">
        <f t="shared" si="37"/>
        <v>83.512990693028186</v>
      </c>
      <c r="CJ69" s="276">
        <f t="shared" si="37"/>
        <v>88.155340045586883</v>
      </c>
      <c r="CK69" s="276">
        <f t="shared" si="38"/>
        <v>93.055749938575985</v>
      </c>
      <c r="CL69" s="276">
        <f t="shared" si="38"/>
        <v>98.228565531626899</v>
      </c>
      <c r="CM69" s="276">
        <f t="shared" si="38"/>
        <v>103.68892940812482</v>
      </c>
      <c r="CN69" s="276">
        <f t="shared" si="38"/>
        <v>109.45282590267938</v>
      </c>
      <c r="CO69" s="276">
        <f t="shared" si="38"/>
        <v>115.53712789268633</v>
      </c>
      <c r="CP69" s="276">
        <f t="shared" si="38"/>
        <v>121.95964619095487</v>
      </c>
      <c r="CQ69" s="276">
        <f t="shared" si="38"/>
        <v>128.73918168398964</v>
      </c>
      <c r="CR69" s="276">
        <f t="shared" si="38"/>
        <v>135.89558036855379</v>
      </c>
      <c r="CS69" s="276">
        <f t="shared" si="38"/>
        <v>143.4497914476238</v>
      </c>
      <c r="CT69" s="276">
        <f t="shared" si="38"/>
        <v>151.42392865580248</v>
      </c>
      <c r="CU69" s="276">
        <f t="shared" si="38"/>
        <v>159.84133499371063</v>
      </c>
      <c r="CV69" s="276">
        <f t="shared" si="38"/>
        <v>168.72665106085654</v>
      </c>
      <c r="CW69" s="276">
        <f t="shared" si="38"/>
        <v>178.10588718701715</v>
      </c>
      <c r="CX69" s="276">
        <f t="shared" si="38"/>
        <v>188.00649957328349</v>
      </c>
      <c r="CY69" s="276">
        <f t="shared" si="38"/>
        <v>198.45747066566136</v>
      </c>
      <c r="CZ69" s="276">
        <f t="shared" si="38"/>
        <v>209.48939399650769</v>
      </c>
      <c r="DA69" s="276">
        <f t="shared" si="38"/>
        <v>221.13456374216247</v>
      </c>
      <c r="DB69" s="276">
        <f t="shared" si="38"/>
        <v>233.42706925894166</v>
      </c>
      <c r="DC69" s="276">
        <f t="shared" si="38"/>
        <v>246.40289487422987</v>
      </c>
      <c r="DD69" s="276">
        <f t="shared" si="38"/>
        <v>260.10002522479539</v>
      </c>
      <c r="DE69" s="276">
        <f t="shared" si="38"/>
        <v>274.55855645068806</v>
      </c>
      <c r="DF69" s="276">
        <f t="shared" si="38"/>
        <v>289.82081357022275</v>
      </c>
      <c r="DG69" s="276">
        <f t="shared" si="38"/>
        <v>305.93147437964433</v>
      </c>
      <c r="DH69" s="276">
        <f t="shared" si="38"/>
        <v>322.93770024017067</v>
      </c>
      <c r="DI69" s="276">
        <f t="shared" si="38"/>
        <v>340.88927413527136</v>
      </c>
      <c r="DJ69" s="276">
        <f t="shared" si="38"/>
        <v>359.83874640232301</v>
      </c>
      <c r="DK69" s="276">
        <f t="shared" si="38"/>
        <v>379.8415885652467</v>
      </c>
      <c r="DL69" s="276">
        <f t="shared" si="38"/>
        <v>400.95635571844781</v>
      </c>
      <c r="DM69" s="276">
        <f t="shared" si="38"/>
        <v>423.24485793741127</v>
      </c>
      <c r="DN69" s="276">
        <f t="shared" si="38"/>
        <v>446.77234121772887</v>
      </c>
      <c r="DO69" s="276">
        <f t="shared" si="38"/>
        <v>471.60767847222866</v>
      </c>
      <c r="DP69" s="276">
        <f t="shared" si="38"/>
        <v>497.82357114531948</v>
      </c>
      <c r="DQ69" s="276">
        <f t="shared" si="38"/>
        <v>525.49676203474439</v>
      </c>
      <c r="DR69" s="276">
        <f t="shared" si="38"/>
        <v>554.70825994374388</v>
      </c>
      <c r="DS69" s="276">
        <f t="shared" si="38"/>
        <v>585.54357682126272</v>
      </c>
      <c r="DT69" s="276">
        <f t="shared" si="38"/>
        <v>618.09297808438885</v>
      </c>
      <c r="DU69" s="276">
        <f t="shared" si="38"/>
        <v>652.45174685580446</v>
      </c>
      <c r="DV69" s="276">
        <f t="shared" si="38"/>
        <v>688.72046288976026</v>
      </c>
      <c r="DW69" s="276">
        <f t="shared" si="38"/>
        <v>727.00529700308482</v>
      </c>
      <c r="DX69" s="276">
        <f t="shared" si="38"/>
        <v>767.41832187312775</v>
      </c>
      <c r="DY69" s="276">
        <f t="shared" si="38"/>
        <v>810.0778401124478</v>
      </c>
      <c r="DZ69" s="276">
        <f t="shared" si="38"/>
        <v>855.10873058063123</v>
      </c>
      <c r="EA69" s="276">
        <f t="shared" si="38"/>
        <v>902.64281394701322</v>
      </c>
      <c r="EB69" s="276">
        <f t="shared" si="38"/>
        <v>952.81923857442746</v>
      </c>
      <c r="EC69" s="276">
        <f t="shared" si="38"/>
        <v>1005.7848878535968</v>
      </c>
      <c r="ED69" s="276">
        <f t="shared" si="38"/>
        <v>1061.6948101805704</v>
      </c>
      <c r="EE69" s="276">
        <f t="shared" si="38"/>
        <v>1120.7126728358969</v>
      </c>
      <c r="EF69" s="276">
        <f t="shared" si="38"/>
        <v>1183.0112410941929</v>
      </c>
      <c r="EG69" s="276">
        <f t="shared" si="38"/>
        <v>1248.7728839666204</v>
      </c>
      <c r="EH69" s="276">
        <f t="shared" si="38"/>
        <v>1318.1901080567554</v>
      </c>
      <c r="EI69" s="276">
        <f t="shared" si="38"/>
        <v>1391.4661210926222</v>
      </c>
      <c r="EJ69" s="276">
        <f t="shared" si="38"/>
        <v>1468.8154267845446</v>
      </c>
      <c r="EK69" s="276">
        <f t="shared" si="38"/>
        <v>1550.4644527501623</v>
      </c>
      <c r="EL69" s="276">
        <f t="shared" si="38"/>
        <v>1636.652213344765</v>
      </c>
      <c r="EM69" s="276">
        <f t="shared" si="38"/>
        <v>1727.6310093372681</v>
      </c>
      <c r="EN69" s="276">
        <f t="shared" si="38"/>
        <v>1823.6671664800244</v>
      </c>
      <c r="EO69" s="276">
        <f t="shared" si="38"/>
        <v>1925.0418151345104</v>
      </c>
      <c r="EP69" s="276">
        <f t="shared" si="38"/>
        <v>2032.0517132351201</v>
      </c>
      <c r="EQ69" s="276">
        <f t="shared" si="38"/>
        <v>2145.0101150001569</v>
      </c>
      <c r="ER69" s="276">
        <f t="shared" si="38"/>
        <v>2264.2476879330366</v>
      </c>
      <c r="ES69" s="276">
        <f t="shared" si="38"/>
        <v>2390.1134807980739</v>
      </c>
      <c r="ET69" s="276">
        <f t="shared" si="38"/>
        <v>2522.9759454044461</v>
      </c>
      <c r="EU69" s="276">
        <f t="shared" si="38"/>
        <v>2663.2240151894416</v>
      </c>
      <c r="EV69" s="276">
        <f t="shared" si="38"/>
        <v>2811.2682437583703</v>
      </c>
      <c r="EW69" s="276">
        <f t="shared" si="39"/>
        <v>2967.5420067140299</v>
      </c>
      <c r="EX69" s="276">
        <f t="shared" si="39"/>
        <v>3132.5027702938892</v>
      </c>
      <c r="EY69" s="276">
        <f t="shared" si="39"/>
        <v>3306.6334305287187</v>
      </c>
      <c r="EZ69" s="276">
        <f t="shared" si="39"/>
        <v>3490.4437268428396</v>
      </c>
      <c r="FA69" s="276">
        <f t="shared" si="39"/>
        <v>3684.4717342340796</v>
      </c>
      <c r="FB69" s="276">
        <f t="shared" si="39"/>
        <v>3889.2854384015477</v>
      </c>
      <c r="FC69" s="276">
        <f t="shared" si="39"/>
        <v>4105.484398432166</v>
      </c>
      <c r="FD69" s="276">
        <f t="shared" si="39"/>
        <v>4333.7015019131995</v>
      </c>
      <c r="FE69" s="276">
        <f t="shared" si="39"/>
        <v>4574.6048176085978</v>
      </c>
      <c r="FF69" s="276">
        <f t="shared" si="39"/>
        <v>4828.8995511225548</v>
      </c>
      <c r="FG69" s="276">
        <f t="shared" si="39"/>
        <v>5097.3301092751826</v>
      </c>
      <c r="FH69" s="276">
        <f t="shared" si="39"/>
        <v>5380.6822792334196</v>
      </c>
      <c r="FI69" s="276">
        <f t="shared" si="39"/>
        <v>5679.7855287762313</v>
      </c>
      <c r="FJ69" s="276">
        <f t="shared" si="39"/>
        <v>5995.515434427758</v>
      </c>
      <c r="FK69" s="276">
        <f t="shared" si="39"/>
        <v>6328.796244566377</v>
      </c>
      <c r="FL69" s="276">
        <f t="shared" si="39"/>
        <v>6680.6035850127701</v>
      </c>
      <c r="FM69" s="276">
        <f t="shared" si="39"/>
        <v>7051.9673150171657</v>
      </c>
      <c r="FN69" s="276">
        <f t="shared" si="39"/>
        <v>7443.9745420062009</v>
      </c>
      <c r="FO69" s="276">
        <f t="shared" si="39"/>
        <v>7857.7728039145823</v>
      </c>
      <c r="FP69" s="276">
        <f t="shared" si="39"/>
        <v>8294.5734284173213</v>
      </c>
      <c r="FQ69" s="276">
        <f t="shared" si="39"/>
        <v>8755.6550788961413</v>
      </c>
      <c r="FR69" s="276">
        <f t="shared" si="39"/>
        <v>9242.367497520303</v>
      </c>
      <c r="FS69" s="276">
        <f t="shared" si="39"/>
        <v>9756.1354563991226</v>
      </c>
      <c r="FT69" s="276">
        <f t="shared" si="39"/>
        <v>10298.462928372539</v>
      </c>
      <c r="FU69" s="276">
        <f t="shared" si="39"/>
        <v>10870.937489649043</v>
      </c>
      <c r="FV69" s="276">
        <f t="shared" si="39"/>
        <v>11475.234967178983</v>
      </c>
      <c r="FW69" s="276">
        <f t="shared" si="39"/>
        <v>12113.124344367694</v>
      </c>
      <c r="FX69" s="276">
        <f t="shared" si="39"/>
        <v>12786.472939489109</v>
      </c>
      <c r="FY69" s="276">
        <f t="shared" si="39"/>
        <v>13497.251871958857</v>
      </c>
      <c r="FZ69" s="276">
        <f t="shared" si="39"/>
        <v>14247.541832468447</v>
      </c>
      <c r="GA69" s="276">
        <f t="shared" si="39"/>
        <v>15039.539173871699</v>
      </c>
      <c r="GB69" s="276">
        <f t="shared" si="39"/>
        <v>15875.5623406535</v>
      </c>
      <c r="GC69" s="276">
        <f t="shared" si="39"/>
        <v>16758.058655802117</v>
      </c>
      <c r="GD69" s="276">
        <f t="shared" si="39"/>
        <v>17689.611484952544</v>
      </c>
      <c r="GE69" s="276">
        <f t="shared" si="39"/>
        <v>18672.947798772759</v>
      </c>
      <c r="GF69" s="276">
        <f t="shared" si="39"/>
        <v>19710.946155730555</v>
      </c>
      <c r="GG69" s="276">
        <f t="shared" si="39"/>
        <v>20806.645128609205</v>
      </c>
      <c r="GH69" s="276">
        <f t="shared" si="39"/>
        <v>21963.252199439219</v>
      </c>
      <c r="GI69" s="276">
        <f t="shared" si="39"/>
        <v>23184.153148884703</v>
      </c>
      <c r="GJ69" s="276">
        <f t="shared" si="39"/>
        <v>24472.921967570197</v>
      </c>
      <c r="GK69" s="276">
        <f t="shared" si="39"/>
        <v>25833.331318361816</v>
      </c>
      <c r="GL69" s="276">
        <f t="shared" si="39"/>
        <v>27269.363580229347</v>
      </c>
      <c r="GM69" s="276">
        <f t="shared" si="39"/>
        <v>28785.222506018406</v>
      </c>
      <c r="GN69" s="276">
        <f t="shared" si="39"/>
        <v>30385.345528258928</v>
      </c>
      <c r="GO69" s="276">
        <f t="shared" si="39"/>
        <v>32074.416749033218</v>
      </c>
      <c r="GP69" s="276">
        <f t="shared" si="39"/>
        <v>33857.380651929379</v>
      </c>
      <c r="GQ69" s="276">
        <f t="shared" si="39"/>
        <v>35739.456576219556</v>
      </c>
      <c r="GR69" s="276">
        <f t="shared" si="39"/>
        <v>37726.153995633889</v>
      </c>
      <c r="GS69" s="276">
        <f t="shared" si="39"/>
        <v>39823.28864645632</v>
      </c>
      <c r="GT69" s="276">
        <f t="shared" si="39"/>
        <v>42036.999552154593</v>
      </c>
      <c r="GU69" s="276">
        <f t="shared" si="39"/>
        <v>44373.76699438136</v>
      </c>
      <c r="GV69" s="276">
        <f t="shared" si="39"/>
        <v>46840.431482953602</v>
      </c>
      <c r="GW69" s="276">
        <f t="shared" si="39"/>
        <v>49444.213780341888</v>
      </c>
      <c r="GX69" s="276">
        <f t="shared" si="39"/>
        <v>52192.736039287956</v>
      </c>
      <c r="GY69" s="276">
        <f t="shared" si="39"/>
        <v>55094.044115427576</v>
      </c>
      <c r="GZ69" s="276">
        <f t="shared" si="39"/>
        <v>58156.631120235288</v>
      </c>
      <c r="HA69" s="276">
        <f t="shared" si="39"/>
        <v>61389.462283238507</v>
      </c>
      <c r="HB69" s="276">
        <f t="shared" si="39"/>
        <v>64802.001196281053</v>
      </c>
      <c r="HC69" s="276">
        <f t="shared" si="39"/>
        <v>68404.237516662019</v>
      </c>
      <c r="HD69" s="276">
        <f t="shared" si="39"/>
        <v>72206.716210246363</v>
      </c>
      <c r="HE69" s="276">
        <f t="shared" si="39"/>
        <v>76220.568420151845</v>
      </c>
      <c r="HF69" s="276">
        <f t="shared" si="39"/>
        <v>80457.544051375255</v>
      </c>
    </row>
    <row r="70" spans="1:214">
      <c r="A70" s="3" t="str">
        <f t="shared" si="32"/>
        <v>ONE Gas Inc.</v>
      </c>
      <c r="B70" s="3" t="str">
        <f t="shared" si="32"/>
        <v>OGS</v>
      </c>
      <c r="C70" s="276">
        <f>'Attachment 3 Constant DCF '!D70</f>
        <v>75.209111111111113</v>
      </c>
      <c r="D70" s="276">
        <f t="shared" si="33"/>
        <v>2.16</v>
      </c>
      <c r="E70" s="95">
        <f t="shared" si="33"/>
        <v>0.05</v>
      </c>
      <c r="F70" s="95">
        <f t="shared" si="34"/>
        <v>5.093139165941811E-2</v>
      </c>
      <c r="G70" s="95">
        <f t="shared" si="34"/>
        <v>5.1862783318836217E-2</v>
      </c>
      <c r="H70" s="95">
        <f t="shared" si="34"/>
        <v>5.2794174978254324E-2</v>
      </c>
      <c r="I70" s="95">
        <f t="shared" si="34"/>
        <v>5.3725566637672431E-2</v>
      </c>
      <c r="J70" s="95">
        <f t="shared" si="34"/>
        <v>5.4656958297090538E-2</v>
      </c>
      <c r="K70" s="95">
        <f>'Attachment 5 GDP Growth'!$D$25</f>
        <v>5.5588349956508631E-2</v>
      </c>
      <c r="L70" s="95">
        <f t="shared" si="40"/>
        <v>8.5906830430030834E-2</v>
      </c>
      <c r="N70" s="276">
        <f t="shared" si="41"/>
        <v>-75.209111111111113</v>
      </c>
      <c r="O70" s="276">
        <f t="shared" si="35"/>
        <v>2.2680000000000002</v>
      </c>
      <c r="P70" s="276">
        <f t="shared" si="36"/>
        <v>2.3814000000000002</v>
      </c>
      <c r="Q70" s="276">
        <f t="shared" si="36"/>
        <v>2.5004700000000004</v>
      </c>
      <c r="R70" s="276">
        <f t="shared" si="36"/>
        <v>2.6254935000000006</v>
      </c>
      <c r="S70" s="276">
        <f t="shared" si="36"/>
        <v>2.7567681750000008</v>
      </c>
      <c r="T70" s="276">
        <f t="shared" si="42"/>
        <v>2.8971742146351449</v>
      </c>
      <c r="U70" s="276">
        <f t="shared" si="42"/>
        <v>3.047429733165687</v>
      </c>
      <c r="V70" s="276">
        <f t="shared" si="42"/>
        <v>3.2083162717323712</v>
      </c>
      <c r="W70" s="276">
        <f t="shared" si="42"/>
        <v>3.3806848813840573</v>
      </c>
      <c r="X70" s="276">
        <f t="shared" si="42"/>
        <v>3.5654628339614702</v>
      </c>
      <c r="Y70" s="276">
        <f t="shared" si="37"/>
        <v>3.7636610297326456</v>
      </c>
      <c r="Z70" s="276">
        <f t="shared" si="37"/>
        <v>3.9728767361710977</v>
      </c>
      <c r="AA70" s="276">
        <f t="shared" si="37"/>
        <v>4.1937223985154484</v>
      </c>
      <c r="AB70" s="276">
        <f t="shared" si="37"/>
        <v>4.4268445068245743</v>
      </c>
      <c r="AC70" s="276">
        <f t="shared" si="37"/>
        <v>4.6729254884729867</v>
      </c>
      <c r="AD70" s="276">
        <f t="shared" si="37"/>
        <v>4.9326857058469118</v>
      </c>
      <c r="AE70" s="276">
        <f t="shared" si="37"/>
        <v>5.2068855650889976</v>
      </c>
      <c r="AF70" s="276">
        <f t="shared" si="37"/>
        <v>5.4963277420646577</v>
      </c>
      <c r="AG70" s="276">
        <f t="shared" si="37"/>
        <v>5.8018595320662145</v>
      </c>
      <c r="AH70" s="276">
        <f t="shared" si="37"/>
        <v>6.1243753301332164</v>
      </c>
      <c r="AI70" s="276">
        <f t="shared" si="37"/>
        <v>6.4648192492496701</v>
      </c>
      <c r="AJ70" s="276">
        <f t="shared" si="37"/>
        <v>6.8241878840825345</v>
      </c>
      <c r="AK70" s="276">
        <f t="shared" si="37"/>
        <v>7.2035332283518807</v>
      </c>
      <c r="AL70" s="276">
        <f t="shared" si="37"/>
        <v>7.6039657543728438</v>
      </c>
      <c r="AM70" s="276">
        <f t="shared" si="37"/>
        <v>8.0266576637842295</v>
      </c>
      <c r="AN70" s="276">
        <f t="shared" si="37"/>
        <v>8.4728463189797587</v>
      </c>
      <c r="AO70" s="276">
        <f t="shared" si="37"/>
        <v>8.9438378652869215</v>
      </c>
      <c r="AP70" s="276">
        <f t="shared" si="37"/>
        <v>9.441011054496764</v>
      </c>
      <c r="AQ70" s="276">
        <f t="shared" si="37"/>
        <v>9.9658212809373961</v>
      </c>
      <c r="AR70" s="276">
        <f t="shared" si="37"/>
        <v>10.519804841906165</v>
      </c>
      <c r="AS70" s="276">
        <f t="shared" si="37"/>
        <v>11.104583434932218</v>
      </c>
      <c r="AT70" s="276">
        <f t="shared" si="37"/>
        <v>11.721868905034478</v>
      </c>
      <c r="AU70" s="276">
        <f t="shared" si="37"/>
        <v>12.373468255871851</v>
      </c>
      <c r="AV70" s="276">
        <f t="shared" si="37"/>
        <v>13.061288939455006</v>
      </c>
      <c r="AW70" s="276">
        <f t="shared" si="37"/>
        <v>13.787344439904507</v>
      </c>
      <c r="AX70" s="276">
        <f t="shared" si="37"/>
        <v>14.553760167600842</v>
      </c>
      <c r="AY70" s="276">
        <f t="shared" si="37"/>
        <v>15.362779680980534</v>
      </c>
      <c r="AZ70" s="276">
        <f t="shared" si="37"/>
        <v>16.21677125419162</v>
      </c>
      <c r="BA70" s="276">
        <f t="shared" si="37"/>
        <v>17.118234809834274</v>
      </c>
      <c r="BB70" s="276">
        <f t="shared" si="37"/>
        <v>18.069809237081028</v>
      </c>
      <c r="BC70" s="276">
        <f t="shared" si="37"/>
        <v>19.07428011659924</v>
      </c>
      <c r="BD70" s="276">
        <f t="shared" si="37"/>
        <v>20.134587874889235</v>
      </c>
      <c r="BE70" s="276">
        <f t="shared" si="37"/>
        <v>21.253836391908653</v>
      </c>
      <c r="BF70" s="276">
        <f t="shared" si="37"/>
        <v>22.43530208718045</v>
      </c>
      <c r="BG70" s="276">
        <f t="shared" si="37"/>
        <v>23.682443510982626</v>
      </c>
      <c r="BH70" s="276">
        <f t="shared" si="37"/>
        <v>24.998911468696374</v>
      </c>
      <c r="BI70" s="276">
        <f t="shared" si="37"/>
        <v>26.388559707950044</v>
      </c>
      <c r="BJ70" s="276">
        <f t="shared" si="37"/>
        <v>27.855456199843793</v>
      </c>
      <c r="BK70" s="276">
        <f t="shared" si="37"/>
        <v>29.403895047278908</v>
      </c>
      <c r="BL70" s="276">
        <f t="shared" si="37"/>
        <v>31.038409055251499</v>
      </c>
      <c r="BM70" s="276">
        <f t="shared" si="37"/>
        <v>32.763782999908088</v>
      </c>
      <c r="BN70" s="276">
        <f t="shared" si="37"/>
        <v>34.585067635206087</v>
      </c>
      <c r="BO70" s="276">
        <f t="shared" si="37"/>
        <v>36.507594478181446</v>
      </c>
      <c r="BP70" s="276">
        <f t="shared" si="37"/>
        <v>38.536991416104897</v>
      </c>
      <c r="BQ70" s="276">
        <f t="shared" si="37"/>
        <v>40.679199181214308</v>
      </c>
      <c r="BR70" s="276">
        <f t="shared" si="37"/>
        <v>42.940488741250171</v>
      </c>
      <c r="BS70" s="276">
        <f t="shared" si="37"/>
        <v>45.327479656702302</v>
      </c>
      <c r="BT70" s="276">
        <f t="shared" si="37"/>
        <v>47.847159458505594</v>
      </c>
      <c r="BU70" s="276">
        <f t="shared" si="37"/>
        <v>50.506904102909878</v>
      </c>
      <c r="BV70" s="276">
        <f t="shared" si="37"/>
        <v>53.314499563402258</v>
      </c>
      <c r="BW70" s="276">
        <f t="shared" si="37"/>
        <v>56.278164622888788</v>
      </c>
      <c r="BX70" s="276">
        <f t="shared" si="37"/>
        <v>59.406574932855932</v>
      </c>
      <c r="BY70" s="276">
        <f t="shared" si="37"/>
        <v>62.708888409941082</v>
      </c>
      <c r="BZ70" s="276">
        <f t="shared" si="37"/>
        <v>66.194772044256538</v>
      </c>
      <c r="CA70" s="276">
        <f t="shared" si="37"/>
        <v>69.87443019794398</v>
      </c>
      <c r="CB70" s="276">
        <f t="shared" si="37"/>
        <v>73.758634476798917</v>
      </c>
      <c r="CC70" s="276">
        <f t="shared" si="37"/>
        <v>77.858755262409417</v>
      </c>
      <c r="CD70" s="276">
        <f t="shared" si="37"/>
        <v>82.18679499711439</v>
      </c>
      <c r="CE70" s="276">
        <f t="shared" si="37"/>
        <v>86.755423319217812</v>
      </c>
      <c r="CF70" s="276">
        <f t="shared" si="37"/>
        <v>91.578014151311535</v>
      </c>
      <c r="CG70" s="276">
        <f t="shared" si="37"/>
        <v>96.668684850276748</v>
      </c>
      <c r="CH70" s="276">
        <f t="shared" si="37"/>
        <v>102.04233753356938</v>
      </c>
      <c r="CI70" s="276">
        <f t="shared" si="37"/>
        <v>107.71470270276561</v>
      </c>
      <c r="CJ70" s="276">
        <f t="shared" ref="CJ70" si="43">CI70*(1+$K70)</f>
        <v>113.70238529206823</v>
      </c>
      <c r="CK70" s="276">
        <f t="shared" si="38"/>
        <v>120.02291327657349</v>
      </c>
      <c r="CL70" s="276">
        <f t="shared" si="38"/>
        <v>126.69478898259135</v>
      </c>
      <c r="CM70" s="276">
        <f t="shared" si="38"/>
        <v>133.73754325022165</v>
      </c>
      <c r="CN70" s="276">
        <f t="shared" si="38"/>
        <v>141.17179260673868</v>
      </c>
      <c r="CO70" s="276">
        <f t="shared" si="38"/>
        <v>149.01929961814972</v>
      </c>
      <c r="CP70" s="276">
        <f t="shared" si="38"/>
        <v>157.30303659559723</v>
      </c>
      <c r="CQ70" s="276">
        <f t="shared" si="38"/>
        <v>166.04725284309478</v>
      </c>
      <c r="CR70" s="276">
        <f t="shared" si="38"/>
        <v>175.27754564345361</v>
      </c>
      <c r="CS70" s="276">
        <f t="shared" si="38"/>
        <v>185.02093519019982</v>
      </c>
      <c r="CT70" s="276">
        <f t="shared" si="38"/>
        <v>195.30594368483315</v>
      </c>
      <c r="CU70" s="276">
        <f t="shared" si="38"/>
        <v>206.16267883097183</v>
      </c>
      <c r="CV70" s="276">
        <f t="shared" si="38"/>
        <v>217.62292196979919</v>
      </c>
      <c r="CW70" s="276">
        <f t="shared" si="38"/>
        <v>229.72022111481436</v>
      </c>
      <c r="CX70" s="276">
        <f t="shared" si="38"/>
        <v>242.4899891582312</v>
      </c>
      <c r="CY70" s="276">
        <f t="shared" si="38"/>
        <v>255.96960753650893</v>
      </c>
      <c r="CZ70" s="276">
        <f t="shared" si="38"/>
        <v>270.19853565847853</v>
      </c>
      <c r="DA70" s="276">
        <f t="shared" si="38"/>
        <v>285.21842641639819</v>
      </c>
      <c r="DB70" s="276">
        <f t="shared" si="38"/>
        <v>301.07324811807763</v>
      </c>
      <c r="DC70" s="276">
        <f t="shared" si="38"/>
        <v>317.8094131970081</v>
      </c>
      <c r="DD70" s="276">
        <f t="shared" si="38"/>
        <v>335.47591407727606</v>
      </c>
      <c r="DE70" s="276">
        <f t="shared" si="38"/>
        <v>354.12446659098327</v>
      </c>
      <c r="DF70" s="276">
        <f t="shared" si="38"/>
        <v>373.80966136800481</v>
      </c>
      <c r="DG70" s="276">
        <f t="shared" si="38"/>
        <v>394.58912364125342</v>
      </c>
      <c r="DH70" s="276">
        <f t="shared" si="38"/>
        <v>416.52368193525547</v>
      </c>
      <c r="DI70" s="276">
        <f t="shared" si="38"/>
        <v>439.67754613184593</v>
      </c>
      <c r="DJ70" s="276">
        <f t="shared" si="38"/>
        <v>464.11849543424194</v>
      </c>
      <c r="DK70" s="276">
        <f t="shared" si="38"/>
        <v>489.91807677972884</v>
      </c>
      <c r="DL70" s="276">
        <f t="shared" si="38"/>
        <v>517.15181428178005</v>
      </c>
      <c r="DM70" s="276">
        <f t="shared" si="38"/>
        <v>545.89943031471898</v>
      </c>
      <c r="DN70" s="276">
        <f t="shared" si="38"/>
        <v>576.24507888811229</v>
      </c>
      <c r="DO70" s="276">
        <f t="shared" si="38"/>
        <v>608.27759199406057</v>
      </c>
      <c r="DP70" s="276">
        <f t="shared" si="38"/>
        <v>642.09073964852882</v>
      </c>
      <c r="DQ70" s="276">
        <f t="shared" si="38"/>
        <v>677.78350438794473</v>
      </c>
      <c r="DR70" s="276">
        <f t="shared" si="38"/>
        <v>715.46037102461059</v>
      </c>
      <c r="DS70" s="276">
        <f t="shared" si="38"/>
        <v>755.23163250914013</v>
      </c>
      <c r="DT70" s="276">
        <f t="shared" si="38"/>
        <v>797.21371279528353</v>
      </c>
      <c r="DU70" s="276">
        <f t="shared" si="38"/>
        <v>841.52950765227536</v>
      </c>
      <c r="DV70" s="276">
        <f t="shared" si="38"/>
        <v>888.30874442237848</v>
      </c>
      <c r="DW70" s="276">
        <f t="shared" si="38"/>
        <v>937.68836177675644</v>
      </c>
      <c r="DX70" s="276">
        <f t="shared" si="38"/>
        <v>989.81291058134809</v>
      </c>
      <c r="DY70" s="276">
        <f t="shared" si="38"/>
        <v>1044.8349770462144</v>
      </c>
      <c r="DZ70" s="276">
        <f t="shared" si="38"/>
        <v>1102.91562939706</v>
      </c>
      <c r="EA70" s="276">
        <f t="shared" si="38"/>
        <v>1164.2248893764868</v>
      </c>
      <c r="EB70" s="276">
        <f t="shared" si="38"/>
        <v>1228.9422299552245</v>
      </c>
      <c r="EC70" s="276">
        <f t="shared" si="38"/>
        <v>1297.2571007103077</v>
      </c>
      <c r="ED70" s="276">
        <f t="shared" si="38"/>
        <v>1369.3694824081581</v>
      </c>
      <c r="EE70" s="276">
        <f t="shared" si="38"/>
        <v>1445.4904724160258</v>
      </c>
      <c r="EF70" s="276">
        <f t="shared" si="38"/>
        <v>1525.8429026554868</v>
      </c>
      <c r="EG70" s="276">
        <f t="shared" si="38"/>
        <v>1610.6619919069549</v>
      </c>
      <c r="EH70" s="276">
        <f t="shared" si="38"/>
        <v>1700.196034374726</v>
      </c>
      <c r="EI70" s="276">
        <f t="shared" si="38"/>
        <v>1794.7071265282163</v>
      </c>
      <c r="EJ70" s="276">
        <f t="shared" si="38"/>
        <v>1894.4719343471068</v>
      </c>
      <c r="EK70" s="276">
        <f t="shared" si="38"/>
        <v>1999.7825032163776</v>
      </c>
      <c r="EL70" s="276">
        <f t="shared" si="38"/>
        <v>2110.9471128420723</v>
      </c>
      <c r="EM70" s="276">
        <f t="shared" si="38"/>
        <v>2228.2911796904191</v>
      </c>
      <c r="EN70" s="276">
        <f t="shared" si="38"/>
        <v>2352.1582095920517</v>
      </c>
      <c r="EO70" s="276">
        <f t="shared" si="38"/>
        <v>2482.9108032999293</v>
      </c>
      <c r="EP70" s="276">
        <f t="shared" si="38"/>
        <v>2620.9317179445616</v>
      </c>
      <c r="EQ70" s="276">
        <f t="shared" si="38"/>
        <v>2766.6249874937771</v>
      </c>
      <c r="ER70" s="276">
        <f t="shared" si="38"/>
        <v>2920.4171054970025</v>
      </c>
      <c r="ES70" s="276">
        <f t="shared" si="38"/>
        <v>3082.758273576344</v>
      </c>
      <c r="ET70" s="276">
        <f t="shared" si="38"/>
        <v>3254.1237193192283</v>
      </c>
      <c r="EU70" s="276">
        <f t="shared" si="38"/>
        <v>3435.0150874305209</v>
      </c>
      <c r="EV70" s="276">
        <f t="shared" ref="EV70" si="44">EU70*(1+$K70)</f>
        <v>3625.9619082164959</v>
      </c>
      <c r="EW70" s="276">
        <f t="shared" si="39"/>
        <v>3827.5231476994045</v>
      </c>
      <c r="EX70" s="276">
        <f t="shared" si="39"/>
        <v>4040.2888439003564</v>
      </c>
      <c r="EY70" s="276">
        <f t="shared" si="39"/>
        <v>4264.8818340804673</v>
      </c>
      <c r="EZ70" s="276">
        <f t="shared" si="39"/>
        <v>4501.9595779964884</v>
      </c>
      <c r="FA70" s="276">
        <f t="shared" si="39"/>
        <v>4752.2160825082128</v>
      </c>
      <c r="FB70" s="276">
        <f t="shared" si="39"/>
        <v>5016.3839331716281</v>
      </c>
      <c r="FC70" s="276">
        <f t="shared" si="39"/>
        <v>5295.2364387649795</v>
      </c>
      <c r="FD70" s="276">
        <f t="shared" si="39"/>
        <v>5589.5898950255041</v>
      </c>
      <c r="FE70" s="276">
        <f t="shared" si="39"/>
        <v>5900.3059742235464</v>
      </c>
      <c r="FF70" s="276">
        <f t="shared" si="39"/>
        <v>6228.2942475691634</v>
      </c>
      <c r="FG70" s="276">
        <f t="shared" si="39"/>
        <v>6574.5148478351475</v>
      </c>
      <c r="FH70" s="276">
        <f t="shared" si="39"/>
        <v>6939.9812799908696</v>
      </c>
      <c r="FI70" s="276">
        <f t="shared" si="39"/>
        <v>7325.7633880746207</v>
      </c>
      <c r="FJ70" s="276">
        <f t="shared" si="39"/>
        <v>7732.9904869894908</v>
      </c>
      <c r="FK70" s="276">
        <f t="shared" si="39"/>
        <v>8162.8546683906152</v>
      </c>
      <c r="FL70" s="276">
        <f t="shared" si="39"/>
        <v>8616.6142903412328</v>
      </c>
      <c r="FM70" s="276">
        <f t="shared" si="39"/>
        <v>9095.5976609529753</v>
      </c>
      <c r="FN70" s="276">
        <f t="shared" si="39"/>
        <v>9601.2069267936313</v>
      </c>
      <c r="FO70" s="276">
        <f t="shared" si="39"/>
        <v>10134.922177445091</v>
      </c>
      <c r="FP70" s="276">
        <f t="shared" si="39"/>
        <v>10698.30577822689</v>
      </c>
      <c r="FQ70" s="276">
        <f t="shared" si="39"/>
        <v>11293.006943768705</v>
      </c>
      <c r="FR70" s="276">
        <f t="shared" si="39"/>
        <v>11920.766565820202</v>
      </c>
      <c r="FS70" s="276">
        <f t="shared" si="39"/>
        <v>12583.422309430864</v>
      </c>
      <c r="FT70" s="276">
        <f t="shared" si="39"/>
        <v>13282.913992418045</v>
      </c>
      <c r="FU70" s="276">
        <f t="shared" si="39"/>
        <v>14021.289263870785</v>
      </c>
      <c r="FV70" s="276">
        <f t="shared" si="39"/>
        <v>14800.709598312273</v>
      </c>
      <c r="FW70" s="276">
        <f t="shared" si="39"/>
        <v>15623.456623067912</v>
      </c>
      <c r="FX70" s="276">
        <f t="shared" si="39"/>
        <v>16491.938797361345</v>
      </c>
      <c r="FY70" s="276">
        <f t="shared" si="39"/>
        <v>17408.69846269039</v>
      </c>
      <c r="FZ70" s="276">
        <f t="shared" si="39"/>
        <v>18376.419285121759</v>
      </c>
      <c r="GA70" s="276">
        <f t="shared" si="39"/>
        <v>19397.93411129064</v>
      </c>
      <c r="GB70" s="276">
        <f t="shared" si="39"/>
        <v>20476.233261102359</v>
      </c>
      <c r="GC70" s="276">
        <f t="shared" si="39"/>
        <v>21614.473281411618</v>
      </c>
      <c r="GD70" s="276">
        <f t="shared" si="39"/>
        <v>22815.986186304333</v>
      </c>
      <c r="GE70" s="276">
        <f t="shared" si="39"/>
        <v>24084.289211031486</v>
      </c>
      <c r="GF70" s="276">
        <f t="shared" si="39"/>
        <v>25423.095108148071</v>
      </c>
      <c r="GG70" s="276">
        <f t="shared" si="39"/>
        <v>26836.323015997408</v>
      </c>
      <c r="GH70" s="276">
        <f t="shared" si="39"/>
        <v>28328.109931356579</v>
      </c>
      <c r="GI70" s="276">
        <f t="shared" si="39"/>
        <v>29902.822819827277</v>
      </c>
      <c r="GJ70" s="276">
        <f t="shared" si="39"/>
        <v>31565.071399423308</v>
      </c>
      <c r="GK70" s="276">
        <f t="shared" si="39"/>
        <v>33319.72163477663</v>
      </c>
      <c r="GL70" s="276">
        <f t="shared" si="39"/>
        <v>35171.909981464043</v>
      </c>
      <c r="GM70" s="276">
        <f t="shared" si="39"/>
        <v>37127.058422152484</v>
      </c>
      <c r="GN70" s="276">
        <f t="shared" si="39"/>
        <v>39190.890338578836</v>
      </c>
      <c r="GO70" s="276">
        <f t="shared" si="39"/>
        <v>41369.447265826908</v>
      </c>
      <c r="GP70" s="276">
        <f t="shared" si="39"/>
        <v>43669.106577947023</v>
      </c>
      <c r="GQ70" s="276">
        <f t="shared" si="39"/>
        <v>46096.600156690016</v>
      </c>
      <c r="GR70" s="276">
        <f t="shared" si="39"/>
        <v>48659.034098005352</v>
      </c>
      <c r="GS70" s="276">
        <f t="shared" si="39"/>
        <v>51363.909513990962</v>
      </c>
      <c r="GT70" s="276">
        <f t="shared" si="39"/>
        <v>54219.144491189138</v>
      </c>
      <c r="GU70" s="276">
        <f t="shared" si="39"/>
        <v>57233.097269507867</v>
      </c>
      <c r="GV70" s="276">
        <f t="shared" si="39"/>
        <v>60414.59070962017</v>
      </c>
      <c r="GW70" s="276">
        <f t="shared" si="39"/>
        <v>63772.938120465769</v>
      </c>
      <c r="GX70" s="276">
        <f t="shared" si="39"/>
        <v>67317.970522460993</v>
      </c>
      <c r="GY70" s="276">
        <f t="shared" si="39"/>
        <v>71060.065426225483</v>
      </c>
      <c r="GZ70" s="276">
        <f t="shared" si="39"/>
        <v>75010.177211070899</v>
      </c>
      <c r="HA70" s="276">
        <f t="shared" si="39"/>
        <v>79179.869192179642</v>
      </c>
      <c r="HB70" s="276">
        <f t="shared" si="39"/>
        <v>83581.347470345107</v>
      </c>
      <c r="HC70" s="276">
        <f t="shared" si="39"/>
        <v>88227.496663363199</v>
      </c>
      <c r="HD70" s="276">
        <f t="shared" si="39"/>
        <v>93131.917623672925</v>
      </c>
      <c r="HE70" s="276">
        <f t="shared" si="39"/>
        <v>98308.967252658389</v>
      </c>
      <c r="HF70" s="276">
        <f t="shared" si="39"/>
        <v>103773.80052816212</v>
      </c>
    </row>
    <row r="71" spans="1:214">
      <c r="A71" s="3" t="str">
        <f t="shared" si="32"/>
        <v>South Jersey Industries, Inc.</v>
      </c>
      <c r="B71" s="3" t="str">
        <f t="shared" si="32"/>
        <v>SJI</v>
      </c>
      <c r="C71" s="276">
        <f>'Attachment 3 Constant DCF '!D71</f>
        <v>22.811222222222213</v>
      </c>
      <c r="D71" s="276">
        <f t="shared" si="33"/>
        <v>1.21</v>
      </c>
      <c r="E71" s="95">
        <f t="shared" si="33"/>
        <v>0.125</v>
      </c>
      <c r="F71" s="95">
        <f t="shared" si="34"/>
        <v>0.11343139165941811</v>
      </c>
      <c r="G71" s="95">
        <f t="shared" si="34"/>
        <v>0.10186278331883622</v>
      </c>
      <c r="H71" s="95">
        <f t="shared" si="34"/>
        <v>9.029417497825433E-2</v>
      </c>
      <c r="I71" s="95">
        <f t="shared" si="34"/>
        <v>7.8725566637672439E-2</v>
      </c>
      <c r="J71" s="95">
        <f t="shared" si="34"/>
        <v>6.7156958297090549E-2</v>
      </c>
      <c r="K71" s="95">
        <f>'Attachment 5 GDP Growth'!$D$25</f>
        <v>5.5588349956508631E-2</v>
      </c>
      <c r="L71" s="95">
        <f t="shared" si="40"/>
        <v>0.1431592643260956</v>
      </c>
      <c r="N71" s="276">
        <f t="shared" si="41"/>
        <v>-22.811222222222213</v>
      </c>
      <c r="O71" s="276">
        <f t="shared" si="35"/>
        <v>1.3612500000000001</v>
      </c>
      <c r="P71" s="276">
        <f t="shared" si="36"/>
        <v>1.5314062500000001</v>
      </c>
      <c r="Q71" s="276">
        <f t="shared" si="36"/>
        <v>1.7228320312500001</v>
      </c>
      <c r="R71" s="276">
        <f t="shared" si="36"/>
        <v>1.9381860351562501</v>
      </c>
      <c r="S71" s="276">
        <f t="shared" si="36"/>
        <v>2.1804592895507815</v>
      </c>
      <c r="T71" s="276">
        <f t="shared" si="42"/>
        <v>2.4277918212212328</v>
      </c>
      <c r="U71" s="276">
        <f t="shared" si="42"/>
        <v>2.6750934534495339</v>
      </c>
      <c r="V71" s="276">
        <f t="shared" si="42"/>
        <v>2.916638809818489</v>
      </c>
      <c r="W71" s="276">
        <f t="shared" si="42"/>
        <v>3.1462528527988765</v>
      </c>
      <c r="X71" s="276">
        <f t="shared" si="42"/>
        <v>3.3575456244263928</v>
      </c>
      <c r="Y71" s="276">
        <f t="shared" ref="Y71:CJ73" si="45">X71*(1+$K71)</f>
        <v>3.5441860455919514</v>
      </c>
      <c r="Z71" s="276">
        <f t="shared" si="45"/>
        <v>3.7412014998052912</v>
      </c>
      <c r="AA71" s="276">
        <f t="shared" si="45"/>
        <v>3.9491687180342825</v>
      </c>
      <c r="AB71" s="276">
        <f t="shared" si="45"/>
        <v>4.1686964907696691</v>
      </c>
      <c r="AC71" s="276">
        <f t="shared" si="45"/>
        <v>4.4004274501610432</v>
      </c>
      <c r="AD71" s="276">
        <f t="shared" si="45"/>
        <v>4.6450399512188225</v>
      </c>
      <c r="AE71" s="276">
        <f t="shared" si="45"/>
        <v>4.9032500575891378</v>
      </c>
      <c r="AF71" s="276">
        <f t="shared" si="45"/>
        <v>5.1758136377146737</v>
      </c>
      <c r="AG71" s="276">
        <f t="shared" si="45"/>
        <v>5.4635285775176268</v>
      </c>
      <c r="AH71" s="276">
        <f t="shared" si="45"/>
        <v>5.7672371160820628</v>
      </c>
      <c r="AI71" s="276">
        <f t="shared" si="45"/>
        <v>6.0878283111729985</v>
      </c>
      <c r="AJ71" s="276">
        <f t="shared" si="45"/>
        <v>6.4262406418096241</v>
      </c>
      <c r="AK71" s="276">
        <f t="shared" si="45"/>
        <v>6.7834647555112761</v>
      </c>
      <c r="AL71" s="276">
        <f t="shared" si="45"/>
        <v>7.1605463682582791</v>
      </c>
      <c r="AM71" s="276">
        <f t="shared" si="45"/>
        <v>7.5585893256568273</v>
      </c>
      <c r="AN71" s="276">
        <f t="shared" si="45"/>
        <v>7.9787588342689695</v>
      </c>
      <c r="AO71" s="276">
        <f t="shared" si="45"/>
        <v>8.4222848725668982</v>
      </c>
      <c r="AP71" s="276">
        <f t="shared" si="45"/>
        <v>8.8904657914965561</v>
      </c>
      <c r="AQ71" s="276">
        <f t="shared" si="45"/>
        <v>9.3846721151906358</v>
      </c>
      <c r="AR71" s="276">
        <f t="shared" si="45"/>
        <v>9.9063505529569404</v>
      </c>
      <c r="AS71" s="276">
        <f t="shared" si="45"/>
        <v>10.457028234286563</v>
      </c>
      <c r="AT71" s="276">
        <f t="shared" si="45"/>
        <v>11.038317179279176</v>
      </c>
      <c r="AU71" s="276">
        <f t="shared" si="45"/>
        <v>11.651919017571888</v>
      </c>
      <c r="AV71" s="276">
        <f t="shared" si="45"/>
        <v>12.299629969585572</v>
      </c>
      <c r="AW71" s="276">
        <f t="shared" si="45"/>
        <v>12.983346104670456</v>
      </c>
      <c r="AX71" s="276">
        <f t="shared" si="45"/>
        <v>13.70506889154335</v>
      </c>
      <c r="AY71" s="276">
        <f t="shared" si="45"/>
        <v>14.466911057264522</v>
      </c>
      <c r="AZ71" s="276">
        <f t="shared" si="45"/>
        <v>15.271102771905426</v>
      </c>
      <c r="BA71" s="276">
        <f t="shared" si="45"/>
        <v>16.119998177011915</v>
      </c>
      <c r="BB71" s="276">
        <f t="shared" si="45"/>
        <v>17.016082276973936</v>
      </c>
      <c r="BC71" s="276">
        <f t="shared" si="45"/>
        <v>17.961978213475106</v>
      </c>
      <c r="BD71" s="276">
        <f t="shared" si="45"/>
        <v>18.960454944316943</v>
      </c>
      <c r="BE71" s="276">
        <f t="shared" si="45"/>
        <v>20.014435349096249</v>
      </c>
      <c r="BF71" s="276">
        <f t="shared" si="45"/>
        <v>21.127004785463729</v>
      </c>
      <c r="BG71" s="276">
        <f t="shared" si="45"/>
        <v>22.301420121010921</v>
      </c>
      <c r="BH71" s="276">
        <f t="shared" si="45"/>
        <v>23.541119267224797</v>
      </c>
      <c r="BI71" s="276">
        <f t="shared" si="45"/>
        <v>24.849731243419196</v>
      </c>
      <c r="BJ71" s="276">
        <f t="shared" si="45"/>
        <v>26.231086800103569</v>
      </c>
      <c r="BK71" s="276">
        <f t="shared" si="45"/>
        <v>27.68922963288728</v>
      </c>
      <c r="BL71" s="276">
        <f t="shared" si="45"/>
        <v>29.228428219746348</v>
      </c>
      <c r="BM71" s="276">
        <f t="shared" si="45"/>
        <v>30.853188316304301</v>
      </c>
      <c r="BN71" s="276">
        <f t="shared" si="45"/>
        <v>32.568266145705088</v>
      </c>
      <c r="BO71" s="276">
        <f t="shared" si="45"/>
        <v>34.378682321689254</v>
      </c>
      <c r="BP71" s="276">
        <f t="shared" si="45"/>
        <v>36.289736545630952</v>
      </c>
      <c r="BQ71" s="276">
        <f t="shared" si="45"/>
        <v>38.307023120558988</v>
      </c>
      <c r="BR71" s="276">
        <f t="shared" si="45"/>
        <v>40.436447327576687</v>
      </c>
      <c r="BS71" s="276">
        <f t="shared" si="45"/>
        <v>42.684242712619948</v>
      </c>
      <c r="BT71" s="276">
        <f t="shared" si="45"/>
        <v>45.05698933415762</v>
      </c>
      <c r="BU71" s="276">
        <f t="shared" si="45"/>
        <v>47.561633025251453</v>
      </c>
      <c r="BV71" s="276">
        <f t="shared" si="45"/>
        <v>50.205505726362169</v>
      </c>
      <c r="BW71" s="276">
        <f t="shared" si="45"/>
        <v>52.996346948422691</v>
      </c>
      <c r="BX71" s="276">
        <f t="shared" si="45"/>
        <v>55.942326429008162</v>
      </c>
      <c r="BY71" s="276">
        <f t="shared" si="45"/>
        <v>59.052068047925111</v>
      </c>
      <c r="BZ71" s="276">
        <f t="shared" si="45"/>
        <v>62.334675072228734</v>
      </c>
      <c r="CA71" s="276">
        <f t="shared" si="45"/>
        <v>65.799756804569043</v>
      </c>
      <c r="CB71" s="276">
        <f t="shared" si="45"/>
        <v>69.457456712874588</v>
      </c>
      <c r="CC71" s="276">
        <f t="shared" si="45"/>
        <v>73.318482123718908</v>
      </c>
      <c r="CD71" s="276">
        <f t="shared" si="45"/>
        <v>77.394135566292221</v>
      </c>
      <c r="CE71" s="276">
        <f t="shared" si="45"/>
        <v>81.69634785873275</v>
      </c>
      <c r="CF71" s="276">
        <f t="shared" si="45"/>
        <v>86.237713033672648</v>
      </c>
      <c r="CG71" s="276">
        <f t="shared" si="45"/>
        <v>91.031525205237415</v>
      </c>
      <c r="CH71" s="276">
        <f t="shared" si="45"/>
        <v>96.09181748542089</v>
      </c>
      <c r="CI71" s="276">
        <f t="shared" si="45"/>
        <v>101.43340306375742</v>
      </c>
      <c r="CJ71" s="276">
        <f t="shared" si="45"/>
        <v>107.07191857054517</v>
      </c>
      <c r="CK71" s="276">
        <f t="shared" ref="CK71:EV73" si="46">CJ71*(1+$K71)</f>
        <v>113.02386985055942</v>
      </c>
      <c r="CL71" s="276">
        <f t="shared" si="46"/>
        <v>119.3066802812512</v>
      </c>
      <c r="CM71" s="276">
        <f t="shared" si="46"/>
        <v>125.93874177687468</v>
      </c>
      <c r="CN71" s="276">
        <f t="shared" si="46"/>
        <v>132.93946862784995</v>
      </c>
      <c r="CO71" s="276">
        <f t="shared" si="46"/>
        <v>140.32935433296717</v>
      </c>
      <c r="CP71" s="276">
        <f t="shared" si="46"/>
        <v>148.13003159079906</v>
      </c>
      <c r="CQ71" s="276">
        <f t="shared" si="46"/>
        <v>156.36433562593709</v>
      </c>
      <c r="CR71" s="276">
        <f t="shared" si="46"/>
        <v>165.05637103542864</v>
      </c>
      <c r="CS71" s="276">
        <f t="shared" si="46"/>
        <v>174.23158235109739</v>
      </c>
      <c r="CT71" s="276">
        <f t="shared" si="46"/>
        <v>183.91682852430645</v>
      </c>
      <c r="CU71" s="276">
        <f t="shared" si="46"/>
        <v>194.14046155120678</v>
      </c>
      <c r="CV71" s="276">
        <f t="shared" si="46"/>
        <v>204.93240946863338</v>
      </c>
      <c r="CW71" s="276">
        <f t="shared" si="46"/>
        <v>216.32426396360628</v>
      </c>
      <c r="CX71" s="276">
        <f t="shared" si="46"/>
        <v>228.34937285289939</v>
      </c>
      <c r="CY71" s="276">
        <f t="shared" si="46"/>
        <v>241.04293770339564</v>
      </c>
      <c r="CZ71" s="276">
        <f t="shared" si="46"/>
        <v>254.4421168789969</v>
      </c>
      <c r="DA71" s="276">
        <f t="shared" si="46"/>
        <v>268.58613431574145</v>
      </c>
      <c r="DB71" s="276">
        <f t="shared" si="46"/>
        <v>283.5163943435507</v>
      </c>
      <c r="DC71" s="276">
        <f t="shared" si="46"/>
        <v>299.27660289072747</v>
      </c>
      <c r="DD71" s="276">
        <f t="shared" si="46"/>
        <v>315.91289542601231</v>
      </c>
      <c r="DE71" s="276">
        <f t="shared" si="46"/>
        <v>333.47397201272742</v>
      </c>
      <c r="DF71" s="276">
        <f t="shared" si="46"/>
        <v>352.01123987035788</v>
      </c>
      <c r="DG71" s="276">
        <f t="shared" si="46"/>
        <v>371.57896386089584</v>
      </c>
      <c r="DH71" s="276">
        <f t="shared" si="46"/>
        <v>392.23442534047217</v>
      </c>
      <c r="DI71" s="276">
        <f t="shared" si="46"/>
        <v>414.03808984128841</v>
      </c>
      <c r="DJ71" s="276">
        <f t="shared" si="46"/>
        <v>437.05378407471034</v>
      </c>
      <c r="DK71" s="276">
        <f t="shared" si="46"/>
        <v>461.34888277367168</v>
      </c>
      <c r="DL71" s="276">
        <f t="shared" si="46"/>
        <v>486.99450592133883</v>
      </c>
      <c r="DM71" s="276">
        <f t="shared" si="46"/>
        <v>514.06572694339127</v>
      </c>
      <c r="DN71" s="276">
        <f t="shared" si="46"/>
        <v>542.64179247336756</v>
      </c>
      <c r="DO71" s="276">
        <f t="shared" si="46"/>
        <v>572.8063543344042</v>
      </c>
      <c r="DP71" s="276">
        <f t="shared" si="46"/>
        <v>604.64771441645701</v>
      </c>
      <c r="DQ71" s="276">
        <f t="shared" si="46"/>
        <v>638.25908316584207</v>
      </c>
      <c r="DR71" s="276">
        <f t="shared" si="46"/>
        <v>673.73885244378528</v>
      </c>
      <c r="DS71" s="276">
        <f t="shared" si="46"/>
        <v>711.19088355272697</v>
      </c>
      <c r="DT71" s="276">
        <f t="shared" si="46"/>
        <v>750.72481127353456</v>
      </c>
      <c r="DU71" s="276">
        <f t="shared" si="46"/>
        <v>792.45636480364169</v>
      </c>
      <c r="DV71" s="276">
        <f t="shared" si="46"/>
        <v>836.50770653560915</v>
      </c>
      <c r="DW71" s="276">
        <f t="shared" si="46"/>
        <v>883.00778966782696</v>
      </c>
      <c r="DX71" s="276">
        <f t="shared" si="46"/>
        <v>932.09273569420532</v>
      </c>
      <c r="DY71" s="276">
        <f t="shared" si="46"/>
        <v>983.90623287789435</v>
      </c>
      <c r="DZ71" s="276">
        <f t="shared" si="46"/>
        <v>1038.5999568755008</v>
      </c>
      <c r="EA71" s="276">
        <f t="shared" si="46"/>
        <v>1096.3340147431109</v>
      </c>
      <c r="EB71" s="276">
        <f t="shared" si="46"/>
        <v>1157.277413623875</v>
      </c>
      <c r="EC71" s="276">
        <f t="shared" si="46"/>
        <v>1221.6085554891622</v>
      </c>
      <c r="ED71" s="276">
        <f t="shared" si="46"/>
        <v>1289.5157593815588</v>
      </c>
      <c r="EE71" s="276">
        <f t="shared" si="46"/>
        <v>1361.197812688494</v>
      </c>
      <c r="EF71" s="276">
        <f t="shared" si="46"/>
        <v>1436.864553060256</v>
      </c>
      <c r="EG71" s="276">
        <f t="shared" si="46"/>
        <v>1516.7374826758719</v>
      </c>
      <c r="EH71" s="276">
        <f t="shared" si="46"/>
        <v>1601.0504166550122</v>
      </c>
      <c r="EI71" s="276">
        <f t="shared" si="46"/>
        <v>1690.0501675140449</v>
      </c>
      <c r="EJ71" s="276">
        <f t="shared" si="46"/>
        <v>1783.9972676698717</v>
      </c>
      <c r="EK71" s="276">
        <f t="shared" si="46"/>
        <v>1883.1667321065597</v>
      </c>
      <c r="EL71" s="276">
        <f t="shared" si="46"/>
        <v>1987.8488634373539</v>
      </c>
      <c r="EM71" s="276">
        <f t="shared" si="46"/>
        <v>2098.3501017187573</v>
      </c>
      <c r="EN71" s="276">
        <f t="shared" si="46"/>
        <v>2214.9939215043751</v>
      </c>
      <c r="EO71" s="276">
        <f t="shared" si="46"/>
        <v>2338.1217787644996</v>
      </c>
      <c r="EP71" s="276">
        <f t="shared" si="46"/>
        <v>2468.094110443395</v>
      </c>
      <c r="EQ71" s="276">
        <f t="shared" si="46"/>
        <v>2605.2913895803204</v>
      </c>
      <c r="ER71" s="276">
        <f t="shared" si="46"/>
        <v>2750.1152390829898</v>
      </c>
      <c r="ES71" s="276">
        <f t="shared" si="46"/>
        <v>2902.9896074138624</v>
      </c>
      <c r="ET71" s="276">
        <f t="shared" si="46"/>
        <v>3064.3620096308919</v>
      </c>
      <c r="EU71" s="276">
        <f t="shared" si="46"/>
        <v>3234.7048374156839</v>
      </c>
      <c r="EV71" s="276">
        <f t="shared" si="46"/>
        <v>3414.5167419239583</v>
      </c>
      <c r="EW71" s="276">
        <f t="shared" si="39"/>
        <v>3604.324093506385</v>
      </c>
      <c r="EX71" s="276">
        <f t="shared" si="39"/>
        <v>3804.6825225728935</v>
      </c>
      <c r="EY71" s="276">
        <f t="shared" si="39"/>
        <v>4016.1785461110876</v>
      </c>
      <c r="EZ71" s="276">
        <f t="shared" si="39"/>
        <v>4239.4312846201328</v>
      </c>
      <c r="FA71" s="276">
        <f t="shared" si="39"/>
        <v>4475.0942744861677</v>
      </c>
      <c r="FB71" s="276">
        <f t="shared" si="39"/>
        <v>4723.8573811046726</v>
      </c>
      <c r="FC71" s="276">
        <f t="shared" si="39"/>
        <v>4986.4488183501553</v>
      </c>
      <c r="FD71" s="276">
        <f t="shared" ref="FD71:HF73" si="47">FC71*(1+$K71)</f>
        <v>5263.6372803048225</v>
      </c>
      <c r="FE71" s="276">
        <f t="shared" si="47"/>
        <v>5556.2341914865319</v>
      </c>
      <c r="FF71" s="276">
        <f t="shared" si="47"/>
        <v>5865.0960821632043</v>
      </c>
      <c r="FG71" s="276">
        <f t="shared" si="47"/>
        <v>6191.1270957070401</v>
      </c>
      <c r="FH71" s="276">
        <f t="shared" si="47"/>
        <v>6535.2816353284261</v>
      </c>
      <c r="FI71" s="276">
        <f t="shared" si="47"/>
        <v>6898.5671579374066</v>
      </c>
      <c r="FJ71" s="276">
        <f t="shared" si="47"/>
        <v>7282.0471233113085</v>
      </c>
      <c r="FK71" s="276">
        <f t="shared" si="47"/>
        <v>7686.8441072017249</v>
      </c>
      <c r="FL71" s="276">
        <f t="shared" si="47"/>
        <v>8114.1430874939806</v>
      </c>
      <c r="FM71" s="276">
        <f t="shared" si="47"/>
        <v>8565.194913038782</v>
      </c>
      <c r="FN71" s="276">
        <f t="shared" si="47"/>
        <v>9041.3199653104894</v>
      </c>
      <c r="FO71" s="276">
        <f t="shared" si="47"/>
        <v>9543.9120236109375</v>
      </c>
      <c r="FP71" s="276">
        <f t="shared" si="47"/>
        <v>10074.442345133553</v>
      </c>
      <c r="FQ71" s="276">
        <f t="shared" si="47"/>
        <v>10634.463971831507</v>
      </c>
      <c r="FR71" s="276">
        <f t="shared" si="47"/>
        <v>11225.616276697559</v>
      </c>
      <c r="FS71" s="276">
        <f t="shared" si="47"/>
        <v>11849.629762764103</v>
      </c>
      <c r="FT71" s="276">
        <f t="shared" si="47"/>
        <v>12508.331128871694</v>
      </c>
      <c r="FU71" s="276">
        <f t="shared" si="47"/>
        <v>13203.648617035304</v>
      </c>
      <c r="FV71" s="276">
        <f t="shared" si="47"/>
        <v>13937.617657061834</v>
      </c>
      <c r="FW71" s="276">
        <f t="shared" si="47"/>
        <v>14712.386824942601</v>
      </c>
      <c r="FX71" s="276">
        <f t="shared" si="47"/>
        <v>15530.224132463038</v>
      </c>
      <c r="FY71" s="276">
        <f t="shared" si="47"/>
        <v>16393.523666441408</v>
      </c>
      <c r="FZ71" s="276">
        <f t="shared" si="47"/>
        <v>17304.812597031858</v>
      </c>
      <c r="GA71" s="276">
        <f t="shared" si="47"/>
        <v>18266.758575607462</v>
      </c>
      <c r="GB71" s="276">
        <f t="shared" si="47"/>
        <v>19282.177543879385</v>
      </c>
      <c r="GC71" s="276">
        <f t="shared" si="47"/>
        <v>20354.041977112083</v>
      </c>
      <c r="GD71" s="276">
        <f t="shared" si="47"/>
        <v>21485.489585565258</v>
      </c>
      <c r="GE71" s="276">
        <f t="shared" si="47"/>
        <v>22679.83249963458</v>
      </c>
      <c r="GF71" s="276">
        <f t="shared" si="47"/>
        <v>23940.566965579266</v>
      </c>
      <c r="GG71" s="276">
        <f t="shared" si="47"/>
        <v>25271.383580219117</v>
      </c>
      <c r="GH71" s="276">
        <f t="shared" si="47"/>
        <v>26676.178094561503</v>
      </c>
      <c r="GI71" s="276">
        <f t="shared" si="47"/>
        <v>28159.062817984137</v>
      </c>
      <c r="GJ71" s="276">
        <f t="shared" si="47"/>
        <v>29724.378656357549</v>
      </c>
      <c r="GK71" s="276">
        <f t="shared" si="47"/>
        <v>31376.707819346928</v>
      </c>
      <c r="GL71" s="276">
        <f t="shared" si="47"/>
        <v>33120.887234091904</v>
      </c>
      <c r="GM71" s="276">
        <f t="shared" si="47"/>
        <v>34962.022704530667</v>
      </c>
      <c r="GN71" s="276">
        <f t="shared" si="47"/>
        <v>36905.503857817515</v>
      </c>
      <c r="GO71" s="276">
        <f t="shared" si="47"/>
        <v>38957.019921587154</v>
      </c>
      <c r="GP71" s="276">
        <f t="shared" si="47"/>
        <v>41122.576378251018</v>
      </c>
      <c r="GQ71" s="276">
        <f t="shared" si="47"/>
        <v>43408.512545078491</v>
      </c>
      <c r="GR71" s="276">
        <f t="shared" si="47"/>
        <v>45821.520131525809</v>
      </c>
      <c r="GS71" s="276">
        <f t="shared" si="47"/>
        <v>48368.662828136272</v>
      </c>
      <c r="GT71" s="276">
        <f t="shared" si="47"/>
        <v>51057.39698435508</v>
      </c>
      <c r="GU71" s="276">
        <f t="shared" si="47"/>
        <v>53895.5934357898</v>
      </c>
      <c r="GV71" s="276">
        <f t="shared" si="47"/>
        <v>56891.560544812193</v>
      </c>
      <c r="GW71" s="276">
        <f t="shared" si="47"/>
        <v>60054.068521949113</v>
      </c>
      <c r="GX71" s="276">
        <f t="shared" si="47"/>
        <v>63392.37509925937</v>
      </c>
      <c r="GY71" s="276">
        <f t="shared" si="47"/>
        <v>66916.252630851261</v>
      </c>
      <c r="GZ71" s="276">
        <f t="shared" si="47"/>
        <v>70636.016699873158</v>
      </c>
      <c r="HA71" s="276">
        <f t="shared" si="47"/>
        <v>74562.556315719499</v>
      </c>
      <c r="HB71" s="276">
        <f t="shared" si="47"/>
        <v>78707.365789849602</v>
      </c>
      <c r="HC71" s="276">
        <f t="shared" si="47"/>
        <v>83082.578383530694</v>
      </c>
      <c r="HD71" s="276">
        <f t="shared" si="47"/>
        <v>87701.001826003456</v>
      </c>
      <c r="HE71" s="276">
        <f t="shared" si="47"/>
        <v>92576.155807043731</v>
      </c>
      <c r="HF71" s="276">
        <f t="shared" si="47"/>
        <v>97722.31155367395</v>
      </c>
    </row>
    <row r="72" spans="1:214">
      <c r="A72" s="3" t="str">
        <f t="shared" si="32"/>
        <v>Southwest Gas Corporation</v>
      </c>
      <c r="B72" s="3" t="str">
        <f t="shared" si="32"/>
        <v>SWX</v>
      </c>
      <c r="C72" s="276">
        <f>'Attachment 3 Constant DCF '!D72</f>
        <v>66.484888888888875</v>
      </c>
      <c r="D72" s="276">
        <f t="shared" si="33"/>
        <v>2.2799999999999998</v>
      </c>
      <c r="E72" s="95">
        <f t="shared" si="33"/>
        <v>0.04</v>
      </c>
      <c r="F72" s="95">
        <f t="shared" si="34"/>
        <v>4.2598058326084771E-2</v>
      </c>
      <c r="G72" s="95">
        <f t="shared" si="34"/>
        <v>4.5196116652169542E-2</v>
      </c>
      <c r="H72" s="95">
        <f t="shared" si="34"/>
        <v>4.7794174978254313E-2</v>
      </c>
      <c r="I72" s="95">
        <f t="shared" si="34"/>
        <v>5.0392233304339083E-2</v>
      </c>
      <c r="J72" s="95">
        <f t="shared" si="34"/>
        <v>5.2990291630423854E-2</v>
      </c>
      <c r="K72" s="95">
        <f>'Attachment 5 GDP Growth'!$D$25</f>
        <v>5.5588349956508631E-2</v>
      </c>
      <c r="L72" s="95">
        <f t="shared" si="40"/>
        <v>8.9678171277046206E-2</v>
      </c>
      <c r="N72" s="276">
        <f t="shared" si="41"/>
        <v>-66.484888888888875</v>
      </c>
      <c r="O72" s="276">
        <f t="shared" si="35"/>
        <v>2.3712</v>
      </c>
      <c r="P72" s="276">
        <f t="shared" si="36"/>
        <v>2.4660480000000002</v>
      </c>
      <c r="Q72" s="276">
        <f t="shared" si="36"/>
        <v>2.5646899200000002</v>
      </c>
      <c r="R72" s="276">
        <f t="shared" si="36"/>
        <v>2.6672775168000005</v>
      </c>
      <c r="S72" s="276">
        <f t="shared" si="36"/>
        <v>2.7739686174720006</v>
      </c>
      <c r="T72" s="276">
        <f t="shared" si="42"/>
        <v>2.8921342944338018</v>
      </c>
      <c r="U72" s="276">
        <f t="shared" si="42"/>
        <v>3.0228475333787719</v>
      </c>
      <c r="V72" s="276">
        <f t="shared" si="42"/>
        <v>3.1673220373216613</v>
      </c>
      <c r="W72" s="276">
        <f t="shared" si="42"/>
        <v>3.3269304683763492</v>
      </c>
      <c r="X72" s="276">
        <f t="shared" si="42"/>
        <v>3.5032254841297545</v>
      </c>
      <c r="Y72" s="276">
        <f t="shared" si="45"/>
        <v>3.6979640083181189</v>
      </c>
      <c r="Z72" s="276">
        <f t="shared" si="45"/>
        <v>3.9035277257390799</v>
      </c>
      <c r="AA72" s="276">
        <f t="shared" si="45"/>
        <v>4.1205183910223981</v>
      </c>
      <c r="AB72" s="276">
        <f t="shared" si="45"/>
        <v>4.3495712093447807</v>
      </c>
      <c r="AC72" s="276">
        <f t="shared" si="45"/>
        <v>4.5913566958905925</v>
      </c>
      <c r="AD72" s="276">
        <f t="shared" si="45"/>
        <v>4.8465826386769182</v>
      </c>
      <c r="AE72" s="276">
        <f t="shared" si="45"/>
        <v>5.1159961704888302</v>
      </c>
      <c r="AF72" s="276">
        <f t="shared" si="45"/>
        <v>5.4003859559901208</v>
      </c>
      <c r="AG72" s="276">
        <f t="shared" si="45"/>
        <v>5.7005845004119138</v>
      </c>
      <c r="AH72" s="276">
        <f t="shared" si="45"/>
        <v>6.0174705865774598</v>
      </c>
      <c r="AI72" s="276">
        <f t="shared" si="45"/>
        <v>6.3519718473971247</v>
      </c>
      <c r="AJ72" s="276">
        <f t="shared" si="45"/>
        <v>6.7050674813641269</v>
      </c>
      <c r="AK72" s="276">
        <f t="shared" si="45"/>
        <v>7.0777911190002021</v>
      </c>
      <c r="AL72" s="276">
        <f t="shared" si="45"/>
        <v>7.471233848642254</v>
      </c>
      <c r="AM72" s="276">
        <f t="shared" si="45"/>
        <v>7.8865474104274922</v>
      </c>
      <c r="AN72" s="276">
        <f t="shared" si="45"/>
        <v>8.324947567826932</v>
      </c>
      <c r="AO72" s="276">
        <f t="shared" si="45"/>
        <v>8.7877176665968815</v>
      </c>
      <c r="AP72" s="276">
        <f t="shared" si="45"/>
        <v>9.2762123915666628</v>
      </c>
      <c r="AQ72" s="276">
        <f t="shared" si="45"/>
        <v>9.7918617322599726</v>
      </c>
      <c r="AR72" s="276">
        <f t="shared" si="45"/>
        <v>10.336175168958585</v>
      </c>
      <c r="AS72" s="276">
        <f t="shared" si="45"/>
        <v>10.91074609146243</v>
      </c>
      <c r="AT72" s="276">
        <f t="shared" si="45"/>
        <v>11.517256463481253</v>
      </c>
      <c r="AU72" s="276">
        <f t="shared" si="45"/>
        <v>12.15748174631211</v>
      </c>
      <c r="AV72" s="276">
        <f t="shared" si="45"/>
        <v>12.833296096215973</v>
      </c>
      <c r="AW72" s="276">
        <f t="shared" si="45"/>
        <v>13.546677850707923</v>
      </c>
      <c r="AX72" s="276">
        <f t="shared" si="45"/>
        <v>14.299715319821159</v>
      </c>
      <c r="AY72" s="276">
        <f t="shared" si="45"/>
        <v>15.094612899297825</v>
      </c>
      <c r="AZ72" s="276">
        <f t="shared" si="45"/>
        <v>15.933697523602023</v>
      </c>
      <c r="BA72" s="276">
        <f t="shared" si="45"/>
        <v>16.819425477645165</v>
      </c>
      <c r="BB72" s="276">
        <f t="shared" si="45"/>
        <v>17.754389587163921</v>
      </c>
      <c r="BC72" s="276">
        <f t="shared" si="45"/>
        <v>18.741326808799382</v>
      </c>
      <c r="BD72" s="276">
        <f t="shared" si="45"/>
        <v>19.78312624209622</v>
      </c>
      <c r="BE72" s="276">
        <f t="shared" si="45"/>
        <v>20.882837586875652</v>
      </c>
      <c r="BF72" s="276">
        <f t="shared" si="45"/>
        <v>22.043680070739828</v>
      </c>
      <c r="BG72" s="276">
        <f t="shared" si="45"/>
        <v>23.26905187284143</v>
      </c>
      <c r="BH72" s="276">
        <f t="shared" si="45"/>
        <v>24.562540071505094</v>
      </c>
      <c r="BI72" s="276">
        <f t="shared" si="45"/>
        <v>25.927931144820686</v>
      </c>
      <c r="BJ72" s="276">
        <f t="shared" si="45"/>
        <v>27.369222054947237</v>
      </c>
      <c r="BK72" s="276">
        <f t="shared" si="45"/>
        <v>28.890631948575038</v>
      </c>
      <c r="BL72" s="276">
        <f t="shared" si="45"/>
        <v>30.496614507797116</v>
      </c>
      <c r="BM72" s="276">
        <f t="shared" si="45"/>
        <v>32.191870987545279</v>
      </c>
      <c r="BN72" s="276">
        <f t="shared" si="45"/>
        <v>33.98136397775572</v>
      </c>
      <c r="BO72" s="276">
        <f t="shared" si="45"/>
        <v>35.870331930550698</v>
      </c>
      <c r="BP72" s="276">
        <f t="shared" si="45"/>
        <v>37.864304494962276</v>
      </c>
      <c r="BQ72" s="276">
        <f t="shared" si="45"/>
        <v>39.969118704088039</v>
      </c>
      <c r="BR72" s="276">
        <f t="shared" si="45"/>
        <v>42.190936062064118</v>
      </c>
      <c r="BS72" s="276">
        <f t="shared" si="45"/>
        <v>44.536260580874817</v>
      </c>
      <c r="BT72" s="276">
        <f t="shared" si="45"/>
        <v>47.011957819798745</v>
      </c>
      <c r="BU72" s="276">
        <f t="shared" si="45"/>
        <v>49.62527498322634</v>
      </c>
      <c r="BV72" s="276">
        <f t="shared" si="45"/>
        <v>52.383862135681902</v>
      </c>
      <c r="BW72" s="276">
        <f t="shared" si="45"/>
        <v>55.295794596153691</v>
      </c>
      <c r="BX72" s="276">
        <f t="shared" si="45"/>
        <v>58.369596577287901</v>
      </c>
      <c r="BY72" s="276">
        <f t="shared" si="45"/>
        <v>61.614266138646407</v>
      </c>
      <c r="BZ72" s="276">
        <f t="shared" si="45"/>
        <v>65.03930152707494</v>
      </c>
      <c r="CA72" s="276">
        <f t="shared" si="45"/>
        <v>68.654728981288869</v>
      </c>
      <c r="CB72" s="276">
        <f t="shared" si="45"/>
        <v>72.471132082070014</v>
      </c>
      <c r="CC72" s="276">
        <f t="shared" si="45"/>
        <v>76.499682733992486</v>
      </c>
      <c r="CD72" s="276">
        <f t="shared" si="45"/>
        <v>80.752173869371546</v>
      </c>
      <c r="CE72" s="276">
        <f t="shared" si="45"/>
        <v>85.241053970171009</v>
      </c>
      <c r="CF72" s="276">
        <f t="shared" si="45"/>
        <v>89.979463508926514</v>
      </c>
      <c r="CG72" s="276">
        <f t="shared" si="45"/>
        <v>94.981273415359624</v>
      </c>
      <c r="CH72" s="276">
        <f t="shared" si="45"/>
        <v>100.26112568128747</v>
      </c>
      <c r="CI72" s="276">
        <f t="shared" si="45"/>
        <v>105.83447622269237</v>
      </c>
      <c r="CJ72" s="276">
        <f t="shared" si="45"/>
        <v>111.71764012442318</v>
      </c>
      <c r="CK72" s="276">
        <f t="shared" si="46"/>
        <v>117.92783939997491</v>
      </c>
      <c r="CL72" s="276">
        <f t="shared" si="46"/>
        <v>124.48325340615567</v>
      </c>
      <c r="CM72" s="276">
        <f t="shared" si="46"/>
        <v>131.4030720602218</v>
      </c>
      <c r="CN72" s="276">
        <f t="shared" si="46"/>
        <v>138.70755201526575</v>
      </c>
      <c r="CO72" s="276">
        <f t="shared" si="46"/>
        <v>146.41807595830096</v>
      </c>
      <c r="CP72" s="276">
        <f t="shared" si="46"/>
        <v>154.55721520462967</v>
      </c>
      <c r="CQ72" s="276">
        <f t="shared" si="46"/>
        <v>163.14879577172803</v>
      </c>
      <c r="CR72" s="276">
        <f t="shared" si="46"/>
        <v>172.21796812606979</v>
      </c>
      <c r="CS72" s="276">
        <f t="shared" si="46"/>
        <v>181.79128080706062</v>
      </c>
      <c r="CT72" s="276">
        <f t="shared" si="46"/>
        <v>191.89675814360544</v>
      </c>
      <c r="CU72" s="276">
        <f t="shared" si="46"/>
        <v>202.56398229081168</v>
      </c>
      <c r="CV72" s="276">
        <f t="shared" si="46"/>
        <v>213.82417982697734</v>
      </c>
      <c r="CW72" s="276">
        <f t="shared" si="46"/>
        <v>225.71031316436279</v>
      </c>
      <c r="CX72" s="276">
        <f t="shared" si="46"/>
        <v>238.25717704133655</v>
      </c>
      <c r="CY72" s="276">
        <f t="shared" si="46"/>
        <v>251.50150037836019</v>
      </c>
      <c r="CZ72" s="276">
        <f t="shared" si="46"/>
        <v>265.48205379597948</v>
      </c>
      <c r="DA72" s="276">
        <f t="shared" si="46"/>
        <v>280.23976310956306</v>
      </c>
      <c r="DB72" s="276">
        <f t="shared" si="46"/>
        <v>295.81782913302652</v>
      </c>
      <c r="DC72" s="276">
        <f t="shared" si="46"/>
        <v>312.2618541422479</v>
      </c>
      <c r="DD72" s="276">
        <f t="shared" si="46"/>
        <v>329.61997536837544</v>
      </c>
      <c r="DE72" s="276">
        <f t="shared" si="46"/>
        <v>347.94300591180843</v>
      </c>
      <c r="DF72" s="276">
        <f t="shared" si="46"/>
        <v>367.28458348935357</v>
      </c>
      <c r="DG72" s="276">
        <f t="shared" si="46"/>
        <v>387.70132744999029</v>
      </c>
      <c r="DH72" s="276">
        <f t="shared" si="46"/>
        <v>409.2530045188833</v>
      </c>
      <c r="DI72" s="276">
        <f t="shared" si="46"/>
        <v>432.0027037548316</v>
      </c>
      <c r="DJ72" s="276">
        <f t="shared" si="46"/>
        <v>456.01702123331313</v>
      </c>
      <c r="DK72" s="276">
        <f t="shared" si="46"/>
        <v>481.36625499575518</v>
      </c>
      <c r="DL72" s="276">
        <f t="shared" si="46"/>
        <v>508.12461083571321</v>
      </c>
      <c r="DM72" s="276">
        <f t="shared" si="46"/>
        <v>536.37041952436357</v>
      </c>
      <c r="DN72" s="276">
        <f t="shared" si="46"/>
        <v>566.18636611120326</v>
      </c>
      <c r="DO72" s="276">
        <f t="shared" si="46"/>
        <v>597.65973197119672</v>
      </c>
      <c r="DP72" s="276">
        <f t="shared" si="46"/>
        <v>630.8826503069248</v>
      </c>
      <c r="DQ72" s="276">
        <f t="shared" si="46"/>
        <v>665.95237585367579</v>
      </c>
      <c r="DR72" s="276">
        <f t="shared" si="46"/>
        <v>702.97156957699826</v>
      </c>
      <c r="DS72" s="276">
        <f t="shared" si="46"/>
        <v>742.04859919612056</v>
      </c>
      <c r="DT72" s="276">
        <f t="shared" si="46"/>
        <v>783.29785641297156</v>
      </c>
      <c r="DU72" s="276">
        <f t="shared" si="46"/>
        <v>826.84009177543885</v>
      </c>
      <c r="DV72" s="276">
        <f t="shared" si="46"/>
        <v>872.80276815512366</v>
      </c>
      <c r="DW72" s="276">
        <f t="shared" si="46"/>
        <v>921.3204338743401</v>
      </c>
      <c r="DX72" s="276">
        <f t="shared" si="46"/>
        <v>972.53511657462923</v>
      </c>
      <c r="DY72" s="276">
        <f t="shared" si="46"/>
        <v>1026.5967389797736</v>
      </c>
      <c r="DZ72" s="276">
        <f t="shared" si="46"/>
        <v>1083.6635577703919</v>
      </c>
      <c r="EA72" s="276">
        <f t="shared" si="46"/>
        <v>1143.9026268548475</v>
      </c>
      <c r="EB72" s="276">
        <f t="shared" si="46"/>
        <v>1207.4902863926243</v>
      </c>
      <c r="EC72" s="276">
        <f t="shared" si="46"/>
        <v>1274.6126790017024</v>
      </c>
      <c r="ED72" s="276">
        <f t="shared" si="46"/>
        <v>1345.466294661052</v>
      </c>
      <c r="EE72" s="276">
        <f t="shared" si="46"/>
        <v>1420.2585459033576</v>
      </c>
      <c r="EF72" s="276">
        <f t="shared" si="46"/>
        <v>1499.2083749817555</v>
      </c>
      <c r="EG72" s="276">
        <f t="shared" si="46"/>
        <v>1582.5468947879699</v>
      </c>
      <c r="EH72" s="276">
        <f t="shared" si="46"/>
        <v>1670.5180653980296</v>
      </c>
      <c r="EI72" s="276">
        <f t="shared" si="46"/>
        <v>1763.3794082260451</v>
      </c>
      <c r="EJ72" s="276">
        <f t="shared" si="46"/>
        <v>1861.4027598766156</v>
      </c>
      <c r="EK72" s="276">
        <f t="shared" si="46"/>
        <v>1964.875067902648</v>
      </c>
      <c r="EL72" s="276">
        <f t="shared" si="46"/>
        <v>2074.0992307980391</v>
      </c>
      <c r="EM72" s="276">
        <f t="shared" si="46"/>
        <v>2189.394984684166</v>
      </c>
      <c r="EN72" s="276">
        <f t="shared" si="46"/>
        <v>2311.0998392858141</v>
      </c>
      <c r="EO72" s="276">
        <f t="shared" si="46"/>
        <v>2439.5700659364647</v>
      </c>
      <c r="EP72" s="276">
        <f t="shared" si="46"/>
        <v>2575.1817405051638</v>
      </c>
      <c r="EQ72" s="276">
        <f t="shared" si="46"/>
        <v>2718.3318442979757</v>
      </c>
      <c r="ER72" s="276">
        <f t="shared" si="46"/>
        <v>2869.4394261567331</v>
      </c>
      <c r="ES72" s="276">
        <f t="shared" si="46"/>
        <v>3028.9468291569369</v>
      </c>
      <c r="ET72" s="276">
        <f t="shared" si="46"/>
        <v>3197.3209854957699</v>
      </c>
      <c r="EU72" s="276">
        <f t="shared" si="46"/>
        <v>3375.054783360798</v>
      </c>
      <c r="EV72" s="276">
        <f t="shared" si="46"/>
        <v>3562.6685097806462</v>
      </c>
      <c r="EW72" s="276">
        <f t="shared" ref="EW72:GB73" si="48">EV72*(1+$K72)</f>
        <v>3760.7113736813658</v>
      </c>
      <c r="EX72" s="276">
        <f t="shared" si="48"/>
        <v>3969.7631136069876</v>
      </c>
      <c r="EY72" s="276">
        <f t="shared" si="48"/>
        <v>4190.4356948106124</v>
      </c>
      <c r="EZ72" s="276">
        <f t="shared" si="48"/>
        <v>4423.3751006839902</v>
      </c>
      <c r="FA72" s="276">
        <f t="shared" si="48"/>
        <v>4669.2632237697189</v>
      </c>
      <c r="FB72" s="276">
        <f t="shared" si="48"/>
        <v>4928.8198618916858</v>
      </c>
      <c r="FC72" s="276">
        <f t="shared" si="48"/>
        <v>5202.8048252471117</v>
      </c>
      <c r="FD72" s="276">
        <f t="shared" si="48"/>
        <v>5492.0201606283599</v>
      </c>
      <c r="FE72" s="276">
        <f t="shared" si="48"/>
        <v>5797.3124992855701</v>
      </c>
      <c r="FF72" s="276">
        <f t="shared" si="48"/>
        <v>6119.5755353030981</v>
      </c>
      <c r="FG72" s="276">
        <f t="shared" si="48"/>
        <v>6459.7526417448153</v>
      </c>
      <c r="FH72" s="276">
        <f t="shared" si="48"/>
        <v>6818.8396322266071</v>
      </c>
      <c r="FI72" s="276">
        <f t="shared" si="48"/>
        <v>7197.8876760001303</v>
      </c>
      <c r="FJ72" s="276">
        <f t="shared" si="48"/>
        <v>7598.006375081266</v>
      </c>
      <c r="FK72" s="276">
        <f t="shared" si="48"/>
        <v>8020.3670124310675</v>
      </c>
      <c r="FL72" s="276">
        <f t="shared" si="48"/>
        <v>8466.2059806977231</v>
      </c>
      <c r="FM72" s="276">
        <f t="shared" si="48"/>
        <v>8936.8284015566351</v>
      </c>
      <c r="FN72" s="276">
        <f t="shared" si="48"/>
        <v>9433.6119462436309</v>
      </c>
      <c r="FO72" s="276">
        <f t="shared" si="48"/>
        <v>9958.0108684653223</v>
      </c>
      <c r="FP72" s="276">
        <f t="shared" si="48"/>
        <v>10511.56026149229</v>
      </c>
      <c r="FQ72" s="276">
        <f t="shared" si="48"/>
        <v>11095.880551897053</v>
      </c>
      <c r="FR72" s="276">
        <f t="shared" si="48"/>
        <v>11712.682243091525</v>
      </c>
      <c r="FS72" s="276">
        <f t="shared" si="48"/>
        <v>12363.770922549882</v>
      </c>
      <c r="FT72" s="276">
        <f t="shared" si="48"/>
        <v>13051.052547374691</v>
      </c>
      <c r="FU72" s="276">
        <f t="shared" si="48"/>
        <v>13776.539023678939</v>
      </c>
      <c r="FV72" s="276">
        <f t="shared" si="48"/>
        <v>14542.354096116702</v>
      </c>
      <c r="FW72" s="276">
        <f t="shared" si="48"/>
        <v>15350.739564803103</v>
      </c>
      <c r="FX72" s="276">
        <f t="shared" si="48"/>
        <v>16204.061847822601</v>
      </c>
      <c r="FY72" s="276">
        <f t="shared" si="48"/>
        <v>17104.818908536272</v>
      </c>
      <c r="FZ72" s="276">
        <f t="shared" si="48"/>
        <v>18055.647567966691</v>
      </c>
      <c r="GA72" s="276">
        <f t="shared" si="48"/>
        <v>19059.331223666206</v>
      </c>
      <c r="GB72" s="276">
        <f t="shared" si="48"/>
        <v>20118.807997664375</v>
      </c>
      <c r="GC72" s="276">
        <f t="shared" si="47"/>
        <v>21237.179337346348</v>
      </c>
      <c r="GD72" s="276">
        <f t="shared" si="47"/>
        <v>22417.71909443989</v>
      </c>
      <c r="GE72" s="276">
        <f t="shared" si="47"/>
        <v>23663.883108688322</v>
      </c>
      <c r="GF72" s="276">
        <f t="shared" si="47"/>
        <v>24979.319324264001</v>
      </c>
      <c r="GG72" s="276">
        <f t="shared" si="47"/>
        <v>26367.878468536568</v>
      </c>
      <c r="GH72" s="276">
        <f t="shared" si="47"/>
        <v>27833.625324456269</v>
      </c>
      <c r="GI72" s="276">
        <f t="shared" si="47"/>
        <v>29380.850629550485</v>
      </c>
      <c r="GJ72" s="276">
        <f t="shared" si="47"/>
        <v>31014.083636365845</v>
      </c>
      <c r="GK72" s="276">
        <f t="shared" si="47"/>
        <v>32738.105371124577</v>
      </c>
      <c r="GL72" s="276">
        <f t="shared" si="47"/>
        <v>34557.962629407702</v>
      </c>
      <c r="GM72" s="276">
        <f t="shared" si="47"/>
        <v>36478.982749835166</v>
      </c>
      <c r="GN72" s="276">
        <f t="shared" si="47"/>
        <v>38506.789208990442</v>
      </c>
      <c r="GO72" s="276">
        <f t="shared" si="47"/>
        <v>40647.318083241313</v>
      </c>
      <c r="GP72" s="276">
        <f t="shared" si="47"/>
        <v>42906.835425646052</v>
      </c>
      <c r="GQ72" s="276">
        <f t="shared" si="47"/>
        <v>45291.955608813187</v>
      </c>
      <c r="GR72" s="276">
        <f t="shared" si="47"/>
        <v>47809.660687410549</v>
      </c>
      <c r="GS72" s="276">
        <f t="shared" si="47"/>
        <v>50467.320837004263</v>
      </c>
      <c r="GT72" s="276">
        <f t="shared" si="47"/>
        <v>53272.715929059057</v>
      </c>
      <c r="GU72" s="276">
        <f t="shared" si="47"/>
        <v>56234.058305257262</v>
      </c>
      <c r="GV72" s="276">
        <f t="shared" si="47"/>
        <v>59360.016817804615</v>
      </c>
      <c r="GW72" s="276">
        <f t="shared" si="47"/>
        <v>62659.742206096977</v>
      </c>
      <c r="GX72" s="276">
        <f t="shared" si="47"/>
        <v>66142.893884034114</v>
      </c>
      <c r="GY72" s="276">
        <f t="shared" si="47"/>
        <v>69819.668216396021</v>
      </c>
      <c r="GZ72" s="276">
        <f t="shared" si="47"/>
        <v>73700.828367056369</v>
      </c>
      <c r="HA72" s="276">
        <f t="shared" si="47"/>
        <v>77797.735806408877</v>
      </c>
      <c r="HB72" s="276">
        <f t="shared" si="47"/>
        <v>82122.38357023953</v>
      </c>
      <c r="HC72" s="276">
        <f t="shared" si="47"/>
        <v>86687.431367404643</v>
      </c>
      <c r="HD72" s="276">
        <f t="shared" si="47"/>
        <v>91506.242639086762</v>
      </c>
      <c r="HE72" s="276">
        <f t="shared" si="47"/>
        <v>96592.923678113511</v>
      </c>
      <c r="HF72" s="276">
        <f t="shared" si="47"/>
        <v>101962.36492285482</v>
      </c>
    </row>
    <row r="73" spans="1:214">
      <c r="A73" s="3" t="str">
        <f t="shared" si="32"/>
        <v>Spire, Inc.</v>
      </c>
      <c r="B73" s="3" t="str">
        <f t="shared" si="32"/>
        <v>SR</v>
      </c>
      <c r="C73" s="276">
        <f>'Attachment 3 Constant DCF '!D73</f>
        <v>62.133277777777749</v>
      </c>
      <c r="D73" s="276">
        <f t="shared" si="33"/>
        <v>2.6</v>
      </c>
      <c r="E73" s="95">
        <f t="shared" si="33"/>
        <v>5.3699999999999998E-2</v>
      </c>
      <c r="F73" s="95">
        <f t="shared" si="34"/>
        <v>5.4014724992751437E-2</v>
      </c>
      <c r="G73" s="95">
        <f t="shared" si="34"/>
        <v>5.4329449985502876E-2</v>
      </c>
      <c r="H73" s="95">
        <f t="shared" si="34"/>
        <v>5.4644174978254315E-2</v>
      </c>
      <c r="I73" s="95">
        <f t="shared" si="34"/>
        <v>5.4958899971005754E-2</v>
      </c>
      <c r="J73" s="95">
        <f t="shared" si="34"/>
        <v>5.5273624963757192E-2</v>
      </c>
      <c r="K73" s="95">
        <f>'Attachment 5 GDP Growth'!$D$25</f>
        <v>5.5588349956508631E-2</v>
      </c>
      <c r="L73" s="95">
        <f t="shared" si="40"/>
        <v>0.10134823918342589</v>
      </c>
      <c r="N73" s="276">
        <f t="shared" si="41"/>
        <v>-62.133277777777749</v>
      </c>
      <c r="O73" s="276">
        <f t="shared" si="35"/>
        <v>2.7396200000000004</v>
      </c>
      <c r="P73" s="276">
        <f t="shared" si="36"/>
        <v>2.8867375940000009</v>
      </c>
      <c r="Q73" s="276">
        <f t="shared" si="36"/>
        <v>3.0417554027978011</v>
      </c>
      <c r="R73" s="276">
        <f t="shared" si="36"/>
        <v>3.2050976679280434</v>
      </c>
      <c r="S73" s="276">
        <f t="shared" si="36"/>
        <v>3.3772114126957797</v>
      </c>
      <c r="T73" s="276">
        <f t="shared" si="42"/>
        <v>3.5596305583949239</v>
      </c>
      <c r="U73" s="276">
        <f t="shared" si="42"/>
        <v>3.7530233287841086</v>
      </c>
      <c r="V73" s="276">
        <f t="shared" si="42"/>
        <v>3.9581041922596576</v>
      </c>
      <c r="W73" s="276">
        <f t="shared" si="42"/>
        <v>4.1756372446368744</v>
      </c>
      <c r="X73" s="276">
        <f t="shared" si="42"/>
        <v>4.406439851681629</v>
      </c>
      <c r="Y73" s="276">
        <f t="shared" si="45"/>
        <v>4.6513865722192138</v>
      </c>
      <c r="Z73" s="276">
        <f t="shared" si="45"/>
        <v>4.9099494767787402</v>
      </c>
      <c r="AA73" s="276">
        <f t="shared" si="45"/>
        <v>5.1828854665626931</v>
      </c>
      <c r="AB73" s="276">
        <f t="shared" si="45"/>
        <v>5.4709935176624827</v>
      </c>
      <c r="AC73" s="276">
        <f t="shared" si="45"/>
        <v>5.7751170199320949</v>
      </c>
      <c r="AD73" s="276">
        <f t="shared" si="45"/>
        <v>6.0961462458758691</v>
      </c>
      <c r="AE73" s="276">
        <f t="shared" si="45"/>
        <v>6.4350209567776728</v>
      </c>
      <c r="AF73" s="276">
        <f t="shared" si="45"/>
        <v>6.7927331537004969</v>
      </c>
      <c r="AG73" s="276">
        <f t="shared" si="45"/>
        <v>7.1703299814095782</v>
      </c>
      <c r="AH73" s="276">
        <f t="shared" si="45"/>
        <v>7.5689167937198203</v>
      </c>
      <c r="AI73" s="276">
        <f t="shared" si="45"/>
        <v>7.9896603892408127</v>
      </c>
      <c r="AJ73" s="276">
        <f t="shared" si="45"/>
        <v>8.4337924269915856</v>
      </c>
      <c r="AK73" s="276">
        <f t="shared" si="45"/>
        <v>8.902613031883746</v>
      </c>
      <c r="AL73" s="276">
        <f t="shared" si="45"/>
        <v>9.3974946006274731</v>
      </c>
      <c r="AM73" s="276">
        <f t="shared" si="45"/>
        <v>9.9198858192015535</v>
      </c>
      <c r="AN73" s="276">
        <f t="shared" si="45"/>
        <v>10.471315903647938</v>
      </c>
      <c r="AO73" s="276">
        <f t="shared" si="45"/>
        <v>11.053399076605073</v>
      </c>
      <c r="AP73" s="276">
        <f t="shared" si="45"/>
        <v>11.667839292684345</v>
      </c>
      <c r="AQ73" s="276">
        <f t="shared" si="45"/>
        <v>12.316435226522385</v>
      </c>
      <c r="AR73" s="276">
        <f t="shared" si="45"/>
        <v>13.001085538110981</v>
      </c>
      <c r="AS73" s="276">
        <f t="shared" si="45"/>
        <v>13.723794430817998</v>
      </c>
      <c r="AT73" s="276">
        <f t="shared" si="45"/>
        <v>14.486677518369493</v>
      </c>
      <c r="AU73" s="276">
        <f t="shared" si="45"/>
        <v>15.291968017967703</v>
      </c>
      <c r="AV73" s="276">
        <f t="shared" si="45"/>
        <v>16.142023287674228</v>
      </c>
      <c r="AW73" s="276">
        <f t="shared" si="45"/>
        <v>17.039331727195574</v>
      </c>
      <c r="AX73" s="276">
        <f t="shared" si="45"/>
        <v>17.986520062271961</v>
      </c>
      <c r="AY73" s="276">
        <f t="shared" si="45"/>
        <v>18.986361033993298</v>
      </c>
      <c r="AZ73" s="276">
        <f t="shared" si="45"/>
        <v>20.041781515551538</v>
      </c>
      <c r="BA73" s="276">
        <f t="shared" si="45"/>
        <v>21.155871080189904</v>
      </c>
      <c r="BB73" s="276">
        <f t="shared" si="45"/>
        <v>22.331891045430279</v>
      </c>
      <c r="BC73" s="276">
        <f t="shared" si="45"/>
        <v>23.573284020054277</v>
      </c>
      <c r="BD73" s="276">
        <f t="shared" si="45"/>
        <v>24.883683981785229</v>
      </c>
      <c r="BE73" s="276">
        <f t="shared" si="45"/>
        <v>26.266926915171876</v>
      </c>
      <c r="BF73" s="276">
        <f t="shared" si="45"/>
        <v>27.727062040814484</v>
      </c>
      <c r="BG73" s="276">
        <f t="shared" si="45"/>
        <v>29.268363668805105</v>
      </c>
      <c r="BH73" s="276">
        <f t="shared" si="45"/>
        <v>30.895343711081004</v>
      </c>
      <c r="BI73" s="276">
        <f t="shared" si="45"/>
        <v>32.612764889319195</v>
      </c>
      <c r="BJ73" s="276">
        <f t="shared" si="45"/>
        <v>34.425654677036007</v>
      </c>
      <c r="BK73" s="276">
        <f t="shared" si="45"/>
        <v>36.339320016705003</v>
      </c>
      <c r="BL73" s="276">
        <f t="shared" si="45"/>
        <v>38.35936285497516</v>
      </c>
      <c r="BM73" s="276">
        <f t="shared" si="45"/>
        <v>40.491696541466219</v>
      </c>
      <c r="BN73" s="276">
        <f t="shared" si="45"/>
        <v>42.742563139145993</v>
      </c>
      <c r="BO73" s="276">
        <f t="shared" si="45"/>
        <v>45.11855169696301</v>
      </c>
      <c r="BP73" s="276">
        <f t="shared" si="45"/>
        <v>47.626617538224615</v>
      </c>
      <c r="BQ73" s="276">
        <f t="shared" si="45"/>
        <v>50.274102621184234</v>
      </c>
      <c r="BR73" s="276">
        <f t="shared" si="45"/>
        <v>53.06875703144005</v>
      </c>
      <c r="BS73" s="276">
        <f t="shared" si="45"/>
        <v>56.018761669060666</v>
      </c>
      <c r="BT73" s="276">
        <f t="shared" si="45"/>
        <v>59.13275219685066</v>
      </c>
      <c r="BU73" s="276">
        <f t="shared" si="45"/>
        <v>62.419844319860701</v>
      </c>
      <c r="BV73" s="276">
        <f t="shared" si="45"/>
        <v>65.889660470143909</v>
      </c>
      <c r="BW73" s="276">
        <f t="shared" si="45"/>
        <v>69.5523579748738</v>
      </c>
      <c r="BX73" s="276">
        <f t="shared" si="45"/>
        <v>73.418658790281455</v>
      </c>
      <c r="BY73" s="276">
        <f t="shared" si="45"/>
        <v>77.49988088845312</v>
      </c>
      <c r="BZ73" s="276">
        <f t="shared" si="45"/>
        <v>81.807971388868182</v>
      </c>
      <c r="CA73" s="276">
        <f t="shared" si="45"/>
        <v>86.355541531664628</v>
      </c>
      <c r="CB73" s="276">
        <f t="shared" si="45"/>
        <v>91.155903595010614</v>
      </c>
      <c r="CC73" s="276">
        <f t="shared" si="45"/>
        <v>96.223109864651832</v>
      </c>
      <c r="CD73" s="276">
        <f t="shared" si="45"/>
        <v>101.57199376971168</v>
      </c>
      <c r="CE73" s="276">
        <f t="shared" si="45"/>
        <v>107.21821330516273</v>
      </c>
      <c r="CF73" s="276">
        <f t="shared" si="45"/>
        <v>113.17829686808172</v>
      </c>
      <c r="CG73" s="276">
        <f t="shared" si="45"/>
        <v>119.46969164186626</v>
      </c>
      <c r="CH73" s="276">
        <f t="shared" si="45"/>
        <v>126.1108146700505</v>
      </c>
      <c r="CI73" s="276">
        <f t="shared" si="45"/>
        <v>133.12110676922967</v>
      </c>
      <c r="CJ73" s="276">
        <f t="shared" si="45"/>
        <v>140.52108943891537</v>
      </c>
      <c r="CK73" s="276">
        <f t="shared" si="46"/>
        <v>148.33242493491565</v>
      </c>
      <c r="CL73" s="276">
        <f t="shared" si="46"/>
        <v>156.57797968209528</v>
      </c>
      <c r="CM73" s="276">
        <f t="shared" si="46"/>
        <v>165.28189121214669</v>
      </c>
      <c r="CN73" s="276">
        <f t="shared" si="46"/>
        <v>174.46963882232109</v>
      </c>
      <c r="CO73" s="276">
        <f t="shared" si="46"/>
        <v>184.16811816196193</v>
      </c>
      <c r="CP73" s="276">
        <f t="shared" si="46"/>
        <v>194.40571996518071</v>
      </c>
      <c r="CQ73" s="276">
        <f t="shared" si="46"/>
        <v>205.21241316015218</v>
      </c>
      <c r="CR73" s="276">
        <f t="shared" si="46"/>
        <v>216.61983259831837</v>
      </c>
      <c r="CS73" s="276">
        <f t="shared" si="46"/>
        <v>228.66137166031402</v>
      </c>
      <c r="CT73" s="276">
        <f t="shared" si="46"/>
        <v>241.37228000970285</v>
      </c>
      <c r="CU73" s="276">
        <f t="shared" si="46"/>
        <v>254.78976678068261</v>
      </c>
      <c r="CV73" s="276">
        <f t="shared" si="46"/>
        <v>268.95310950182443</v>
      </c>
      <c r="CW73" s="276">
        <f t="shared" si="46"/>
        <v>283.90376907470301</v>
      </c>
      <c r="CX73" s="276">
        <f t="shared" si="46"/>
        <v>299.68551114399941</v>
      </c>
      <c r="CY73" s="276">
        <f t="shared" si="46"/>
        <v>316.34453421436723</v>
      </c>
      <c r="CZ73" s="276">
        <f t="shared" si="46"/>
        <v>333.92960488910421</v>
      </c>
      <c r="DA73" s="276">
        <f t="shared" si="46"/>
        <v>352.49220062651841</v>
      </c>
      <c r="DB73" s="276">
        <f t="shared" si="46"/>
        <v>372.08666043188515</v>
      </c>
      <c r="DC73" s="276">
        <f t="shared" si="46"/>
        <v>392.77034392612137</v>
      </c>
      <c r="DD73" s="276">
        <f t="shared" si="46"/>
        <v>414.60379925682486</v>
      </c>
      <c r="DE73" s="276">
        <f t="shared" si="46"/>
        <v>437.65094034321129</v>
      </c>
      <c r="DF73" s="276">
        <f t="shared" si="46"/>
        <v>461.97923397380481</v>
      </c>
      <c r="DG73" s="276">
        <f t="shared" si="46"/>
        <v>487.65989730458045</v>
      </c>
      <c r="DH73" s="276">
        <f t="shared" si="46"/>
        <v>514.76810633570256</v>
      </c>
      <c r="DI73" s="276">
        <f t="shared" si="46"/>
        <v>543.38321597714082</v>
      </c>
      <c r="DJ73" s="276">
        <f t="shared" si="46"/>
        <v>573.58899234737123</v>
      </c>
      <c r="DK73" s="276">
        <f t="shared" si="46"/>
        <v>605.47385798517803</v>
      </c>
      <c r="DL73" s="276">
        <f t="shared" si="46"/>
        <v>639.13115069237551</v>
      </c>
      <c r="DM73" s="276">
        <f t="shared" si="46"/>
        <v>674.65939676516939</v>
      </c>
      <c r="DN73" s="276">
        <f t="shared" si="46"/>
        <v>712.16259941399858</v>
      </c>
      <c r="DO73" s="276">
        <f t="shared" si="46"/>
        <v>751.75054321616085</v>
      </c>
      <c r="DP73" s="276">
        <f t="shared" si="46"/>
        <v>793.53911549245629</v>
      </c>
      <c r="DQ73" s="276">
        <f t="shared" si="46"/>
        <v>837.65064554862931</v>
      </c>
      <c r="DR73" s="276">
        <f t="shared" si="46"/>
        <v>884.21426277468186</v>
      </c>
      <c r="DS73" s="276">
        <f t="shared" si="46"/>
        <v>933.36627465033712</v>
      </c>
      <c r="DT73" s="276">
        <f t="shared" si="46"/>
        <v>985.25056576320276</v>
      </c>
      <c r="DU73" s="276">
        <f t="shared" si="46"/>
        <v>1040.0190190076958</v>
      </c>
      <c r="DV73" s="276">
        <f t="shared" si="46"/>
        <v>1097.8319601977203</v>
      </c>
      <c r="DW73" s="276">
        <f t="shared" si="46"/>
        <v>1158.858627394631</v>
      </c>
      <c r="DX73" s="276">
        <f t="shared" si="46"/>
        <v>1223.2776663243631</v>
      </c>
      <c r="DY73" s="276">
        <f t="shared" si="46"/>
        <v>1291.2776533339829</v>
      </c>
      <c r="DZ73" s="276">
        <f t="shared" si="46"/>
        <v>1363.0576474185316</v>
      </c>
      <c r="EA73" s="276">
        <f t="shared" si="46"/>
        <v>1438.8277729341282</v>
      </c>
      <c r="EB73" s="276">
        <f t="shared" si="46"/>
        <v>1518.8098347031346</v>
      </c>
      <c r="EC73" s="276">
        <f t="shared" si="46"/>
        <v>1603.2379673119995</v>
      </c>
      <c r="ED73" s="276">
        <f t="shared" si="46"/>
        <v>1692.3593205025004</v>
      </c>
      <c r="EE73" s="276">
        <f t="shared" si="46"/>
        <v>1786.4347826627525</v>
      </c>
      <c r="EF73" s="276">
        <f t="shared" si="46"/>
        <v>1885.739744535889</v>
      </c>
      <c r="EG73" s="276">
        <f t="shared" si="46"/>
        <v>1990.5649053820473</v>
      </c>
      <c r="EH73" s="276">
        <f t="shared" si="46"/>
        <v>2101.2171239535692</v>
      </c>
      <c r="EI73" s="276">
        <f t="shared" si="46"/>
        <v>2218.020316774509</v>
      </c>
      <c r="EJ73" s="276">
        <f t="shared" si="46"/>
        <v>2341.3164063540166</v>
      </c>
      <c r="EK73" s="276">
        <f t="shared" si="46"/>
        <v>2471.4663221093388</v>
      </c>
      <c r="EL73" s="276">
        <f t="shared" si="46"/>
        <v>2608.8510569284781</v>
      </c>
      <c r="EM73" s="276">
        <f t="shared" si="46"/>
        <v>2753.8727824654256</v>
      </c>
      <c r="EN73" s="276">
        <f t="shared" si="46"/>
        <v>2906.9560264328179</v>
      </c>
      <c r="EO73" s="276">
        <f t="shared" si="46"/>
        <v>3068.5489153383473</v>
      </c>
      <c r="EP73" s="276">
        <f t="shared" si="46"/>
        <v>3239.1244863028405</v>
      </c>
      <c r="EQ73" s="276">
        <f t="shared" si="46"/>
        <v>3419.1820718001391</v>
      </c>
      <c r="ER73" s="276">
        <f t="shared" si="46"/>
        <v>3609.2487613723856</v>
      </c>
      <c r="ES73" s="276">
        <f t="shared" si="46"/>
        <v>3809.880944599649</v>
      </c>
      <c r="ET73" s="276">
        <f t="shared" si="46"/>
        <v>4021.6659398406878</v>
      </c>
      <c r="EU73" s="276">
        <f t="shared" si="46"/>
        <v>4245.2237135127234</v>
      </c>
      <c r="EV73" s="276">
        <f t="shared" si="46"/>
        <v>4481.2086949431377</v>
      </c>
      <c r="EW73" s="276">
        <f t="shared" si="48"/>
        <v>4730.3116921057863</v>
      </c>
      <c r="EX73" s="276">
        <f t="shared" si="48"/>
        <v>4993.2619138499276</v>
      </c>
      <c r="EY73" s="276">
        <f t="shared" si="48"/>
        <v>5270.8291045415235</v>
      </c>
      <c r="EZ73" s="276">
        <f t="shared" si="48"/>
        <v>5563.8257973657292</v>
      </c>
      <c r="FA73" s="276">
        <f t="shared" si="48"/>
        <v>5873.1096928867464</v>
      </c>
      <c r="FB73" s="276">
        <f t="shared" si="48"/>
        <v>6199.5861698278977</v>
      </c>
      <c r="FC73" s="276">
        <f t="shared" si="48"/>
        <v>6544.2109354218219</v>
      </c>
      <c r="FD73" s="276">
        <f t="shared" si="48"/>
        <v>6907.992823089261</v>
      </c>
      <c r="FE73" s="276">
        <f t="shared" si="48"/>
        <v>7291.9967456361965</v>
      </c>
      <c r="FF73" s="276">
        <f t="shared" si="48"/>
        <v>7697.3468126143434</v>
      </c>
      <c r="FG73" s="276">
        <f t="shared" si="48"/>
        <v>8125.2296209705655</v>
      </c>
      <c r="FH73" s="276">
        <f t="shared" si="48"/>
        <v>8576.897728618067</v>
      </c>
      <c r="FI73" s="276">
        <f t="shared" si="48"/>
        <v>9053.6733210976727</v>
      </c>
      <c r="FJ73" s="276">
        <f t="shared" si="48"/>
        <v>9556.9520820627567</v>
      </c>
      <c r="FK73" s="276">
        <f t="shared" si="48"/>
        <v>10088.207278918046</v>
      </c>
      <c r="FL73" s="276">
        <f t="shared" si="48"/>
        <v>10648.99407557234</v>
      </c>
      <c r="FM73" s="276">
        <f t="shared" si="48"/>
        <v>11240.954084930043</v>
      </c>
      <c r="FN73" s="276">
        <f t="shared" si="48"/>
        <v>11865.820174448179</v>
      </c>
      <c r="FO73" s="276">
        <f t="shared" si="48"/>
        <v>12525.421538826406</v>
      </c>
      <c r="FP73" s="276">
        <f t="shared" si="48"/>
        <v>13221.689054679478</v>
      </c>
      <c r="FQ73" s="276">
        <f t="shared" si="48"/>
        <v>13956.66093286714</v>
      </c>
      <c r="FR73" s="276">
        <f t="shared" si="48"/>
        <v>14732.488685027691</v>
      </c>
      <c r="FS73" s="276">
        <f t="shared" si="48"/>
        <v>15551.443421781314</v>
      </c>
      <c r="FT73" s="276">
        <f t="shared" si="48"/>
        <v>16415.922501040139</v>
      </c>
      <c r="FU73" s="276">
        <f t="shared" si="48"/>
        <v>17328.456545886882</v>
      </c>
      <c r="FV73" s="276">
        <f t="shared" si="48"/>
        <v>18291.716852565794</v>
      </c>
      <c r="FW73" s="276">
        <f t="shared" si="48"/>
        <v>19308.523210271589</v>
      </c>
      <c r="FX73" s="276">
        <f t="shared" si="48"/>
        <v>20381.852155627537</v>
      </c>
      <c r="FY73" s="276">
        <f t="shared" si="48"/>
        <v>21514.845686016382</v>
      </c>
      <c r="FZ73" s="276">
        <f t="shared" si="48"/>
        <v>22710.82045727094</v>
      </c>
      <c r="GA73" s="276">
        <f t="shared" si="48"/>
        <v>23973.277492649151</v>
      </c>
      <c r="GB73" s="276">
        <f t="shared" si="48"/>
        <v>25305.912431515026</v>
      </c>
      <c r="GC73" s="276">
        <f t="shared" si="47"/>
        <v>26712.626347726844</v>
      </c>
      <c r="GD73" s="276">
        <f t="shared" si="47"/>
        <v>28197.537169401738</v>
      </c>
      <c r="GE73" s="276">
        <f t="shared" si="47"/>
        <v>29764.991733486102</v>
      </c>
      <c r="GF73" s="276">
        <f t="shared" si="47"/>
        <v>31419.578510419713</v>
      </c>
      <c r="GG73" s="276">
        <f t="shared" si="47"/>
        <v>33166.141036142923</v>
      </c>
      <c r="GH73" s="276">
        <f t="shared" si="47"/>
        <v>35009.792090766954</v>
      </c>
      <c r="GI73" s="276">
        <f t="shared" si="47"/>
        <v>36955.928665413114</v>
      </c>
      <c r="GJ73" s="276">
        <f t="shared" si="47"/>
        <v>39010.247761033868</v>
      </c>
      <c r="GK73" s="276">
        <f t="shared" si="47"/>
        <v>41178.763065464329</v>
      </c>
      <c r="GL73" s="276">
        <f t="shared" si="47"/>
        <v>43467.822557523512</v>
      </c>
      <c r="GM73" s="276">
        <f t="shared" si="47"/>
        <v>45884.127089698552</v>
      </c>
      <c r="GN73" s="276">
        <f t="shared" si="47"/>
        <v>48434.750003809633</v>
      </c>
      <c r="GO73" s="276">
        <f t="shared" si="47"/>
        <v>51127.157837077408</v>
      </c>
      <c r="GP73" s="276">
        <f t="shared" si="47"/>
        <v>53969.23217920652</v>
      </c>
      <c r="GQ73" s="276">
        <f t="shared" si="47"/>
        <v>56969.292744468316</v>
      </c>
      <c r="GR73" s="276">
        <f t="shared" si="47"/>
        <v>60136.121726322606</v>
      </c>
      <c r="GS73" s="276">
        <f t="shared" si="47"/>
        <v>63478.989505872632</v>
      </c>
      <c r="GT73" s="276">
        <f t="shared" si="47"/>
        <v>67007.681789410621</v>
      </c>
      <c r="GU73" s="276">
        <f t="shared" si="47"/>
        <v>70732.528254494755</v>
      </c>
      <c r="GV73" s="276">
        <f t="shared" si="47"/>
        <v>74664.43278841424</v>
      </c>
      <c r="GW73" s="276">
        <f t="shared" si="47"/>
        <v>78814.905407560829</v>
      </c>
      <c r="GX73" s="276">
        <f t="shared" si="47"/>
        <v>83196.095951145442</v>
      </c>
      <c r="GY73" s="276">
        <f t="shared" si="47"/>
        <v>87820.829647892984</v>
      </c>
      <c r="GZ73" s="276">
        <f t="shared" si="47"/>
        <v>92702.644659830985</v>
      </c>
      <c r="HA73" s="276">
        <f t="shared" si="47"/>
        <v>97855.831713075531</v>
      </c>
      <c r="HB73" s="276">
        <f t="shared" si="47"/>
        <v>103295.4759316272</v>
      </c>
      <c r="HC73" s="276">
        <f t="shared" si="47"/>
        <v>109037.5009966386</v>
      </c>
      <c r="HD73" s="276">
        <f t="shared" si="47"/>
        <v>115098.7157604229</v>
      </c>
      <c r="HE73" s="276">
        <f t="shared" si="47"/>
        <v>121496.86345165801</v>
      </c>
      <c r="HF73" s="276">
        <f t="shared" si="47"/>
        <v>128250.67361582692</v>
      </c>
    </row>
    <row r="74" spans="1:214" ht="13.15" thickBot="1">
      <c r="A74" s="362" t="s">
        <v>5</v>
      </c>
      <c r="B74" s="363"/>
      <c r="C74" s="363"/>
      <c r="D74" s="363"/>
      <c r="E74" s="363"/>
      <c r="F74" s="363"/>
      <c r="G74" s="363"/>
      <c r="H74" s="363"/>
      <c r="I74" s="363"/>
      <c r="J74" s="363"/>
      <c r="K74" s="363"/>
      <c r="L74" s="364">
        <f>MEDIAN(L67:L73)</f>
        <v>8.9678171277046206E-2</v>
      </c>
    </row>
    <row r="76" spans="1:214">
      <c r="A76" s="16" t="s">
        <v>23</v>
      </c>
    </row>
    <row r="77" spans="1:214">
      <c r="A77" s="3" t="s">
        <v>639</v>
      </c>
    </row>
    <row r="78" spans="1:214">
      <c r="A78" s="3" t="s">
        <v>45</v>
      </c>
    </row>
    <row r="79" spans="1:214">
      <c r="A79" s="3" t="s">
        <v>1727</v>
      </c>
    </row>
    <row r="80" spans="1:214">
      <c r="A80" s="3" t="s">
        <v>631</v>
      </c>
    </row>
    <row r="81" spans="1:1">
      <c r="A81" s="3" t="s">
        <v>632</v>
      </c>
    </row>
    <row r="82" spans="1:1">
      <c r="A82" s="3" t="s">
        <v>633</v>
      </c>
    </row>
    <row r="83" spans="1:1">
      <c r="A83" s="3" t="s">
        <v>634</v>
      </c>
    </row>
    <row r="84" spans="1:1">
      <c r="A84" s="3" t="s">
        <v>635</v>
      </c>
    </row>
    <row r="85" spans="1:1">
      <c r="A85" s="3" t="s">
        <v>1726</v>
      </c>
    </row>
    <row r="86" spans="1:1">
      <c r="A86" s="3" t="s">
        <v>636</v>
      </c>
    </row>
  </sheetData>
  <pageMargins left="0.7" right="0.7" top="0.75" bottom="0.75" header="0.3" footer="0.3"/>
  <pageSetup scale="85" firstPageNumber="4" orientation="landscape" useFirstPageNumber="1" horizontalDpi="90" verticalDpi="90" r:id="rId1"/>
  <headerFooter>
    <oddHeader>&amp;RFile No. GR-2021-0241 
Schedule AEB-D2, Attachment 4 
Page &amp;P of 9</oddHeader>
  </headerFooter>
  <rowBreaks count="2" manualBreakCount="2">
    <brk id="29" max="11" man="1"/>
    <brk id="58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F882-81CA-4A31-9F60-6C4B8E62393E}">
  <dimension ref="A2:HF86"/>
  <sheetViews>
    <sheetView zoomScaleNormal="100" workbookViewId="0">
      <selection activeCell="A94" sqref="A94"/>
    </sheetView>
  </sheetViews>
  <sheetFormatPr defaultRowHeight="12.75"/>
  <cols>
    <col min="1" max="1" width="37.3984375" customWidth="1"/>
    <col min="4" max="4" width="10.3984375" customWidth="1"/>
    <col min="5" max="5" width="9.59765625" customWidth="1"/>
    <col min="11" max="11" width="10.1328125" customWidth="1"/>
    <col min="12" max="12" width="10.73046875" customWidth="1"/>
    <col min="13" max="13" width="8" customWidth="1"/>
    <col min="15" max="161" width="8.86328125" bestFit="1" customWidth="1"/>
    <col min="162" max="204" width="9.86328125" bestFit="1" customWidth="1"/>
    <col min="205" max="214" width="10.86328125" bestFit="1" customWidth="1"/>
  </cols>
  <sheetData>
    <row r="2" spans="1:214">
      <c r="A2" s="270" t="s">
        <v>625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</row>
    <row r="3" spans="1:2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</row>
    <row r="4" spans="1:214" ht="13.15" thickBot="1">
      <c r="A4" s="3"/>
      <c r="B4" s="3"/>
      <c r="C4" s="329">
        <v>1</v>
      </c>
      <c r="D4" s="329">
        <v>2</v>
      </c>
      <c r="E4" s="329">
        <v>3</v>
      </c>
      <c r="F4" s="329">
        <v>4</v>
      </c>
      <c r="G4" s="329">
        <v>5</v>
      </c>
      <c r="H4" s="329">
        <v>6</v>
      </c>
      <c r="I4" s="329">
        <v>7</v>
      </c>
      <c r="J4" s="329">
        <v>8</v>
      </c>
      <c r="K4" s="329">
        <v>9</v>
      </c>
      <c r="L4" s="329">
        <v>10</v>
      </c>
      <c r="N4" s="3"/>
      <c r="O4" s="330" t="s">
        <v>400</v>
      </c>
      <c r="P4" s="331"/>
      <c r="Q4" s="331"/>
      <c r="R4" s="331"/>
      <c r="S4" s="332"/>
      <c r="T4" s="330" t="s">
        <v>401</v>
      </c>
      <c r="U4" s="331"/>
      <c r="V4" s="331"/>
      <c r="W4" s="331"/>
      <c r="X4" s="332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</row>
    <row r="5" spans="1:214" ht="13.15">
      <c r="A5" s="333"/>
      <c r="B5" s="273"/>
      <c r="C5" s="334"/>
      <c r="D5" s="334"/>
      <c r="E5" s="273"/>
      <c r="F5" s="335" t="s">
        <v>402</v>
      </c>
      <c r="G5" s="335"/>
      <c r="H5" s="335"/>
      <c r="I5" s="335"/>
      <c r="J5" s="335"/>
      <c r="K5" s="273"/>
      <c r="L5" s="273"/>
      <c r="N5" s="347" t="s">
        <v>403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</row>
    <row r="6" spans="1:214">
      <c r="A6" s="3"/>
      <c r="B6" s="3"/>
      <c r="C6" s="347" t="s">
        <v>403</v>
      </c>
      <c r="D6" s="347" t="s">
        <v>404</v>
      </c>
      <c r="E6" s="347" t="s">
        <v>400</v>
      </c>
      <c r="F6" s="3"/>
      <c r="G6" s="3"/>
      <c r="H6" s="3"/>
      <c r="I6" s="3"/>
      <c r="J6" s="3"/>
      <c r="K6" s="347" t="s">
        <v>405</v>
      </c>
      <c r="L6" s="3"/>
      <c r="N6" s="347" t="s">
        <v>406</v>
      </c>
      <c r="O6" s="347" t="s">
        <v>407</v>
      </c>
      <c r="P6" s="347" t="s">
        <v>408</v>
      </c>
      <c r="Q6" s="347" t="s">
        <v>409</v>
      </c>
      <c r="R6" s="347" t="s">
        <v>410</v>
      </c>
      <c r="S6" s="347" t="s">
        <v>411</v>
      </c>
      <c r="T6" s="347" t="s">
        <v>412</v>
      </c>
      <c r="U6" s="347" t="s">
        <v>413</v>
      </c>
      <c r="V6" s="347" t="s">
        <v>414</v>
      </c>
      <c r="W6" s="347" t="s">
        <v>415</v>
      </c>
      <c r="X6" s="347" t="s">
        <v>416</v>
      </c>
      <c r="Y6" s="347" t="s">
        <v>417</v>
      </c>
      <c r="Z6" s="347" t="s">
        <v>418</v>
      </c>
      <c r="AA6" s="347" t="s">
        <v>419</v>
      </c>
      <c r="AB6" s="347" t="s">
        <v>420</v>
      </c>
      <c r="AC6" s="347" t="s">
        <v>421</v>
      </c>
      <c r="AD6" s="347" t="s">
        <v>422</v>
      </c>
      <c r="AE6" s="347" t="s">
        <v>423</v>
      </c>
      <c r="AF6" s="347" t="s">
        <v>424</v>
      </c>
      <c r="AG6" s="347" t="s">
        <v>425</v>
      </c>
      <c r="AH6" s="347" t="s">
        <v>426</v>
      </c>
      <c r="AI6" s="347" t="s">
        <v>427</v>
      </c>
      <c r="AJ6" s="347" t="s">
        <v>428</v>
      </c>
      <c r="AK6" s="347" t="s">
        <v>429</v>
      </c>
      <c r="AL6" s="347" t="s">
        <v>430</v>
      </c>
      <c r="AM6" s="347" t="s">
        <v>431</v>
      </c>
      <c r="AN6" s="347" t="s">
        <v>432</v>
      </c>
      <c r="AO6" s="347" t="s">
        <v>433</v>
      </c>
      <c r="AP6" s="347" t="s">
        <v>434</v>
      </c>
      <c r="AQ6" s="347" t="s">
        <v>435</v>
      </c>
      <c r="AR6" s="347" t="s">
        <v>436</v>
      </c>
      <c r="AS6" s="347" t="s">
        <v>437</v>
      </c>
      <c r="AT6" s="347" t="s">
        <v>438</v>
      </c>
      <c r="AU6" s="347" t="s">
        <v>439</v>
      </c>
      <c r="AV6" s="347" t="s">
        <v>440</v>
      </c>
      <c r="AW6" s="347" t="s">
        <v>441</v>
      </c>
      <c r="AX6" s="347" t="s">
        <v>442</v>
      </c>
      <c r="AY6" s="347" t="s">
        <v>443</v>
      </c>
      <c r="AZ6" s="347" t="s">
        <v>444</v>
      </c>
      <c r="BA6" s="347" t="s">
        <v>445</v>
      </c>
      <c r="BB6" s="347" t="s">
        <v>446</v>
      </c>
      <c r="BC6" s="347" t="s">
        <v>447</v>
      </c>
      <c r="BD6" s="347" t="s">
        <v>448</v>
      </c>
      <c r="BE6" s="347" t="s">
        <v>449</v>
      </c>
      <c r="BF6" s="347" t="s">
        <v>450</v>
      </c>
      <c r="BG6" s="347" t="s">
        <v>451</v>
      </c>
      <c r="BH6" s="347" t="s">
        <v>452</v>
      </c>
      <c r="BI6" s="347" t="s">
        <v>453</v>
      </c>
      <c r="BJ6" s="347" t="s">
        <v>454</v>
      </c>
      <c r="BK6" s="347" t="s">
        <v>455</v>
      </c>
      <c r="BL6" s="347" t="s">
        <v>456</v>
      </c>
      <c r="BM6" s="347" t="s">
        <v>457</v>
      </c>
      <c r="BN6" s="347" t="s">
        <v>458</v>
      </c>
      <c r="BO6" s="347" t="s">
        <v>459</v>
      </c>
      <c r="BP6" s="347" t="s">
        <v>460</v>
      </c>
      <c r="BQ6" s="347" t="s">
        <v>461</v>
      </c>
      <c r="BR6" s="347" t="s">
        <v>462</v>
      </c>
      <c r="BS6" s="347" t="s">
        <v>463</v>
      </c>
      <c r="BT6" s="347" t="s">
        <v>464</v>
      </c>
      <c r="BU6" s="347" t="s">
        <v>465</v>
      </c>
      <c r="BV6" s="347" t="s">
        <v>466</v>
      </c>
      <c r="BW6" s="347" t="s">
        <v>467</v>
      </c>
      <c r="BX6" s="347" t="s">
        <v>468</v>
      </c>
      <c r="BY6" s="347" t="s">
        <v>469</v>
      </c>
      <c r="BZ6" s="347" t="s">
        <v>470</v>
      </c>
      <c r="CA6" s="347" t="s">
        <v>471</v>
      </c>
      <c r="CB6" s="347" t="s">
        <v>472</v>
      </c>
      <c r="CC6" s="347" t="s">
        <v>473</v>
      </c>
      <c r="CD6" s="347" t="s">
        <v>474</v>
      </c>
      <c r="CE6" s="347" t="s">
        <v>475</v>
      </c>
      <c r="CF6" s="347" t="s">
        <v>476</v>
      </c>
      <c r="CG6" s="347" t="s">
        <v>477</v>
      </c>
      <c r="CH6" s="347" t="s">
        <v>478</v>
      </c>
      <c r="CI6" s="347" t="s">
        <v>479</v>
      </c>
      <c r="CJ6" s="347" t="s">
        <v>480</v>
      </c>
      <c r="CK6" s="347" t="s">
        <v>481</v>
      </c>
      <c r="CL6" s="347" t="s">
        <v>482</v>
      </c>
      <c r="CM6" s="347" t="s">
        <v>483</v>
      </c>
      <c r="CN6" s="347" t="s">
        <v>484</v>
      </c>
      <c r="CO6" s="347" t="s">
        <v>485</v>
      </c>
      <c r="CP6" s="347" t="s">
        <v>486</v>
      </c>
      <c r="CQ6" s="347" t="s">
        <v>487</v>
      </c>
      <c r="CR6" s="347" t="s">
        <v>488</v>
      </c>
      <c r="CS6" s="347" t="s">
        <v>489</v>
      </c>
      <c r="CT6" s="347" t="s">
        <v>490</v>
      </c>
      <c r="CU6" s="347" t="s">
        <v>491</v>
      </c>
      <c r="CV6" s="347" t="s">
        <v>492</v>
      </c>
      <c r="CW6" s="347" t="s">
        <v>493</v>
      </c>
      <c r="CX6" s="347" t="s">
        <v>494</v>
      </c>
      <c r="CY6" s="347" t="s">
        <v>495</v>
      </c>
      <c r="CZ6" s="347" t="s">
        <v>496</v>
      </c>
      <c r="DA6" s="347" t="s">
        <v>497</v>
      </c>
      <c r="DB6" s="347" t="s">
        <v>498</v>
      </c>
      <c r="DC6" s="347" t="s">
        <v>499</v>
      </c>
      <c r="DD6" s="347" t="s">
        <v>500</v>
      </c>
      <c r="DE6" s="347" t="s">
        <v>501</v>
      </c>
      <c r="DF6" s="347" t="s">
        <v>502</v>
      </c>
      <c r="DG6" s="347" t="s">
        <v>503</v>
      </c>
      <c r="DH6" s="347" t="s">
        <v>504</v>
      </c>
      <c r="DI6" s="347" t="s">
        <v>505</v>
      </c>
      <c r="DJ6" s="347" t="s">
        <v>506</v>
      </c>
      <c r="DK6" s="347" t="s">
        <v>507</v>
      </c>
      <c r="DL6" s="347" t="s">
        <v>508</v>
      </c>
      <c r="DM6" s="347" t="s">
        <v>509</v>
      </c>
      <c r="DN6" s="347" t="s">
        <v>510</v>
      </c>
      <c r="DO6" s="347" t="s">
        <v>511</v>
      </c>
      <c r="DP6" s="347" t="s">
        <v>512</v>
      </c>
      <c r="DQ6" s="347" t="s">
        <v>513</v>
      </c>
      <c r="DR6" s="347" t="s">
        <v>514</v>
      </c>
      <c r="DS6" s="347" t="s">
        <v>515</v>
      </c>
      <c r="DT6" s="347" t="s">
        <v>516</v>
      </c>
      <c r="DU6" s="347" t="s">
        <v>517</v>
      </c>
      <c r="DV6" s="347" t="s">
        <v>518</v>
      </c>
      <c r="DW6" s="347" t="s">
        <v>519</v>
      </c>
      <c r="DX6" s="347" t="s">
        <v>520</v>
      </c>
      <c r="DY6" s="347" t="s">
        <v>521</v>
      </c>
      <c r="DZ6" s="347" t="s">
        <v>522</v>
      </c>
      <c r="EA6" s="347" t="s">
        <v>523</v>
      </c>
      <c r="EB6" s="347" t="s">
        <v>524</v>
      </c>
      <c r="EC6" s="347" t="s">
        <v>525</v>
      </c>
      <c r="ED6" s="347" t="s">
        <v>526</v>
      </c>
      <c r="EE6" s="347" t="s">
        <v>527</v>
      </c>
      <c r="EF6" s="347" t="s">
        <v>528</v>
      </c>
      <c r="EG6" s="347" t="s">
        <v>529</v>
      </c>
      <c r="EH6" s="347" t="s">
        <v>530</v>
      </c>
      <c r="EI6" s="347" t="s">
        <v>531</v>
      </c>
      <c r="EJ6" s="347" t="s">
        <v>532</v>
      </c>
      <c r="EK6" s="347" t="s">
        <v>533</v>
      </c>
      <c r="EL6" s="347" t="s">
        <v>534</v>
      </c>
      <c r="EM6" s="347" t="s">
        <v>535</v>
      </c>
      <c r="EN6" s="347" t="s">
        <v>536</v>
      </c>
      <c r="EO6" s="347" t="s">
        <v>537</v>
      </c>
      <c r="EP6" s="347" t="s">
        <v>538</v>
      </c>
      <c r="EQ6" s="347" t="s">
        <v>539</v>
      </c>
      <c r="ER6" s="347" t="s">
        <v>540</v>
      </c>
      <c r="ES6" s="347" t="s">
        <v>541</v>
      </c>
      <c r="ET6" s="347" t="s">
        <v>542</v>
      </c>
      <c r="EU6" s="347" t="s">
        <v>543</v>
      </c>
      <c r="EV6" s="347" t="s">
        <v>544</v>
      </c>
      <c r="EW6" s="347" t="s">
        <v>545</v>
      </c>
      <c r="EX6" s="347" t="s">
        <v>546</v>
      </c>
      <c r="EY6" s="347" t="s">
        <v>547</v>
      </c>
      <c r="EZ6" s="347" t="s">
        <v>548</v>
      </c>
      <c r="FA6" s="347" t="s">
        <v>549</v>
      </c>
      <c r="FB6" s="347" t="s">
        <v>550</v>
      </c>
      <c r="FC6" s="347" t="s">
        <v>551</v>
      </c>
      <c r="FD6" s="347" t="s">
        <v>552</v>
      </c>
      <c r="FE6" s="347" t="s">
        <v>553</v>
      </c>
      <c r="FF6" s="347" t="s">
        <v>554</v>
      </c>
      <c r="FG6" s="347" t="s">
        <v>555</v>
      </c>
      <c r="FH6" s="347" t="s">
        <v>556</v>
      </c>
      <c r="FI6" s="347" t="s">
        <v>557</v>
      </c>
      <c r="FJ6" s="347" t="s">
        <v>558</v>
      </c>
      <c r="FK6" s="347" t="s">
        <v>559</v>
      </c>
      <c r="FL6" s="347" t="s">
        <v>560</v>
      </c>
      <c r="FM6" s="347" t="s">
        <v>561</v>
      </c>
      <c r="FN6" s="347" t="s">
        <v>562</v>
      </c>
      <c r="FO6" s="347" t="s">
        <v>563</v>
      </c>
      <c r="FP6" s="347" t="s">
        <v>564</v>
      </c>
      <c r="FQ6" s="347" t="s">
        <v>565</v>
      </c>
      <c r="FR6" s="347" t="s">
        <v>566</v>
      </c>
      <c r="FS6" s="347" t="s">
        <v>567</v>
      </c>
      <c r="FT6" s="347" t="s">
        <v>568</v>
      </c>
      <c r="FU6" s="347" t="s">
        <v>569</v>
      </c>
      <c r="FV6" s="347" t="s">
        <v>570</v>
      </c>
      <c r="FW6" s="347" t="s">
        <v>571</v>
      </c>
      <c r="FX6" s="347" t="s">
        <v>572</v>
      </c>
      <c r="FY6" s="347" t="s">
        <v>573</v>
      </c>
      <c r="FZ6" s="347" t="s">
        <v>574</v>
      </c>
      <c r="GA6" s="347" t="s">
        <v>575</v>
      </c>
      <c r="GB6" s="347" t="s">
        <v>576</v>
      </c>
      <c r="GC6" s="347" t="s">
        <v>577</v>
      </c>
      <c r="GD6" s="347" t="s">
        <v>578</v>
      </c>
      <c r="GE6" s="347" t="s">
        <v>579</v>
      </c>
      <c r="GF6" s="347" t="s">
        <v>580</v>
      </c>
      <c r="GG6" s="347" t="s">
        <v>581</v>
      </c>
      <c r="GH6" s="347" t="s">
        <v>582</v>
      </c>
      <c r="GI6" s="347" t="s">
        <v>583</v>
      </c>
      <c r="GJ6" s="347" t="s">
        <v>584</v>
      </c>
      <c r="GK6" s="347" t="s">
        <v>585</v>
      </c>
      <c r="GL6" s="347" t="s">
        <v>586</v>
      </c>
      <c r="GM6" s="347" t="s">
        <v>587</v>
      </c>
      <c r="GN6" s="347" t="s">
        <v>588</v>
      </c>
      <c r="GO6" s="347" t="s">
        <v>589</v>
      </c>
      <c r="GP6" s="347" t="s">
        <v>590</v>
      </c>
      <c r="GQ6" s="347" t="s">
        <v>591</v>
      </c>
      <c r="GR6" s="347" t="s">
        <v>592</v>
      </c>
      <c r="GS6" s="347" t="s">
        <v>593</v>
      </c>
      <c r="GT6" s="347" t="s">
        <v>594</v>
      </c>
      <c r="GU6" s="347" t="s">
        <v>595</v>
      </c>
      <c r="GV6" s="347" t="s">
        <v>596</v>
      </c>
      <c r="GW6" s="347" t="s">
        <v>597</v>
      </c>
      <c r="GX6" s="347" t="s">
        <v>598</v>
      </c>
      <c r="GY6" s="347" t="s">
        <v>599</v>
      </c>
      <c r="GZ6" s="347" t="s">
        <v>600</v>
      </c>
      <c r="HA6" s="347" t="s">
        <v>601</v>
      </c>
      <c r="HB6" s="347" t="s">
        <v>602</v>
      </c>
      <c r="HC6" s="347" t="s">
        <v>603</v>
      </c>
      <c r="HD6" s="347" t="s">
        <v>604</v>
      </c>
      <c r="HE6" s="347" t="s">
        <v>605</v>
      </c>
      <c r="HF6" s="347" t="s">
        <v>606</v>
      </c>
    </row>
    <row r="7" spans="1:214">
      <c r="A7" s="275" t="s">
        <v>30</v>
      </c>
      <c r="B7" s="275" t="s">
        <v>31</v>
      </c>
      <c r="C7" s="275" t="s">
        <v>406</v>
      </c>
      <c r="D7" s="275" t="s">
        <v>607</v>
      </c>
      <c r="E7" s="275" t="s">
        <v>608</v>
      </c>
      <c r="F7" s="275" t="s">
        <v>412</v>
      </c>
      <c r="G7" s="275" t="s">
        <v>413</v>
      </c>
      <c r="H7" s="275" t="s">
        <v>414</v>
      </c>
      <c r="I7" s="275" t="s">
        <v>415</v>
      </c>
      <c r="J7" s="275" t="s">
        <v>416</v>
      </c>
      <c r="K7" s="275" t="s">
        <v>608</v>
      </c>
      <c r="L7" s="275" t="s">
        <v>160</v>
      </c>
      <c r="N7" s="336">
        <v>44227</v>
      </c>
      <c r="O7" s="336">
        <v>44408</v>
      </c>
      <c r="P7" s="337">
        <v>44773</v>
      </c>
      <c r="Q7" s="337">
        <v>45138</v>
      </c>
      <c r="R7" s="337">
        <v>45504</v>
      </c>
      <c r="S7" s="337">
        <v>45869</v>
      </c>
      <c r="T7" s="337">
        <v>46234</v>
      </c>
      <c r="U7" s="337">
        <v>46599</v>
      </c>
      <c r="V7" s="337">
        <v>46965</v>
      </c>
      <c r="W7" s="337">
        <v>47330</v>
      </c>
      <c r="X7" s="337">
        <v>47695</v>
      </c>
      <c r="Y7" s="337">
        <v>48060</v>
      </c>
      <c r="Z7" s="337">
        <v>48426</v>
      </c>
      <c r="AA7" s="337">
        <v>48791</v>
      </c>
      <c r="AB7" s="337">
        <v>49156</v>
      </c>
      <c r="AC7" s="337">
        <v>49521</v>
      </c>
      <c r="AD7" s="337">
        <v>49887</v>
      </c>
      <c r="AE7" s="337">
        <v>50252</v>
      </c>
      <c r="AF7" s="337">
        <v>50617</v>
      </c>
      <c r="AG7" s="337">
        <v>50982</v>
      </c>
      <c r="AH7" s="337">
        <v>51348</v>
      </c>
      <c r="AI7" s="337">
        <v>51713</v>
      </c>
      <c r="AJ7" s="337">
        <v>52078</v>
      </c>
      <c r="AK7" s="337">
        <v>52443</v>
      </c>
      <c r="AL7" s="337">
        <v>52809</v>
      </c>
      <c r="AM7" s="337">
        <v>53174</v>
      </c>
      <c r="AN7" s="337">
        <v>53539</v>
      </c>
      <c r="AO7" s="337">
        <v>53904</v>
      </c>
      <c r="AP7" s="337">
        <v>54270</v>
      </c>
      <c r="AQ7" s="337">
        <v>54635</v>
      </c>
      <c r="AR7" s="337">
        <v>55000</v>
      </c>
      <c r="AS7" s="337">
        <v>55365</v>
      </c>
      <c r="AT7" s="337">
        <v>55731</v>
      </c>
      <c r="AU7" s="337">
        <v>56096</v>
      </c>
      <c r="AV7" s="337">
        <v>56461</v>
      </c>
      <c r="AW7" s="337">
        <v>56826</v>
      </c>
      <c r="AX7" s="337">
        <v>57192</v>
      </c>
      <c r="AY7" s="337">
        <v>57557</v>
      </c>
      <c r="AZ7" s="337">
        <v>57922</v>
      </c>
      <c r="BA7" s="337">
        <v>58287</v>
      </c>
      <c r="BB7" s="337">
        <v>58653</v>
      </c>
      <c r="BC7" s="337">
        <v>59018</v>
      </c>
      <c r="BD7" s="337">
        <v>59383</v>
      </c>
      <c r="BE7" s="337">
        <v>59748</v>
      </c>
      <c r="BF7" s="337">
        <v>60114</v>
      </c>
      <c r="BG7" s="337">
        <v>60479</v>
      </c>
      <c r="BH7" s="337">
        <v>60844</v>
      </c>
      <c r="BI7" s="337">
        <v>61209</v>
      </c>
      <c r="BJ7" s="337">
        <v>61575</v>
      </c>
      <c r="BK7" s="337">
        <v>61940</v>
      </c>
      <c r="BL7" s="337">
        <v>62305</v>
      </c>
      <c r="BM7" s="337">
        <v>62670</v>
      </c>
      <c r="BN7" s="337">
        <v>63036</v>
      </c>
      <c r="BO7" s="337">
        <v>63401</v>
      </c>
      <c r="BP7" s="337">
        <v>63766</v>
      </c>
      <c r="BQ7" s="337">
        <v>64131</v>
      </c>
      <c r="BR7" s="337">
        <v>64497</v>
      </c>
      <c r="BS7" s="337">
        <v>64862</v>
      </c>
      <c r="BT7" s="337">
        <v>65227</v>
      </c>
      <c r="BU7" s="337">
        <v>65592</v>
      </c>
      <c r="BV7" s="337">
        <v>65958</v>
      </c>
      <c r="BW7" s="337">
        <v>66323</v>
      </c>
      <c r="BX7" s="337">
        <v>66688</v>
      </c>
      <c r="BY7" s="337">
        <v>67053</v>
      </c>
      <c r="BZ7" s="337">
        <v>67419</v>
      </c>
      <c r="CA7" s="337">
        <v>67784</v>
      </c>
      <c r="CB7" s="337">
        <v>68149</v>
      </c>
      <c r="CC7" s="337">
        <v>68514</v>
      </c>
      <c r="CD7" s="337">
        <v>68880</v>
      </c>
      <c r="CE7" s="337">
        <v>69245</v>
      </c>
      <c r="CF7" s="337">
        <v>69610</v>
      </c>
      <c r="CG7" s="337">
        <v>69975</v>
      </c>
      <c r="CH7" s="337">
        <v>70341</v>
      </c>
      <c r="CI7" s="337">
        <v>70706</v>
      </c>
      <c r="CJ7" s="337">
        <v>71071</v>
      </c>
      <c r="CK7" s="337">
        <v>71436</v>
      </c>
      <c r="CL7" s="337">
        <v>71802</v>
      </c>
      <c r="CM7" s="337">
        <v>72167</v>
      </c>
      <c r="CN7" s="337">
        <v>72532</v>
      </c>
      <c r="CO7" s="337">
        <v>72897</v>
      </c>
      <c r="CP7" s="337">
        <v>73262</v>
      </c>
      <c r="CQ7" s="337">
        <v>73627</v>
      </c>
      <c r="CR7" s="337">
        <v>73992</v>
      </c>
      <c r="CS7" s="337">
        <v>74357</v>
      </c>
      <c r="CT7" s="337">
        <v>74723</v>
      </c>
      <c r="CU7" s="337">
        <v>75088</v>
      </c>
      <c r="CV7" s="337">
        <v>75453</v>
      </c>
      <c r="CW7" s="337">
        <v>75818</v>
      </c>
      <c r="CX7" s="337">
        <v>76184</v>
      </c>
      <c r="CY7" s="337">
        <v>76549</v>
      </c>
      <c r="CZ7" s="337">
        <v>76914</v>
      </c>
      <c r="DA7" s="337">
        <v>77279</v>
      </c>
      <c r="DB7" s="337">
        <v>77645</v>
      </c>
      <c r="DC7" s="337">
        <v>78010</v>
      </c>
      <c r="DD7" s="337">
        <v>78375</v>
      </c>
      <c r="DE7" s="337">
        <v>78740</v>
      </c>
      <c r="DF7" s="337">
        <v>79106</v>
      </c>
      <c r="DG7" s="337">
        <v>79471</v>
      </c>
      <c r="DH7" s="337">
        <v>79836</v>
      </c>
      <c r="DI7" s="337">
        <v>80201</v>
      </c>
      <c r="DJ7" s="337">
        <v>80567</v>
      </c>
      <c r="DK7" s="337">
        <v>80932</v>
      </c>
      <c r="DL7" s="337">
        <v>81297</v>
      </c>
      <c r="DM7" s="337">
        <v>81662</v>
      </c>
      <c r="DN7" s="337">
        <v>82028</v>
      </c>
      <c r="DO7" s="337">
        <v>82393</v>
      </c>
      <c r="DP7" s="337">
        <v>82758</v>
      </c>
      <c r="DQ7" s="337">
        <v>83123</v>
      </c>
      <c r="DR7" s="337">
        <v>83489</v>
      </c>
      <c r="DS7" s="337">
        <v>83854</v>
      </c>
      <c r="DT7" s="337">
        <v>84219</v>
      </c>
      <c r="DU7" s="337">
        <v>84584</v>
      </c>
      <c r="DV7" s="337">
        <v>84950</v>
      </c>
      <c r="DW7" s="337">
        <v>85315</v>
      </c>
      <c r="DX7" s="337">
        <v>85680</v>
      </c>
      <c r="DY7" s="337">
        <v>86045</v>
      </c>
      <c r="DZ7" s="337">
        <v>86411</v>
      </c>
      <c r="EA7" s="337">
        <v>86776</v>
      </c>
      <c r="EB7" s="337">
        <v>87141</v>
      </c>
      <c r="EC7" s="337">
        <v>87506</v>
      </c>
      <c r="ED7" s="337">
        <v>87872</v>
      </c>
      <c r="EE7" s="337">
        <v>88237</v>
      </c>
      <c r="EF7" s="337">
        <v>88602</v>
      </c>
      <c r="EG7" s="337">
        <v>88967</v>
      </c>
      <c r="EH7" s="337">
        <v>89333</v>
      </c>
      <c r="EI7" s="337">
        <v>89698</v>
      </c>
      <c r="EJ7" s="337">
        <v>90063</v>
      </c>
      <c r="EK7" s="337">
        <v>90428</v>
      </c>
      <c r="EL7" s="337">
        <v>90794</v>
      </c>
      <c r="EM7" s="337">
        <v>91159</v>
      </c>
      <c r="EN7" s="337">
        <v>91524</v>
      </c>
      <c r="EO7" s="337">
        <v>91889</v>
      </c>
      <c r="EP7" s="337">
        <v>92255</v>
      </c>
      <c r="EQ7" s="337">
        <v>92620</v>
      </c>
      <c r="ER7" s="337">
        <v>92985</v>
      </c>
      <c r="ES7" s="337">
        <v>93350</v>
      </c>
      <c r="ET7" s="337">
        <v>93716</v>
      </c>
      <c r="EU7" s="337">
        <v>94081</v>
      </c>
      <c r="EV7" s="337">
        <v>94446</v>
      </c>
      <c r="EW7" s="337">
        <v>94811</v>
      </c>
      <c r="EX7" s="337">
        <v>95177</v>
      </c>
      <c r="EY7" s="337">
        <v>95542</v>
      </c>
      <c r="EZ7" s="337">
        <v>95907</v>
      </c>
      <c r="FA7" s="337">
        <v>96272</v>
      </c>
      <c r="FB7" s="337">
        <v>96638</v>
      </c>
      <c r="FC7" s="337">
        <v>97003</v>
      </c>
      <c r="FD7" s="337">
        <v>97368</v>
      </c>
      <c r="FE7" s="337">
        <v>97733</v>
      </c>
      <c r="FF7" s="337">
        <v>98099</v>
      </c>
      <c r="FG7" s="337">
        <v>98464</v>
      </c>
      <c r="FH7" s="337">
        <v>98829</v>
      </c>
      <c r="FI7" s="337">
        <v>99194</v>
      </c>
      <c r="FJ7" s="337">
        <v>99560</v>
      </c>
      <c r="FK7" s="337">
        <v>99925</v>
      </c>
      <c r="FL7" s="337">
        <v>100290</v>
      </c>
      <c r="FM7" s="337">
        <v>100655</v>
      </c>
      <c r="FN7" s="337">
        <v>101021</v>
      </c>
      <c r="FO7" s="337">
        <v>101386</v>
      </c>
      <c r="FP7" s="337">
        <v>101751</v>
      </c>
      <c r="FQ7" s="337">
        <v>102116</v>
      </c>
      <c r="FR7" s="337">
        <v>102482</v>
      </c>
      <c r="FS7" s="337">
        <v>102847</v>
      </c>
      <c r="FT7" s="337">
        <v>103212</v>
      </c>
      <c r="FU7" s="337">
        <v>103577</v>
      </c>
      <c r="FV7" s="337">
        <v>103943</v>
      </c>
      <c r="FW7" s="337">
        <v>104308</v>
      </c>
      <c r="FX7" s="337">
        <v>104673</v>
      </c>
      <c r="FY7" s="337">
        <v>105038</v>
      </c>
      <c r="FZ7" s="337">
        <v>105404</v>
      </c>
      <c r="GA7" s="337">
        <v>105769</v>
      </c>
      <c r="GB7" s="337">
        <v>106134</v>
      </c>
      <c r="GC7" s="337">
        <v>106499</v>
      </c>
      <c r="GD7" s="337">
        <v>106865</v>
      </c>
      <c r="GE7" s="337">
        <v>107230</v>
      </c>
      <c r="GF7" s="337">
        <v>107595</v>
      </c>
      <c r="GG7" s="337">
        <v>107960</v>
      </c>
      <c r="GH7" s="337">
        <v>108326</v>
      </c>
      <c r="GI7" s="337">
        <v>108691</v>
      </c>
      <c r="GJ7" s="337">
        <v>109056</v>
      </c>
      <c r="GK7" s="337">
        <v>109421</v>
      </c>
      <c r="GL7" s="337">
        <v>109786</v>
      </c>
      <c r="GM7" s="337">
        <v>110151</v>
      </c>
      <c r="GN7" s="337">
        <v>110516</v>
      </c>
      <c r="GO7" s="337">
        <v>110881</v>
      </c>
      <c r="GP7" s="337">
        <v>111247</v>
      </c>
      <c r="GQ7" s="337">
        <v>111612</v>
      </c>
      <c r="GR7" s="337">
        <v>111977</v>
      </c>
      <c r="GS7" s="337">
        <v>112342</v>
      </c>
      <c r="GT7" s="337">
        <v>112708</v>
      </c>
      <c r="GU7" s="337">
        <v>113073</v>
      </c>
      <c r="GV7" s="337">
        <v>113438</v>
      </c>
      <c r="GW7" s="337">
        <v>113803</v>
      </c>
      <c r="GX7" s="337">
        <v>114169</v>
      </c>
      <c r="GY7" s="337">
        <v>114534</v>
      </c>
      <c r="GZ7" s="337">
        <v>114899</v>
      </c>
      <c r="HA7" s="337">
        <v>115264</v>
      </c>
      <c r="HB7" s="337">
        <v>115630</v>
      </c>
      <c r="HC7" s="337">
        <v>115995</v>
      </c>
      <c r="HD7" s="337">
        <v>116360</v>
      </c>
      <c r="HE7" s="337">
        <v>116725</v>
      </c>
      <c r="HF7" s="337">
        <v>117091</v>
      </c>
    </row>
    <row r="8" spans="1:2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</row>
    <row r="9" spans="1:214">
      <c r="A9" s="3" t="str">
        <f>'Attachment 3 Constant DCF '!A7</f>
        <v>Atmos Energy Corporation</v>
      </c>
      <c r="B9" s="3" t="str">
        <f>'Attachment 3 Constant DCF '!B7</f>
        <v>ATO</v>
      </c>
      <c r="C9" s="276">
        <f>'Attachment 3 Constant DCF '!D7</f>
        <v>91.583666666666673</v>
      </c>
      <c r="D9" s="276">
        <f>'Attachment 3 Constant DCF '!C7</f>
        <v>2.5</v>
      </c>
      <c r="E9" s="99">
        <f>MAX('Attachment 3 Constant DCF '!G7:I7)</f>
        <v>7.0999999999999994E-2</v>
      </c>
      <c r="F9" s="95">
        <f t="shared" ref="F9:J15" si="0">E9+($K9-$E9)/6</f>
        <v>6.8431391659418098E-2</v>
      </c>
      <c r="G9" s="95">
        <f t="shared" si="0"/>
        <v>6.5862783318836202E-2</v>
      </c>
      <c r="H9" s="95">
        <f t="shared" si="0"/>
        <v>6.3294174978254306E-2</v>
      </c>
      <c r="I9" s="95">
        <f t="shared" si="0"/>
        <v>6.072556663767241E-2</v>
      </c>
      <c r="J9" s="95">
        <f t="shared" si="0"/>
        <v>5.8156958297090514E-2</v>
      </c>
      <c r="K9" s="95">
        <f>'Attachment 5 GDP Growth'!$D$25</f>
        <v>5.5588349956508631E-2</v>
      </c>
      <c r="L9" s="95">
        <f t="shared" ref="L9:L15" si="1">IFERROR(XIRR($N9:$HF9,$N$7:$HF$7),"")</f>
        <v>8.8643988966941825E-2</v>
      </c>
      <c r="N9" s="276">
        <f>-C9</f>
        <v>-91.583666666666673</v>
      </c>
      <c r="O9" s="276">
        <f t="shared" ref="O9:O15" si="2">D9*(1+$E9)</f>
        <v>2.6774999999999998</v>
      </c>
      <c r="P9" s="276">
        <f t="shared" ref="P9:S15" si="3">O9*(1+$E9)</f>
        <v>2.8676024999999998</v>
      </c>
      <c r="Q9" s="276">
        <f t="shared" si="3"/>
        <v>3.0712022774999999</v>
      </c>
      <c r="R9" s="276">
        <f t="shared" si="3"/>
        <v>3.2892576392024999</v>
      </c>
      <c r="S9" s="276">
        <f t="shared" si="3"/>
        <v>3.5227949315858771</v>
      </c>
      <c r="T9" s="276">
        <f>S9*(1+F9)</f>
        <v>3.7638646912850433</v>
      </c>
      <c r="U9" s="276">
        <f>T9*(1+G9)</f>
        <v>4.0117632958885681</v>
      </c>
      <c r="V9" s="276">
        <f>U9*(1+H9)</f>
        <v>4.2656845439098774</v>
      </c>
      <c r="W9" s="276">
        <f>V9*(1+I9)</f>
        <v>4.5247206549363659</v>
      </c>
      <c r="X9" s="276">
        <f>W9*(1+J9)</f>
        <v>4.7878646453714842</v>
      </c>
      <c r="Y9" s="276">
        <f t="shared" ref="Y9:AN15" si="4">X9*(1+$K9)</f>
        <v>5.0540141408227894</v>
      </c>
      <c r="Z9" s="276">
        <f t="shared" si="4"/>
        <v>5.3349584475679901</v>
      </c>
      <c r="AA9" s="276">
        <f t="shared" si="4"/>
        <v>5.6315199847548314</v>
      </c>
      <c r="AB9" s="276">
        <f t="shared" si="4"/>
        <v>5.9445668884544549</v>
      </c>
      <c r="AC9" s="276">
        <f t="shared" si="4"/>
        <v>6.2750155529897347</v>
      </c>
      <c r="AD9" s="276">
        <f t="shared" si="4"/>
        <v>6.623833313531863</v>
      </c>
      <c r="AE9" s="276">
        <f t="shared" si="4"/>
        <v>6.9920412778180525</v>
      </c>
      <c r="AF9" s="276">
        <f t="shared" si="4"/>
        <v>7.3807173152797558</v>
      </c>
      <c r="AG9" s="276">
        <f t="shared" si="4"/>
        <v>7.7909992123315899</v>
      </c>
      <c r="AH9" s="276">
        <f t="shared" si="4"/>
        <v>8.2240880030575614</v>
      </c>
      <c r="AI9" s="276">
        <f t="shared" si="4"/>
        <v>8.6812514850446494</v>
      </c>
      <c r="AJ9" s="276">
        <f t="shared" si="4"/>
        <v>9.1638279306557724</v>
      </c>
      <c r="AK9" s="276">
        <f t="shared" si="4"/>
        <v>9.6732300046062942</v>
      </c>
      <c r="AL9" s="276">
        <f t="shared" si="4"/>
        <v>10.210948899312148</v>
      </c>
      <c r="AM9" s="276">
        <f t="shared" si="4"/>
        <v>10.77855870011514</v>
      </c>
      <c r="AN9" s="276">
        <f t="shared" si="4"/>
        <v>11.37772099316391</v>
      </c>
      <c r="AO9" s="276">
        <f t="shared" ref="AO9:BD15" si="5">AN9*(1+$K9)</f>
        <v>12.010189729439421</v>
      </c>
      <c r="AP9" s="276">
        <f t="shared" si="5"/>
        <v>12.677816359163566</v>
      </c>
      <c r="AQ9" s="276">
        <f t="shared" si="5"/>
        <v>13.382555251621101</v>
      </c>
      <c r="AR9" s="276">
        <f t="shared" si="5"/>
        <v>14.126469416260527</v>
      </c>
      <c r="AS9" s="276">
        <f t="shared" si="5"/>
        <v>14.911736541821533</v>
      </c>
      <c r="AT9" s="276">
        <f t="shared" si="5"/>
        <v>15.740655371167566</v>
      </c>
      <c r="AU9" s="276">
        <f t="shared" si="5"/>
        <v>16.615652430484825</v>
      </c>
      <c r="AV9" s="276">
        <f t="shared" si="5"/>
        <v>17.53928913254633</v>
      </c>
      <c r="AW9" s="276">
        <f t="shared" si="5"/>
        <v>18.514269274834703</v>
      </c>
      <c r="AX9" s="276">
        <f t="shared" si="5"/>
        <v>19.54344695447325</v>
      </c>
      <c r="AY9" s="276">
        <f t="shared" si="5"/>
        <v>20.629834923134972</v>
      </c>
      <c r="AZ9" s="276">
        <f t="shared" si="5"/>
        <v>21.776613406387202</v>
      </c>
      <c r="BA9" s="276">
        <f t="shared" si="5"/>
        <v>22.98713941328905</v>
      </c>
      <c r="BB9" s="276">
        <f t="shared" si="5"/>
        <v>24.264956563494014</v>
      </c>
      <c r="BC9" s="276">
        <f t="shared" si="5"/>
        <v>25.613805460624999</v>
      </c>
      <c r="BD9" s="276">
        <f t="shared" si="5"/>
        <v>27.037634642288154</v>
      </c>
      <c r="BE9" s="276">
        <f t="shared" ref="BE9:BT15" si="6">BD9*(1+$K9)</f>
        <v>28.540612138779888</v>
      </c>
      <c r="BF9" s="276">
        <f t="shared" si="6"/>
        <v>30.127137674323365</v>
      </c>
      <c r="BG9" s="276">
        <f t="shared" si="6"/>
        <v>31.801855546551568</v>
      </c>
      <c r="BH9" s="276">
        <f t="shared" si="6"/>
        <v>33.569668221939615</v>
      </c>
      <c r="BI9" s="276">
        <f t="shared" si="6"/>
        <v>35.435750686984683</v>
      </c>
      <c r="BJ9" s="276">
        <f t="shared" si="6"/>
        <v>37.405565597144381</v>
      </c>
      <c r="BK9" s="276">
        <f t="shared" si="6"/>
        <v>39.484879267879585</v>
      </c>
      <c r="BL9" s="276">
        <f t="shared" si="6"/>
        <v>41.679778554612966</v>
      </c>
      <c r="BM9" s="276">
        <f t="shared" si="6"/>
        <v>43.996688671016578</v>
      </c>
      <c r="BN9" s="276">
        <f t="shared" si="6"/>
        <v>46.442391997788604</v>
      </c>
      <c r="BO9" s="276">
        <f t="shared" si="6"/>
        <v>49.024047936979031</v>
      </c>
      <c r="BP9" s="276">
        <f t="shared" si="6"/>
        <v>51.749213869984473</v>
      </c>
      <c r="BQ9" s="276">
        <f t="shared" si="6"/>
        <v>54.625867280563384</v>
      </c>
      <c r="BR9" s="276">
        <f t="shared" si="6"/>
        <v>57.662429107633137</v>
      </c>
      <c r="BS9" s="276">
        <f t="shared" si="6"/>
        <v>60.867788396210621</v>
      </c>
      <c r="BT9" s="276">
        <f t="shared" si="6"/>
        <v>64.251328318657897</v>
      </c>
      <c r="BU9" s="276">
        <f t="shared" ref="BU9:CJ15" si="7">BT9*(1+$K9)</f>
        <v>67.822953642405992</v>
      </c>
      <c r="BV9" s="276">
        <f t="shared" si="7"/>
        <v>71.593119724564119</v>
      </c>
      <c r="BW9" s="276">
        <f t="shared" si="7"/>
        <v>75.572863118291409</v>
      </c>
      <c r="BX9" s="276">
        <f t="shared" si="7"/>
        <v>79.773833880526311</v>
      </c>
      <c r="BY9" s="276">
        <f t="shared" si="7"/>
        <v>84.208329675649395</v>
      </c>
      <c r="BZ9" s="276">
        <f t="shared" si="7"/>
        <v>88.889331774912449</v>
      </c>
      <c r="CA9" s="276">
        <f t="shared" si="7"/>
        <v>93.830543057016484</v>
      </c>
      <c r="CB9" s="276">
        <f t="shared" si="7"/>
        <v>99.046428121079174</v>
      </c>
      <c r="CC9" s="276">
        <f t="shared" si="7"/>
        <v>104.5522556294159</v>
      </c>
      <c r="CD9" s="276">
        <f t="shared" si="7"/>
        <v>110.36414300408622</v>
      </c>
      <c r="CE9" s="276">
        <f t="shared" si="7"/>
        <v>116.49910360804752</v>
      </c>
      <c r="CF9" s="276">
        <f t="shared" si="7"/>
        <v>122.97509654903122</v>
      </c>
      <c r="CG9" s="276">
        <f t="shared" si="7"/>
        <v>129.81107925193422</v>
      </c>
      <c r="CH9" s="276">
        <f t="shared" si="7"/>
        <v>137.02706295362282</v>
      </c>
      <c r="CI9" s="276">
        <f t="shared" si="7"/>
        <v>144.64417128260135</v>
      </c>
      <c r="CJ9" s="276">
        <f t="shared" si="7"/>
        <v>152.68470209502777</v>
      </c>
      <c r="CK9" s="276">
        <f t="shared" ref="CK9:CZ15" si="8">CJ9*(1+$K9)</f>
        <v>161.17219274809145</v>
      </c>
      <c r="CL9" s="276">
        <f t="shared" si="8"/>
        <v>170.1314890018302</v>
      </c>
      <c r="CM9" s="276">
        <f t="shared" si="8"/>
        <v>179.58881775108583</v>
      </c>
      <c r="CN9" s="276">
        <f t="shared" si="8"/>
        <v>189.57186380050882</v>
      </c>
      <c r="CO9" s="276">
        <f t="shared" si="8"/>
        <v>200.10985090735909</v>
      </c>
      <c r="CP9" s="276">
        <f t="shared" si="8"/>
        <v>211.23362732934214</v>
      </c>
      <c r="CQ9" s="276">
        <f t="shared" si="8"/>
        <v>222.97575612790834</v>
      </c>
      <c r="CR9" s="276">
        <f t="shared" si="8"/>
        <v>235.37061049136364</v>
      </c>
      <c r="CS9" s="276">
        <f t="shared" si="8"/>
        <v>248.45447435683465</v>
      </c>
      <c r="CT9" s="276">
        <f t="shared" si="8"/>
        <v>262.26564862564277</v>
      </c>
      <c r="CU9" s="276">
        <f t="shared" si="8"/>
        <v>276.8445632830157</v>
      </c>
      <c r="CV9" s="276">
        <f t="shared" si="8"/>
        <v>292.23389575034878</v>
      </c>
      <c r="CW9" s="276">
        <f t="shared" si="8"/>
        <v>308.47869581647302</v>
      </c>
      <c r="CX9" s="276">
        <f t="shared" si="8"/>
        <v>325.62651751364649</v>
      </c>
      <c r="CY9" s="276">
        <f t="shared" si="8"/>
        <v>343.72755832431426</v>
      </c>
      <c r="CZ9" s="276">
        <f t="shared" si="8"/>
        <v>362.8348061261425</v>
      </c>
      <c r="DA9" s="276">
        <f t="shared" ref="DA9:DP15" si="9">CZ9*(1+$K9)</f>
        <v>383.00419430548448</v>
      </c>
      <c r="DB9" s="276">
        <f t="shared" si="9"/>
        <v>404.29476549334839</v>
      </c>
      <c r="DC9" s="276">
        <f t="shared" si="9"/>
        <v>426.76884440317724</v>
      </c>
      <c r="DD9" s="276">
        <f t="shared" si="9"/>
        <v>450.49222027639581</v>
      </c>
      <c r="DE9" s="276">
        <f t="shared" si="9"/>
        <v>475.53433946980465</v>
      </c>
      <c r="DF9" s="276">
        <f t="shared" si="9"/>
        <v>501.96850874858933</v>
      </c>
      <c r="DG9" s="276">
        <f t="shared" si="9"/>
        <v>529.87210988005268</v>
      </c>
      <c r="DH9" s="276">
        <f t="shared" si="9"/>
        <v>559.32682615625868</v>
      </c>
      <c r="DI9" s="276">
        <f t="shared" si="9"/>
        <v>590.41888150869602</v>
      </c>
      <c r="DJ9" s="276">
        <f t="shared" si="9"/>
        <v>623.23929291493187</v>
      </c>
      <c r="DK9" s="276">
        <f t="shared" si="9"/>
        <v>657.88413683613408</v>
      </c>
      <c r="DL9" s="276">
        <f t="shared" si="9"/>
        <v>694.45483046541676</v>
      </c>
      <c r="DM9" s="276">
        <f t="shared" si="9"/>
        <v>733.05842861031624</v>
      </c>
      <c r="DN9" s="276">
        <f t="shared" si="9"/>
        <v>773.80793707847477</v>
      </c>
      <c r="DO9" s="276">
        <f t="shared" si="9"/>
        <v>816.82264348391698</v>
      </c>
      <c r="DP9" s="276">
        <f t="shared" si="9"/>
        <v>862.2284664423014</v>
      </c>
      <c r="DQ9" s="276">
        <f t="shared" ref="DQ9:EF15" si="10">DP9*(1+$K9)</f>
        <v>910.15832417735976</v>
      </c>
      <c r="DR9" s="276">
        <f t="shared" si="10"/>
        <v>960.75252361756031</v>
      </c>
      <c r="DS9" s="276">
        <f t="shared" si="10"/>
        <v>1014.159171122012</v>
      </c>
      <c r="DT9" s="276">
        <f t="shared" si="10"/>
        <v>1070.5346060379452</v>
      </c>
      <c r="DU9" s="276">
        <f t="shared" si="10"/>
        <v>1130.0438583589355</v>
      </c>
      <c r="DV9" s="276">
        <f t="shared" si="10"/>
        <v>1192.8611318235953</v>
      </c>
      <c r="DW9" s="276">
        <f t="shared" si="10"/>
        <v>1259.1703138689222</v>
      </c>
      <c r="DX9" s="276">
        <f t="shared" si="10"/>
        <v>1329.1655139311147</v>
      </c>
      <c r="DY9" s="276">
        <f t="shared" si="10"/>
        <v>1403.0516316696401</v>
      </c>
      <c r="DZ9" s="276">
        <f t="shared" si="10"/>
        <v>1481.0449567779424</v>
      </c>
      <c r="EA9" s="276">
        <f t="shared" si="10"/>
        <v>1563.3738021366369</v>
      </c>
      <c r="EB9" s="276">
        <f t="shared" si="10"/>
        <v>1650.2791721626456</v>
      </c>
      <c r="EC9" s="276">
        <f t="shared" si="10"/>
        <v>1742.0154683107601</v>
      </c>
      <c r="ED9" s="276">
        <f t="shared" si="10"/>
        <v>1838.8512337928698</v>
      </c>
      <c r="EE9" s="276">
        <f t="shared" si="10"/>
        <v>1941.0699396949055</v>
      </c>
      <c r="EF9" s="276">
        <f t="shared" si="10"/>
        <v>2048.9708147927249</v>
      </c>
      <c r="EG9" s="276">
        <f t="shared" ref="EG9:EV15" si="11">EF9*(1+$K9)</f>
        <v>2162.8697214960957</v>
      </c>
      <c r="EH9" s="276">
        <f t="shared" si="11"/>
        <v>2283.1000804849573</v>
      </c>
      <c r="EI9" s="276">
        <f t="shared" si="11"/>
        <v>2410.0138467446882</v>
      </c>
      <c r="EJ9" s="276">
        <f t="shared" si="11"/>
        <v>2543.9825398575636</v>
      </c>
      <c r="EK9" s="276">
        <f t="shared" si="11"/>
        <v>2685.3983315664136</v>
      </c>
      <c r="EL9" s="276">
        <f t="shared" si="11"/>
        <v>2834.6751937941517</v>
      </c>
      <c r="EM9" s="276">
        <f t="shared" si="11"/>
        <v>2992.2501104798148</v>
      </c>
      <c r="EN9" s="276">
        <f t="shared" si="11"/>
        <v>3158.5843567785682</v>
      </c>
      <c r="EO9" s="276">
        <f t="shared" si="11"/>
        <v>3334.1648493703292</v>
      </c>
      <c r="EP9" s="276">
        <f t="shared" si="11"/>
        <v>3519.5055718298167</v>
      </c>
      <c r="EQ9" s="276">
        <f t="shared" si="11"/>
        <v>3715.1490792305744</v>
      </c>
      <c r="ER9" s="276">
        <f t="shared" si="11"/>
        <v>3921.6680863874444</v>
      </c>
      <c r="ES9" s="276">
        <f t="shared" si="11"/>
        <v>4139.6671443868208</v>
      </c>
      <c r="ET9" s="276">
        <f t="shared" si="11"/>
        <v>4369.7844103124562</v>
      </c>
      <c r="EU9" s="276">
        <f t="shared" si="11"/>
        <v>4612.6935153474005</v>
      </c>
      <c r="EV9" s="276">
        <f t="shared" si="11"/>
        <v>4869.10553672065</v>
      </c>
      <c r="EW9" s="276">
        <f t="shared" ref="EW9:FL15" si="12">EV9*(1+$K9)</f>
        <v>5139.7710792710513</v>
      </c>
      <c r="EX9" s="276">
        <f t="shared" si="12"/>
        <v>5425.4824727219129</v>
      </c>
      <c r="EY9" s="276">
        <f t="shared" si="12"/>
        <v>5727.0760910984827</v>
      </c>
      <c r="EZ9" s="276">
        <f t="shared" si="12"/>
        <v>6045.4348010780186</v>
      </c>
      <c r="FA9" s="276">
        <f t="shared" si="12"/>
        <v>6381.4905464395997</v>
      </c>
      <c r="FB9" s="276">
        <f t="shared" si="12"/>
        <v>6736.2270761792361</v>
      </c>
      <c r="FC9" s="276">
        <f t="shared" si="12"/>
        <v>7110.6828242763968</v>
      </c>
      <c r="FD9" s="276">
        <f t="shared" si="12"/>
        <v>7505.9539495420086</v>
      </c>
      <c r="FE9" s="276">
        <f t="shared" si="12"/>
        <v>7923.1975444465879</v>
      </c>
      <c r="FF9" s="276">
        <f t="shared" si="12"/>
        <v>8363.6350223218342</v>
      </c>
      <c r="FG9" s="276">
        <f t="shared" si="12"/>
        <v>8828.5556928511724</v>
      </c>
      <c r="FH9" s="276">
        <f t="shared" si="12"/>
        <v>9319.3205363159104</v>
      </c>
      <c r="FI9" s="276">
        <f t="shared" si="12"/>
        <v>9837.3661876455171</v>
      </c>
      <c r="FJ9" s="276">
        <f t="shared" si="12"/>
        <v>10384.209141934682</v>
      </c>
      <c r="FK9" s="276">
        <f t="shared" si="12"/>
        <v>10961.450193738123</v>
      </c>
      <c r="FL9" s="276">
        <f t="shared" si="12"/>
        <v>11570.779123138476</v>
      </c>
      <c r="FM9" s="276">
        <f t="shared" ref="FM9:GB15" si="13">FL9*(1+$K9)</f>
        <v>12213.979642304961</v>
      </c>
      <c r="FN9" s="276">
        <f t="shared" si="13"/>
        <v>12892.934617023082</v>
      </c>
      <c r="FO9" s="276">
        <f t="shared" si="13"/>
        <v>13609.631578480547</v>
      </c>
      <c r="FP9" s="276">
        <f t="shared" si="13"/>
        <v>14366.168541444275</v>
      </c>
      <c r="FQ9" s="276">
        <f t="shared" si="13"/>
        <v>15164.760145860264</v>
      </c>
      <c r="FR9" s="276">
        <f t="shared" si="13"/>
        <v>16007.74413985486</v>
      </c>
      <c r="FS9" s="276">
        <f t="shared" si="13"/>
        <v>16897.588223115363</v>
      </c>
      <c r="FT9" s="276">
        <f t="shared" si="13"/>
        <v>17836.897270682879</v>
      </c>
      <c r="FU9" s="276">
        <f t="shared" si="13"/>
        <v>18828.420958303894</v>
      </c>
      <c r="FV9" s="276">
        <f t="shared" si="13"/>
        <v>19875.061811662552</v>
      </c>
      <c r="FW9" s="276">
        <f t="shared" si="13"/>
        <v>20979.88370305649</v>
      </c>
      <c r="FX9" s="276">
        <f t="shared" si="13"/>
        <v>22146.120820388845</v>
      </c>
      <c r="FY9" s="276">
        <f t="shared" si="13"/>
        <v>23377.187134731743</v>
      </c>
      <c r="FZ9" s="276">
        <f t="shared" si="13"/>
        <v>24676.686394176002</v>
      </c>
      <c r="GA9" s="276">
        <f t="shared" si="13"/>
        <v>26048.422673222474</v>
      </c>
      <c r="GB9" s="276">
        <f t="shared" si="13"/>
        <v>27496.411508596619</v>
      </c>
      <c r="GC9" s="276">
        <f t="shared" ref="GC9:GR15" si="14">GB9*(1+$K9)</f>
        <v>29024.891654084659</v>
      </c>
      <c r="GD9" s="276">
        <f t="shared" si="14"/>
        <v>30638.337488801662</v>
      </c>
      <c r="GE9" s="276">
        <f t="shared" si="14"/>
        <v>32341.472115214787</v>
      </c>
      <c r="GF9" s="276">
        <f t="shared" si="14"/>
        <v>34139.281185264015</v>
      </c>
      <c r="GG9" s="276">
        <f t="shared" si="14"/>
        <v>36037.027495054121</v>
      </c>
      <c r="GH9" s="276">
        <f t="shared" si="14"/>
        <v>38040.266390841512</v>
      </c>
      <c r="GI9" s="276">
        <f t="shared" si="14"/>
        <v>40154.862031414421</v>
      </c>
      <c r="GJ9" s="276">
        <f t="shared" si="14"/>
        <v>42387.004554472005</v>
      </c>
      <c r="GK9" s="276">
        <f t="shared" si="14"/>
        <v>44743.228197254117</v>
      </c>
      <c r="GL9" s="276">
        <f t="shared" si="14"/>
        <v>47230.430424467006</v>
      </c>
      <c r="GM9" s="276">
        <f t="shared" si="14"/>
        <v>49855.892119498807</v>
      </c>
      <c r="GN9" s="276">
        <f t="shared" si="14"/>
        <v>52627.298898031448</v>
      </c>
      <c r="GO9" s="276">
        <f t="shared" si="14"/>
        <v>55552.763606441004</v>
      </c>
      <c r="GP9" s="276">
        <f t="shared" si="14"/>
        <v>58640.850070847046</v>
      </c>
      <c r="GQ9" s="276">
        <f t="shared" si="14"/>
        <v>61900.598166332442</v>
      </c>
      <c r="GR9" s="276">
        <f t="shared" si="14"/>
        <v>65341.550279719748</v>
      </c>
      <c r="GS9" s="276">
        <f t="shared" ref="GS9:HF15" si="15">GR9*(1+$K9)</f>
        <v>68973.779243369616</v>
      </c>
      <c r="GT9" s="276">
        <f t="shared" si="15"/>
        <v>72807.917821773022</v>
      </c>
      <c r="GU9" s="276">
        <f t="shared" si="15"/>
        <v>76855.189837254467</v>
      </c>
      <c r="GV9" s="276">
        <f t="shared" si="15"/>
        <v>81127.443025901681</v>
      </c>
      <c r="GW9" s="276">
        <f t="shared" si="15"/>
        <v>85637.183719902212</v>
      </c>
      <c r="GX9" s="276">
        <f t="shared" si="15"/>
        <v>90397.613457813961</v>
      </c>
      <c r="GY9" s="276">
        <f t="shared" si="15"/>
        <v>95422.667629940115</v>
      </c>
      <c r="GZ9" s="276">
        <f t="shared" si="15"/>
        <v>100727.05627193683</v>
      </c>
      <c r="HA9" s="276">
        <f t="shared" si="15"/>
        <v>106326.3071260702</v>
      </c>
      <c r="HB9" s="276">
        <f t="shared" si="15"/>
        <v>112236.81109617741</v>
      </c>
      <c r="HC9" s="276">
        <f t="shared" si="15"/>
        <v>118475.87022939426</v>
      </c>
      <c r="HD9" s="276">
        <f t="shared" si="15"/>
        <v>125061.74836510773</v>
      </c>
      <c r="HE9" s="276">
        <f t="shared" si="15"/>
        <v>132013.72459940016</v>
      </c>
      <c r="HF9" s="276">
        <f t="shared" si="15"/>
        <v>139352.14972149377</v>
      </c>
    </row>
    <row r="10" spans="1:214">
      <c r="A10" s="3" t="str">
        <f>'Attachment 3 Constant DCF '!A8</f>
        <v>NiSource Inc.</v>
      </c>
      <c r="B10" s="3" t="str">
        <f>'Attachment 3 Constant DCF '!B8</f>
        <v>NI</v>
      </c>
      <c r="C10" s="276">
        <f>'Attachment 3 Constant DCF '!D8</f>
        <v>22.202666666666662</v>
      </c>
      <c r="D10" s="276">
        <f>'Attachment 3 Constant DCF '!C8</f>
        <v>0.84</v>
      </c>
      <c r="E10" s="99">
        <f>MAX('Attachment 3 Constant DCF '!G8:I8)</f>
        <v>0.13</v>
      </c>
      <c r="F10" s="95">
        <f t="shared" si="0"/>
        <v>0.11759805832608478</v>
      </c>
      <c r="G10" s="95">
        <f t="shared" si="0"/>
        <v>0.10519611665216955</v>
      </c>
      <c r="H10" s="95">
        <f t="shared" si="0"/>
        <v>9.2794174978254318E-2</v>
      </c>
      <c r="I10" s="95">
        <f t="shared" si="0"/>
        <v>8.0392233304339089E-2</v>
      </c>
      <c r="J10" s="95">
        <f t="shared" si="0"/>
        <v>6.799029163042386E-2</v>
      </c>
      <c r="K10" s="95">
        <f>'Attachment 5 GDP Growth'!$D$25</f>
        <v>5.5588349956508631E-2</v>
      </c>
      <c r="L10" s="95">
        <f t="shared" si="1"/>
        <v>0.12061688303947449</v>
      </c>
      <c r="N10" s="276">
        <f t="shared" ref="N10:N15" si="16">-C10</f>
        <v>-22.202666666666662</v>
      </c>
      <c r="O10" s="276">
        <f t="shared" si="2"/>
        <v>0.94919999999999982</v>
      </c>
      <c r="P10" s="276">
        <f t="shared" si="3"/>
        <v>1.0725959999999997</v>
      </c>
      <c r="Q10" s="276">
        <f t="shared" si="3"/>
        <v>1.2120334799999994</v>
      </c>
      <c r="R10" s="276">
        <f t="shared" si="3"/>
        <v>1.3695978323999993</v>
      </c>
      <c r="S10" s="276">
        <f t="shared" si="3"/>
        <v>1.547645550611999</v>
      </c>
      <c r="T10" s="276">
        <f t="shared" ref="T10:X15" si="17">S10*(1+F10)</f>
        <v>1.7296456623409744</v>
      </c>
      <c r="U10" s="276">
        <f t="shared" si="17"/>
        <v>1.9115976692035146</v>
      </c>
      <c r="V10" s="276">
        <f t="shared" si="17"/>
        <v>2.0889827978076085</v>
      </c>
      <c r="W10" s="276">
        <f t="shared" si="17"/>
        <v>2.2569207902577091</v>
      </c>
      <c r="X10" s="276">
        <f t="shared" si="17"/>
        <v>2.4103694929740973</v>
      </c>
      <c r="Y10" s="276">
        <f t="shared" si="4"/>
        <v>2.5443579558740339</v>
      </c>
      <c r="Z10" s="276">
        <f t="shared" si="4"/>
        <v>2.6857946163397868</v>
      </c>
      <c r="AA10" s="276">
        <f t="shared" si="4"/>
        <v>2.8350935073841899</v>
      </c>
      <c r="AB10" s="276">
        <f t="shared" si="4"/>
        <v>2.9926916774320875</v>
      </c>
      <c r="AC10" s="276">
        <f t="shared" si="4"/>
        <v>3.1590504697091131</v>
      </c>
      <c r="AD10" s="276">
        <f t="shared" si="4"/>
        <v>3.334656872749576</v>
      </c>
      <c r="AE10" s="276">
        <f t="shared" si="4"/>
        <v>3.5200249459768562</v>
      </c>
      <c r="AF10" s="276">
        <f t="shared" si="4"/>
        <v>3.715697324529458</v>
      </c>
      <c r="AG10" s="276">
        <f t="shared" si="4"/>
        <v>3.9222468077378645</v>
      </c>
      <c r="AH10" s="276">
        <f t="shared" si="4"/>
        <v>4.1402780359021953</v>
      </c>
      <c r="AI10" s="276">
        <f t="shared" si="4"/>
        <v>4.370429260279173</v>
      </c>
      <c r="AJ10" s="276">
        <f t="shared" si="4"/>
        <v>4.6133742114597371</v>
      </c>
      <c r="AK10" s="276">
        <f t="shared" si="4"/>
        <v>4.8698240716066934</v>
      </c>
      <c r="AL10" s="276">
        <f t="shared" si="4"/>
        <v>5.140529556325796</v>
      </c>
      <c r="AM10" s="276">
        <f t="shared" si="4"/>
        <v>5.4262831122646107</v>
      </c>
      <c r="AN10" s="276">
        <f t="shared" si="4"/>
        <v>5.7279212368722687</v>
      </c>
      <c r="AO10" s="276">
        <f t="shared" si="5"/>
        <v>6.046326927110842</v>
      </c>
      <c r="AP10" s="276">
        <f t="shared" si="5"/>
        <v>6.3824322642865408</v>
      </c>
      <c r="AQ10" s="276">
        <f t="shared" si="5"/>
        <v>6.7372211425674129</v>
      </c>
      <c r="AR10" s="276">
        <f t="shared" si="5"/>
        <v>7.1117321491748395</v>
      </c>
      <c r="AS10" s="276">
        <f t="shared" si="5"/>
        <v>7.507061604680124</v>
      </c>
      <c r="AT10" s="276">
        <f t="shared" si="5"/>
        <v>7.9243667723061524</v>
      </c>
      <c r="AU10" s="276">
        <f t="shared" si="5"/>
        <v>8.3648692456288352</v>
      </c>
      <c r="AV10" s="276">
        <f t="shared" si="5"/>
        <v>8.8298585245952879</v>
      </c>
      <c r="AW10" s="276">
        <f t="shared" si="5"/>
        <v>9.3206957903269512</v>
      </c>
      <c r="AX10" s="276">
        <f t="shared" si="5"/>
        <v>9.8388178897578022</v>
      </c>
      <c r="AY10" s="276">
        <f t="shared" si="5"/>
        <v>10.385741541772017</v>
      </c>
      <c r="AZ10" s="276">
        <f t="shared" si="5"/>
        <v>10.963067777153888</v>
      </c>
      <c r="BA10" s="276">
        <f t="shared" si="5"/>
        <v>11.572486625347242</v>
      </c>
      <c r="BB10" s="276">
        <f t="shared" si="5"/>
        <v>12.21578206174406</v>
      </c>
      <c r="BC10" s="276">
        <f t="shared" si="5"/>
        <v>12.894837229984729</v>
      </c>
      <c r="BD10" s="276">
        <f t="shared" si="5"/>
        <v>13.611639954557337</v>
      </c>
      <c r="BE10" s="276">
        <f t="shared" si="6"/>
        <v>14.368288559833266</v>
      </c>
      <c r="BF10" s="276">
        <f t="shared" si="6"/>
        <v>15.166998012573377</v>
      </c>
      <c r="BG10" s="276">
        <f t="shared" si="6"/>
        <v>16.010106405885978</v>
      </c>
      <c r="BH10" s="276">
        <f t="shared" si="6"/>
        <v>16.900081803617308</v>
      </c>
      <c r="BI10" s="276">
        <f t="shared" si="6"/>
        <v>17.839529465210411</v>
      </c>
      <c r="BJ10" s="276">
        <f t="shared" si="6"/>
        <v>18.831199472181975</v>
      </c>
      <c r="BK10" s="276">
        <f t="shared" si="6"/>
        <v>19.877994778542448</v>
      </c>
      <c r="BL10" s="276">
        <f t="shared" si="6"/>
        <v>20.982979708725715</v>
      </c>
      <c r="BM10" s="276">
        <f t="shared" si="6"/>
        <v>22.149388927904681</v>
      </c>
      <c r="BN10" s="276">
        <f t="shared" si="6"/>
        <v>23.380636910951864</v>
      </c>
      <c r="BO10" s="276">
        <f t="shared" si="6"/>
        <v>24.68032793776392</v>
      </c>
      <c r="BP10" s="276">
        <f t="shared" si="6"/>
        <v>26.052266644209737</v>
      </c>
      <c r="BQ10" s="276">
        <f t="shared" si="6"/>
        <v>27.500469159588345</v>
      </c>
      <c r="BR10" s="276">
        <f t="shared" si="6"/>
        <v>29.029174863199714</v>
      </c>
      <c r="BS10" s="276">
        <f t="shared" si="6"/>
        <v>30.642858794443942</v>
      </c>
      <c r="BT10" s="276">
        <f t="shared" si="6"/>
        <v>32.346244752777373</v>
      </c>
      <c r="BU10" s="276">
        <f t="shared" si="7"/>
        <v>34.144319125873643</v>
      </c>
      <c r="BV10" s="276">
        <f t="shared" si="7"/>
        <v>36.042345486469415</v>
      </c>
      <c r="BW10" s="276">
        <f t="shared" si="7"/>
        <v>38.045880000624663</v>
      </c>
      <c r="BX10" s="276">
        <f t="shared" si="7"/>
        <v>40.160787692502723</v>
      </c>
      <c r="BY10" s="276">
        <f t="shared" si="7"/>
        <v>42.393259613282609</v>
      </c>
      <c r="BZ10" s="276">
        <f t="shared" si="7"/>
        <v>44.749830964462888</v>
      </c>
      <c r="CA10" s="276">
        <f t="shared" si="7"/>
        <v>47.237400228610056</v>
      </c>
      <c r="CB10" s="276">
        <f t="shared" si="7"/>
        <v>49.863249363553692</v>
      </c>
      <c r="CC10" s="276">
        <f t="shared" si="7"/>
        <v>52.635065119143569</v>
      </c>
      <c r="CD10" s="276">
        <f t="shared" si="7"/>
        <v>55.56096153897014</v>
      </c>
      <c r="CE10" s="276">
        <f t="shared" si="7"/>
        <v>58.649503712918531</v>
      </c>
      <c r="CF10" s="276">
        <f t="shared" si="7"/>
        <v>61.909732850087799</v>
      </c>
      <c r="CG10" s="276">
        <f t="shared" si="7"/>
        <v>65.351192745472432</v>
      </c>
      <c r="CH10" s="276">
        <f t="shared" si="7"/>
        <v>68.983957717883001</v>
      </c>
      <c r="CI10" s="276">
        <f t="shared" si="7"/>
        <v>72.818662100889682</v>
      </c>
      <c r="CJ10" s="276">
        <f t="shared" si="7"/>
        <v>76.86653137311869</v>
      </c>
      <c r="CK10" s="276">
        <f t="shared" si="8"/>
        <v>81.139415019030565</v>
      </c>
      <c r="CL10" s="276">
        <f t="shared" si="8"/>
        <v>85.649821216374832</v>
      </c>
      <c r="CM10" s="276">
        <f t="shared" si="8"/>
        <v>90.41095345186308</v>
      </c>
      <c r="CN10" s="276">
        <f t="shared" si="8"/>
        <v>95.436749172246863</v>
      </c>
      <c r="CO10" s="276">
        <f t="shared" si="8"/>
        <v>100.74192058394526</v>
      </c>
      <c r="CP10" s="276">
        <f t="shared" si="8"/>
        <v>106.34199772065641</v>
      </c>
      <c r="CQ10" s="276">
        <f t="shared" si="8"/>
        <v>112.25337390502651</v>
      </c>
      <c r="CR10" s="276">
        <f t="shared" si="8"/>
        <v>118.49335373745794</v>
      </c>
      <c r="CS10" s="276">
        <f t="shared" si="8"/>
        <v>125.08020375253612</v>
      </c>
      <c r="CT10" s="276">
        <f t="shared" si="8"/>
        <v>132.03320589136351</v>
      </c>
      <c r="CU10" s="276">
        <f t="shared" si="8"/>
        <v>139.37271394633237</v>
      </c>
      <c r="CV10" s="276">
        <f t="shared" si="8"/>
        <v>147.12021314356946</v>
      </c>
      <c r="CW10" s="276">
        <f t="shared" si="8"/>
        <v>155.29838303747033</v>
      </c>
      <c r="CX10" s="276">
        <f t="shared" si="8"/>
        <v>163.93116390143715</v>
      </c>
      <c r="CY10" s="276">
        <f t="shared" si="8"/>
        <v>173.043826809168</v>
      </c>
      <c r="CZ10" s="276">
        <f t="shared" si="8"/>
        <v>182.66304761164949</v>
      </c>
      <c r="DA10" s="276">
        <f t="shared" si="9"/>
        <v>192.81698502640825</v>
      </c>
      <c r="DB10" s="276">
        <f t="shared" si="9"/>
        <v>203.53536306761512</v>
      </c>
      <c r="DC10" s="276">
        <f t="shared" si="9"/>
        <v>214.84955805834275</v>
      </c>
      <c r="DD10" s="276">
        <f t="shared" si="9"/>
        <v>226.79269047969112</v>
      </c>
      <c r="DE10" s="276">
        <f t="shared" si="9"/>
        <v>239.39972192565432</v>
      </c>
      <c r="DF10" s="276">
        <f t="shared" si="9"/>
        <v>252.70755744754845</v>
      </c>
      <c r="DG10" s="276">
        <f t="shared" si="9"/>
        <v>266.75515358759731</v>
      </c>
      <c r="DH10" s="276">
        <f t="shared" si="9"/>
        <v>281.58363241792688</v>
      </c>
      <c r="DI10" s="276">
        <f t="shared" si="9"/>
        <v>297.23640191879946</v>
      </c>
      <c r="DJ10" s="276">
        <f t="shared" si="9"/>
        <v>313.75928304847514</v>
      </c>
      <c r="DK10" s="276">
        <f t="shared" si="9"/>
        <v>331.20064387667702</v>
      </c>
      <c r="DL10" s="276">
        <f t="shared" si="9"/>
        <v>349.61154117431471</v>
      </c>
      <c r="DM10" s="276">
        <f t="shared" si="9"/>
        <v>369.04586987394686</v>
      </c>
      <c r="DN10" s="276">
        <f t="shared" si="9"/>
        <v>389.56052083850398</v>
      </c>
      <c r="DO10" s="276">
        <f t="shared" si="9"/>
        <v>411.21554740011453</v>
      </c>
      <c r="DP10" s="276">
        <f t="shared" si="9"/>
        <v>434.07434115654934</v>
      </c>
      <c r="DQ10" s="276">
        <f t="shared" si="10"/>
        <v>458.20381753990051</v>
      </c>
      <c r="DR10" s="276">
        <f t="shared" si="10"/>
        <v>483.67461170071675</v>
      </c>
      <c r="DS10" s="276">
        <f t="shared" si="10"/>
        <v>510.56128528101465</v>
      </c>
      <c r="DT10" s="276">
        <f t="shared" si="10"/>
        <v>538.9425446814605</v>
      </c>
      <c r="DU10" s="276">
        <f t="shared" si="10"/>
        <v>568.90147146166487</v>
      </c>
      <c r="DV10" s="276">
        <f t="shared" si="10"/>
        <v>600.52576554804864</v>
      </c>
      <c r="DW10" s="276">
        <f t="shared" si="10"/>
        <v>633.90800196123382</v>
      </c>
      <c r="DX10" s="276">
        <f t="shared" si="10"/>
        <v>669.14590181448602</v>
      </c>
      <c r="DY10" s="276">
        <f t="shared" si="10"/>
        <v>706.3426183765132</v>
      </c>
      <c r="DZ10" s="276">
        <f t="shared" si="10"/>
        <v>745.60703903602348</v>
      </c>
      <c r="EA10" s="276">
        <f t="shared" si="10"/>
        <v>787.05410405199416</v>
      </c>
      <c r="EB10" s="276">
        <f t="shared" si="10"/>
        <v>830.80514302274275</v>
      </c>
      <c r="EC10" s="276">
        <f t="shared" si="10"/>
        <v>876.98823005875818</v>
      </c>
      <c r="ED10" s="276">
        <f t="shared" si="10"/>
        <v>925.73855869900353</v>
      </c>
      <c r="EE10" s="276">
        <f t="shared" si="10"/>
        <v>977.1988376681976</v>
      </c>
      <c r="EF10" s="276">
        <f t="shared" si="10"/>
        <v>1031.5197086335909</v>
      </c>
      <c r="EG10" s="276">
        <f t="shared" si="11"/>
        <v>1088.8601871841508</v>
      </c>
      <c r="EH10" s="276">
        <f t="shared" si="11"/>
        <v>1149.388128323053</v>
      </c>
      <c r="EI10" s="276">
        <f t="shared" si="11"/>
        <v>1213.2807178361313</v>
      </c>
      <c r="EJ10" s="276">
        <f t="shared" si="11"/>
        <v>1280.7249909746902</v>
      </c>
      <c r="EK10" s="276">
        <f t="shared" si="11"/>
        <v>1351.9183799710377</v>
      </c>
      <c r="EL10" s="276">
        <f t="shared" si="11"/>
        <v>1427.0692919895039</v>
      </c>
      <c r="EM10" s="276">
        <f t="shared" si="11"/>
        <v>1506.3977192048035</v>
      </c>
      <c r="EN10" s="276">
        <f t="shared" si="11"/>
        <v>1590.1358827936465</v>
      </c>
      <c r="EO10" s="276">
        <f t="shared" si="11"/>
        <v>1678.5289127247815</v>
      </c>
      <c r="EP10" s="276">
        <f t="shared" si="11"/>
        <v>1771.8355653374447</v>
      </c>
      <c r="EQ10" s="276">
        <f t="shared" si="11"/>
        <v>1870.3289808088109</v>
      </c>
      <c r="ER10" s="276">
        <f t="shared" si="11"/>
        <v>1974.2974827278113</v>
      </c>
      <c r="ES10" s="276">
        <f t="shared" si="11"/>
        <v>2084.0454221159389</v>
      </c>
      <c r="ET10" s="276">
        <f t="shared" si="11"/>
        <v>2199.8940683657793</v>
      </c>
      <c r="EU10" s="276">
        <f t="shared" si="11"/>
        <v>2322.1825497053437</v>
      </c>
      <c r="EV10" s="276">
        <f t="shared" si="11"/>
        <v>2451.268845941262</v>
      </c>
      <c r="EW10" s="276">
        <f t="shared" si="12"/>
        <v>2587.5308363869322</v>
      </c>
      <c r="EX10" s="276">
        <f t="shared" si="12"/>
        <v>2731.3674060432663</v>
      </c>
      <c r="EY10" s="276">
        <f t="shared" si="12"/>
        <v>2883.1996132702006</v>
      </c>
      <c r="EZ10" s="276">
        <f t="shared" si="12"/>
        <v>3043.471922367135</v>
      </c>
      <c r="FA10" s="276">
        <f t="shared" si="12"/>
        <v>3212.6535046704876</v>
      </c>
      <c r="FB10" s="276">
        <f t="shared" si="12"/>
        <v>3391.2396119771147</v>
      </c>
      <c r="FC10" s="276">
        <f t="shared" si="12"/>
        <v>3579.7530263140729</v>
      </c>
      <c r="FD10" s="276">
        <f t="shared" si="12"/>
        <v>3778.7455902986903</v>
      </c>
      <c r="FE10" s="276">
        <f t="shared" si="12"/>
        <v>3988.7998225688275</v>
      </c>
      <c r="FF10" s="276">
        <f t="shared" si="12"/>
        <v>4210.5306230122433</v>
      </c>
      <c r="FG10" s="276">
        <f t="shared" si="12"/>
        <v>4444.5870727868441</v>
      </c>
      <c r="FH10" s="276">
        <f t="shared" si="12"/>
        <v>4691.6543344010934</v>
      </c>
      <c r="FI10" s="276">
        <f t="shared" si="12"/>
        <v>4952.4556574167518</v>
      </c>
      <c r="FJ10" s="276">
        <f t="shared" si="12"/>
        <v>5227.7544956453248</v>
      </c>
      <c r="FK10" s="276">
        <f t="shared" si="12"/>
        <v>5518.3567420359686</v>
      </c>
      <c r="FL10" s="276">
        <f t="shared" si="12"/>
        <v>5825.1130877971227</v>
      </c>
      <c r="FM10" s="276">
        <f t="shared" si="13"/>
        <v>6148.9215126578274</v>
      </c>
      <c r="FN10" s="276">
        <f t="shared" si="13"/>
        <v>6490.7299135585554</v>
      </c>
      <c r="FO10" s="276">
        <f t="shared" si="13"/>
        <v>6851.5388794666278</v>
      </c>
      <c r="FP10" s="276">
        <f t="shared" si="13"/>
        <v>7232.4046204390434</v>
      </c>
      <c r="FQ10" s="276">
        <f t="shared" si="13"/>
        <v>7634.4420595070787</v>
      </c>
      <c r="FR10" s="276">
        <f t="shared" si="13"/>
        <v>8058.8280964336464</v>
      </c>
      <c r="FS10" s="276">
        <f t="shared" si="13"/>
        <v>8506.8050528975436</v>
      </c>
      <c r="FT10" s="276">
        <f t="shared" si="13"/>
        <v>8979.6843091898081</v>
      </c>
      <c r="FU10" s="276">
        <f t="shared" si="13"/>
        <v>9478.8501430680208</v>
      </c>
      <c r="FV10" s="276">
        <f t="shared" si="13"/>
        <v>10005.763782006188</v>
      </c>
      <c r="FW10" s="276">
        <f t="shared" si="13"/>
        <v>10561.967680702508</v>
      </c>
      <c r="FX10" s="276">
        <f t="shared" si="13"/>
        <v>11149.090036366733</v>
      </c>
      <c r="FY10" s="276">
        <f t="shared" si="13"/>
        <v>11768.84955500491</v>
      </c>
      <c r="FZ10" s="276">
        <f t="shared" si="13"/>
        <v>12423.060482654024</v>
      </c>
      <c r="GA10" s="276">
        <f t="shared" si="13"/>
        <v>13113.637916294669</v>
      </c>
      <c r="GB10" s="276">
        <f t="shared" si="13"/>
        <v>13842.603409988596</v>
      </c>
      <c r="GC10" s="276">
        <f t="shared" si="14"/>
        <v>14612.090892652202</v>
      </c>
      <c r="GD10" s="276">
        <f t="shared" si="14"/>
        <v>15424.352914789266</v>
      </c>
      <c r="GE10" s="276">
        <f t="shared" si="14"/>
        <v>16281.767242469266</v>
      </c>
      <c r="GF10" s="276">
        <f t="shared" si="14"/>
        <v>17186.843817854067</v>
      </c>
      <c r="GG10" s="276">
        <f t="shared" si="14"/>
        <v>18142.232106648797</v>
      </c>
      <c r="GH10" s="276">
        <f t="shared" si="14"/>
        <v>19150.728853985398</v>
      </c>
      <c r="GI10" s="276">
        <f t="shared" si="14"/>
        <v>20215.286271442947</v>
      </c>
      <c r="GJ10" s="276">
        <f t="shared" si="14"/>
        <v>21339.020679170921</v>
      </c>
      <c r="GK10" s="276">
        <f t="shared" si="14"/>
        <v>22525.221628413849</v>
      </c>
      <c r="GL10" s="276">
        <f t="shared" si="14"/>
        <v>23777.361531142036</v>
      </c>
      <c r="GM10" s="276">
        <f t="shared" si="14"/>
        <v>25099.105824977585</v>
      </c>
      <c r="GN10" s="276">
        <f t="shared" si="14"/>
        <v>26494.323703171882</v>
      </c>
      <c r="GO10" s="276">
        <f t="shared" si="14"/>
        <v>27967.099441044822</v>
      </c>
      <c r="GP10" s="276">
        <f t="shared" si="14"/>
        <v>29521.7443520421</v>
      </c>
      <c r="GQ10" s="276">
        <f t="shared" si="14"/>
        <v>31162.809408409998</v>
      </c>
      <c r="GR10" s="276">
        <f t="shared" si="14"/>
        <v>32895.098563432672</v>
      </c>
      <c r="GS10" s="276">
        <f t="shared" si="15"/>
        <v>34723.682814230611</v>
      </c>
      <c r="GT10" s="276">
        <f t="shared" si="15"/>
        <v>36653.915046286864</v>
      </c>
      <c r="GU10" s="276">
        <f t="shared" si="15"/>
        <v>38691.445703155994</v>
      </c>
      <c r="GV10" s="276">
        <f t="shared" si="15"/>
        <v>40842.239327226285</v>
      </c>
      <c r="GW10" s="276">
        <f t="shared" si="15"/>
        <v>43112.59201995562</v>
      </c>
      <c r="GX10" s="276">
        <f t="shared" si="15"/>
        <v>45509.149872693095</v>
      </c>
      <c r="GY10" s="276">
        <f t="shared" si="15"/>
        <v>48038.928422039557</v>
      </c>
      <c r="GZ10" s="276">
        <f t="shared" si="15"/>
        <v>50709.333186699558</v>
      </c>
      <c r="HA10" s="276">
        <f t="shared" si="15"/>
        <v>53528.181345943012</v>
      </c>
      <c r="HB10" s="276">
        <f t="shared" si="15"/>
        <v>56503.724623136746</v>
      </c>
      <c r="HC10" s="276">
        <f t="shared" si="15"/>
        <v>59644.673441333864</v>
      </c>
      <c r="HD10" s="276">
        <f t="shared" si="15"/>
        <v>62960.222421632403</v>
      </c>
      <c r="HE10" s="276">
        <f t="shared" si="15"/>
        <v>66460.077298945733</v>
      </c>
      <c r="HF10" s="276">
        <f t="shared" si="15"/>
        <v>70154.483333976139</v>
      </c>
    </row>
    <row r="11" spans="1:214">
      <c r="A11" s="3" t="str">
        <f>'Attachment 3 Constant DCF '!A9</f>
        <v>Northwest Natural Gas Company</v>
      </c>
      <c r="B11" s="3" t="str">
        <f>'Attachment 3 Constant DCF '!B9</f>
        <v>NWN</v>
      </c>
      <c r="C11" s="276">
        <f>'Attachment 3 Constant DCF '!D9</f>
        <v>45.326666666666675</v>
      </c>
      <c r="D11" s="276">
        <f>'Attachment 3 Constant DCF '!C9</f>
        <v>1.92</v>
      </c>
      <c r="E11" s="99">
        <f>MAX('Attachment 3 Constant DCF '!G9:I9)</f>
        <v>5.9677199268453274E-2</v>
      </c>
      <c r="F11" s="95">
        <f t="shared" si="0"/>
        <v>5.8995724383129167E-2</v>
      </c>
      <c r="G11" s="95">
        <f t="shared" si="0"/>
        <v>5.831424949780506E-2</v>
      </c>
      <c r="H11" s="95">
        <f t="shared" si="0"/>
        <v>5.7632774612480953E-2</v>
      </c>
      <c r="I11" s="95">
        <f t="shared" si="0"/>
        <v>5.6951299727156846E-2</v>
      </c>
      <c r="J11" s="95">
        <f t="shared" si="0"/>
        <v>5.6269824841832738E-2</v>
      </c>
      <c r="K11" s="95">
        <f>'Attachment 5 GDP Growth'!$D$25</f>
        <v>5.5588349956508631E-2</v>
      </c>
      <c r="L11" s="95">
        <f t="shared" si="1"/>
        <v>0.10369850993156432</v>
      </c>
      <c r="N11" s="276">
        <f t="shared" si="16"/>
        <v>-45.326666666666675</v>
      </c>
      <c r="O11" s="276">
        <f t="shared" si="2"/>
        <v>2.0345802225954301</v>
      </c>
      <c r="P11" s="276">
        <f t="shared" si="3"/>
        <v>2.1559982719669115</v>
      </c>
      <c r="Q11" s="276">
        <f t="shared" si="3"/>
        <v>2.2846622104655219</v>
      </c>
      <c r="R11" s="276">
        <f t="shared" si="3"/>
        <v>2.4210044524605778</v>
      </c>
      <c r="S11" s="276">
        <f t="shared" si="3"/>
        <v>2.5654832175998803</v>
      </c>
      <c r="T11" s="276">
        <f t="shared" si="17"/>
        <v>2.7168357584149461</v>
      </c>
      <c r="U11" s="276">
        <f t="shared" si="17"/>
        <v>2.8752659966757137</v>
      </c>
      <c r="V11" s="276">
        <f t="shared" si="17"/>
        <v>3.0409755538130554</v>
      </c>
      <c r="W11" s="276">
        <f t="shared" si="17"/>
        <v>3.2141630640412195</v>
      </c>
      <c r="X11" s="276">
        <f t="shared" si="17"/>
        <v>3.3950234566679072</v>
      </c>
      <c r="Y11" s="276">
        <f t="shared" si="4"/>
        <v>3.5837472086877185</v>
      </c>
      <c r="Z11" s="276">
        <f t="shared" si="4"/>
        <v>3.7829618026799121</v>
      </c>
      <c r="AA11" s="276">
        <f t="shared" si="4"/>
        <v>3.9932504072393877</v>
      </c>
      <c r="AB11" s="276">
        <f t="shared" si="4"/>
        <v>4.2152286083409818</v>
      </c>
      <c r="AC11" s="276">
        <f t="shared" si="4"/>
        <v>4.4495462113681272</v>
      </c>
      <c r="AD11" s="276">
        <f t="shared" si="4"/>
        <v>4.6968891433133155</v>
      </c>
      <c r="AE11" s="276">
        <f t="shared" si="4"/>
        <v>4.9579814607187425</v>
      </c>
      <c r="AF11" s="276">
        <f t="shared" si="4"/>
        <v>5.2335874692350579</v>
      </c>
      <c r="AG11" s="276">
        <f t="shared" si="4"/>
        <v>5.5245139610028948</v>
      </c>
      <c r="AH11" s="276">
        <f t="shared" si="4"/>
        <v>5.8316125764067417</v>
      </c>
      <c r="AI11" s="276">
        <f t="shared" si="4"/>
        <v>6.1557822971148166</v>
      </c>
      <c r="AJ11" s="276">
        <f t="shared" si="4"/>
        <v>6.497972077702916</v>
      </c>
      <c r="AK11" s="276">
        <f t="shared" si="4"/>
        <v>6.8591836235658867</v>
      </c>
      <c r="AL11" s="276">
        <f t="shared" si="4"/>
        <v>7.2404743232486206</v>
      </c>
      <c r="AM11" s="276">
        <f t="shared" si="4"/>
        <v>7.6429603437804801</v>
      </c>
      <c r="AN11" s="276">
        <f t="shared" si="4"/>
        <v>8.0678198980742675</v>
      </c>
      <c r="AO11" s="276">
        <f t="shared" si="5"/>
        <v>8.5162966939545033</v>
      </c>
      <c r="AP11" s="276">
        <f t="shared" si="5"/>
        <v>8.9897035749115037</v>
      </c>
      <c r="AQ11" s="276">
        <f t="shared" si="5"/>
        <v>9.4894263632389606</v>
      </c>
      <c r="AR11" s="276">
        <f t="shared" si="5"/>
        <v>10.016927916805207</v>
      </c>
      <c r="AS11" s="276">
        <f t="shared" si="5"/>
        <v>10.573752411333695</v>
      </c>
      <c r="AT11" s="276">
        <f t="shared" si="5"/>
        <v>11.16152986072839</v>
      </c>
      <c r="AU11" s="276">
        <f t="shared" si="5"/>
        <v>11.78198088867658</v>
      </c>
      <c r="AV11" s="276">
        <f t="shared" si="5"/>
        <v>12.43692176549723</v>
      </c>
      <c r="AW11" s="276">
        <f t="shared" si="5"/>
        <v>13.128269724979409</v>
      </c>
      <c r="AX11" s="276">
        <f t="shared" si="5"/>
        <v>13.858048576775001</v>
      </c>
      <c r="AY11" s="276">
        <f t="shared" si="5"/>
        <v>14.628394630775066</v>
      </c>
      <c r="AZ11" s="276">
        <f t="shared" si="5"/>
        <v>15.441562950812502</v>
      </c>
      <c r="BA11" s="276">
        <f t="shared" si="5"/>
        <v>16.299933955997727</v>
      </c>
      <c r="BB11" s="276">
        <f t="shared" si="5"/>
        <v>17.206020389011705</v>
      </c>
      <c r="BC11" s="276">
        <f t="shared" si="5"/>
        <v>18.162474671754911</v>
      </c>
      <c r="BD11" s="276">
        <f t="shared" si="5"/>
        <v>19.172096669884645</v>
      </c>
      <c r="BE11" s="276">
        <f t="shared" si="6"/>
        <v>20.237841888970205</v>
      </c>
      <c r="BF11" s="276">
        <f t="shared" si="6"/>
        <v>21.362830126258771</v>
      </c>
      <c r="BG11" s="276">
        <f t="shared" si="6"/>
        <v>22.55035460337869</v>
      </c>
      <c r="BH11" s="276">
        <f t="shared" si="6"/>
        <v>23.803891606714668</v>
      </c>
      <c r="BI11" s="276">
        <f t="shared" si="6"/>
        <v>25.12711066367552</v>
      </c>
      <c r="BJ11" s="276">
        <f t="shared" si="6"/>
        <v>26.523885284643836</v>
      </c>
      <c r="BK11" s="276">
        <f t="shared" si="6"/>
        <v>27.998304302052908</v>
      </c>
      <c r="BL11" s="276">
        <f t="shared" si="6"/>
        <v>29.554683839784246</v>
      </c>
      <c r="BM11" s="276">
        <f t="shared" si="6"/>
        <v>31.197579947924144</v>
      </c>
      <c r="BN11" s="276">
        <f t="shared" si="6"/>
        <v>32.931801939865508</v>
      </c>
      <c r="BO11" s="276">
        <f t="shared" si="6"/>
        <v>34.76242647079718</v>
      </c>
      <c r="BP11" s="276">
        <f t="shared" si="6"/>
        <v>36.694812398793253</v>
      </c>
      <c r="BQ11" s="276">
        <f t="shared" si="6"/>
        <v>38.734616472005804</v>
      </c>
      <c r="BR11" s="276">
        <f t="shared" si="6"/>
        <v>40.88780988788281</v>
      </c>
      <c r="BS11" s="276">
        <f t="shared" si="6"/>
        <v>43.160695772885632</v>
      </c>
      <c r="BT11" s="276">
        <f t="shared" si="6"/>
        <v>45.559927633875198</v>
      </c>
      <c r="BU11" s="276">
        <f t="shared" si="7"/>
        <v>48.092528835180261</v>
      </c>
      <c r="BV11" s="276">
        <f t="shared" si="7"/>
        <v>50.765913158363745</v>
      </c>
      <c r="BW11" s="276">
        <f t="shared" si="7"/>
        <v>53.587906504872592</v>
      </c>
      <c r="BX11" s="276">
        <f t="shared" si="7"/>
        <v>56.566769805102112</v>
      </c>
      <c r="BY11" s="276">
        <f t="shared" si="7"/>
        <v>59.711223200937397</v>
      </c>
      <c r="BZ11" s="276">
        <f t="shared" si="7"/>
        <v>63.030471572562305</v>
      </c>
      <c r="CA11" s="276">
        <f t="shared" si="7"/>
        <v>66.534231484261667</v>
      </c>
      <c r="CB11" s="276">
        <f t="shared" si="7"/>
        <v>70.232759628096161</v>
      </c>
      <c r="CC11" s="276">
        <f t="shared" si="7"/>
        <v>74.136882848714123</v>
      </c>
      <c r="CD11" s="276">
        <f t="shared" si="7"/>
        <v>78.258029837193121</v>
      </c>
      <c r="CE11" s="276">
        <f t="shared" si="7"/>
        <v>82.608264586689913</v>
      </c>
      <c r="CF11" s="276">
        <f t="shared" si="7"/>
        <v>87.200321707834689</v>
      </c>
      <c r="CG11" s="276">
        <f t="shared" si="7"/>
        <v>92.047643707249946</v>
      </c>
      <c r="CH11" s="276">
        <f t="shared" si="7"/>
        <v>97.164420338320582</v>
      </c>
      <c r="CI11" s="276">
        <f t="shared" si="7"/>
        <v>102.56563013940846</v>
      </c>
      <c r="CJ11" s="276">
        <f t="shared" si="7"/>
        <v>108.26708428110773</v>
      </c>
      <c r="CK11" s="276">
        <f t="shared" si="8"/>
        <v>114.28547285089675</v>
      </c>
      <c r="CL11" s="276">
        <f t="shared" si="8"/>
        <v>120.63841371067747</v>
      </c>
      <c r="CM11" s="276">
        <f t="shared" si="8"/>
        <v>127.34450407022467</v>
      </c>
      <c r="CN11" s="276">
        <f t="shared" si="8"/>
        <v>134.42337492751835</v>
      </c>
      <c r="CO11" s="276">
        <f t="shared" si="8"/>
        <v>141.8957485353242</v>
      </c>
      <c r="CP11" s="276">
        <f t="shared" si="8"/>
        <v>149.78349906224656</v>
      </c>
      <c r="CQ11" s="276">
        <f t="shared" si="8"/>
        <v>158.10971662582909</v>
      </c>
      <c r="CR11" s="276">
        <f t="shared" si="8"/>
        <v>166.89877488515009</v>
      </c>
      <c r="CS11" s="276">
        <f t="shared" si="8"/>
        <v>176.17640239077838</v>
      </c>
      <c r="CT11" s="276">
        <f t="shared" si="8"/>
        <v>185.96975790095564</v>
      </c>
      <c r="CU11" s="276">
        <f t="shared" si="8"/>
        <v>196.30750988448116</v>
      </c>
      <c r="CV11" s="276">
        <f t="shared" si="8"/>
        <v>207.21992044303047</v>
      </c>
      <c r="CW11" s="276">
        <f t="shared" si="8"/>
        <v>218.73893389857753</v>
      </c>
      <c r="CX11" s="276">
        <f t="shared" si="8"/>
        <v>230.89827030524526</v>
      </c>
      <c r="CY11" s="276">
        <f t="shared" si="8"/>
        <v>243.73352415932575</v>
      </c>
      <c r="CZ11" s="276">
        <f t="shared" si="8"/>
        <v>257.28226859642751</v>
      </c>
      <c r="DA11" s="276">
        <f t="shared" si="9"/>
        <v>271.58416538077017</v>
      </c>
      <c r="DB11" s="276">
        <f t="shared" si="9"/>
        <v>286.68108100860275</v>
      </c>
      <c r="DC11" s="276">
        <f t="shared" si="9"/>
        <v>302.61720926561918</v>
      </c>
      <c r="DD11" s="276">
        <f t="shared" si="9"/>
        <v>319.43920059713844</v>
      </c>
      <c r="DE11" s="276">
        <f t="shared" si="9"/>
        <v>337.19629866975953</v>
      </c>
      <c r="DF11" s="276">
        <f t="shared" si="9"/>
        <v>355.94048452425352</v>
      </c>
      <c r="DG11" s="276">
        <f t="shared" si="9"/>
        <v>375.72662874167696</v>
      </c>
      <c r="DH11" s="276">
        <f t="shared" si="9"/>
        <v>396.61265206814852</v>
      </c>
      <c r="DI11" s="276">
        <f t="shared" si="9"/>
        <v>418.65969496849175</v>
      </c>
      <c r="DJ11" s="276">
        <f t="shared" si="9"/>
        <v>441.93229660508541</v>
      </c>
      <c r="DK11" s="276">
        <f t="shared" si="9"/>
        <v>466.49858376585246</v>
      </c>
      <c r="DL11" s="276">
        <f t="shared" si="9"/>
        <v>492.43047029444432</v>
      </c>
      <c r="DM11" s="276">
        <f t="shared" si="9"/>
        <v>519.80386760642</v>
      </c>
      <c r="DN11" s="276">
        <f t="shared" si="9"/>
        <v>548.69890690767238</v>
      </c>
      <c r="DO11" s="276">
        <f t="shared" si="9"/>
        <v>579.20017376560986</v>
      </c>
      <c r="DP11" s="276">
        <f t="shared" si="9"/>
        <v>611.39695571976324</v>
      </c>
      <c r="DQ11" s="276">
        <f t="shared" si="10"/>
        <v>645.38350365665747</v>
      </c>
      <c r="DR11" s="276">
        <f t="shared" si="10"/>
        <v>681.25930771408139</v>
      </c>
      <c r="DS11" s="276">
        <f t="shared" si="10"/>
        <v>719.12938852242053</v>
      </c>
      <c r="DT11" s="276">
        <f t="shared" si="10"/>
        <v>759.10460463561492</v>
      </c>
      <c r="DU11" s="276">
        <f t="shared" si="10"/>
        <v>801.30197705169655</v>
      </c>
      <c r="DV11" s="276">
        <f t="shared" si="10"/>
        <v>845.84503177288855</v>
      </c>
      <c r="DW11" s="276">
        <f t="shared" si="10"/>
        <v>892.86416140805409</v>
      </c>
      <c r="DX11" s="276">
        <f t="shared" si="10"/>
        <v>942.49700687602956</v>
      </c>
      <c r="DY11" s="276">
        <f t="shared" si="10"/>
        <v>994.88886032721621</v>
      </c>
      <c r="DZ11" s="276">
        <f t="shared" si="10"/>
        <v>1050.1930904629176</v>
      </c>
      <c r="EA11" s="276">
        <f t="shared" si="10"/>
        <v>1108.5715914974776</v>
      </c>
      <c r="EB11" s="276">
        <f t="shared" si="10"/>
        <v>1170.1952570774831</v>
      </c>
      <c r="EC11" s="276">
        <f t="shared" si="10"/>
        <v>1235.2444805453529</v>
      </c>
      <c r="ED11" s="276">
        <f t="shared" si="10"/>
        <v>1303.9096830117537</v>
      </c>
      <c r="EE11" s="276">
        <f t="shared" si="10"/>
        <v>1376.3918707826913</v>
      </c>
      <c r="EF11" s="276">
        <f t="shared" si="10"/>
        <v>1452.9032237730532</v>
      </c>
      <c r="EG11" s="276">
        <f t="shared" si="11"/>
        <v>1533.6677166290892</v>
      </c>
      <c r="EH11" s="276">
        <f t="shared" si="11"/>
        <v>1618.9217743780666</v>
      </c>
      <c r="EI11" s="276">
        <f t="shared" si="11"/>
        <v>1708.9149645244065</v>
      </c>
      <c r="EJ11" s="276">
        <f t="shared" si="11"/>
        <v>1803.9107276183038</v>
      </c>
      <c r="EK11" s="276">
        <f t="shared" si="11"/>
        <v>1904.1871484354501</v>
      </c>
      <c r="EL11" s="276">
        <f t="shared" si="11"/>
        <v>2010.0377700253662</v>
      </c>
      <c r="EM11" s="276">
        <f t="shared" si="11"/>
        <v>2121.7724530113364</v>
      </c>
      <c r="EN11" s="276">
        <f t="shared" si="11"/>
        <v>2239.7182826574103</v>
      </c>
      <c r="EO11" s="276">
        <f t="shared" si="11"/>
        <v>2364.2205263577612</v>
      </c>
      <c r="EP11" s="276">
        <f t="shared" si="11"/>
        <v>2495.6436443512976</v>
      </c>
      <c r="EQ11" s="276">
        <f t="shared" si="11"/>
        <v>2634.3723566202339</v>
      </c>
      <c r="ER11" s="276">
        <f t="shared" si="11"/>
        <v>2780.8127690957917</v>
      </c>
      <c r="ES11" s="276">
        <f t="shared" si="11"/>
        <v>2935.3935624678165</v>
      </c>
      <c r="ET11" s="276">
        <f t="shared" si="11"/>
        <v>3098.5672470783602</v>
      </c>
      <c r="EU11" s="276">
        <f t="shared" si="11"/>
        <v>3270.8114875727279</v>
      </c>
      <c r="EV11" s="276">
        <f t="shared" si="11"/>
        <v>3452.6305011856894</v>
      </c>
      <c r="EW11" s="276">
        <f t="shared" si="12"/>
        <v>3644.5565337561152</v>
      </c>
      <c r="EX11" s="276">
        <f t="shared" si="12"/>
        <v>3847.1514177908302</v>
      </c>
      <c r="EY11" s="276">
        <f t="shared" si="12"/>
        <v>4061.0082171386653</v>
      </c>
      <c r="EZ11" s="276">
        <f t="shared" si="12"/>
        <v>4286.7529630892268</v>
      </c>
      <c r="FA11" s="276">
        <f t="shared" si="12"/>
        <v>4525.046486978531</v>
      </c>
      <c r="FB11" s="276">
        <f t="shared" si="12"/>
        <v>4776.586354666164</v>
      </c>
      <c r="FC11" s="276">
        <f t="shared" si="12"/>
        <v>5042.1089085468302</v>
      </c>
      <c r="FD11" s="276">
        <f t="shared" si="12"/>
        <v>5322.3914230739611</v>
      </c>
      <c r="FE11" s="276">
        <f t="shared" si="12"/>
        <v>5618.2543801053162</v>
      </c>
      <c r="FF11" s="276">
        <f t="shared" si="12"/>
        <v>5930.5638707312983</v>
      </c>
      <c r="FG11" s="276">
        <f t="shared" si="12"/>
        <v>6260.2341306169365</v>
      </c>
      <c r="FH11" s="276">
        <f t="shared" si="12"/>
        <v>6608.2302162793503</v>
      </c>
      <c r="FI11" s="276">
        <f t="shared" si="12"/>
        <v>6975.5708301350614</v>
      </c>
      <c r="FJ11" s="276">
        <f t="shared" si="12"/>
        <v>7363.3313025870229</v>
      </c>
      <c r="FK11" s="276">
        <f t="shared" si="12"/>
        <v>7772.6467398809446</v>
      </c>
      <c r="FL11" s="276">
        <f t="shared" si="12"/>
        <v>8204.7153469457626</v>
      </c>
      <c r="FM11" s="276">
        <f t="shared" si="13"/>
        <v>8660.8019349453207</v>
      </c>
      <c r="FN11" s="276">
        <f t="shared" si="13"/>
        <v>9142.2416238090682</v>
      </c>
      <c r="FO11" s="276">
        <f t="shared" si="13"/>
        <v>9650.4437505803271</v>
      </c>
      <c r="FP11" s="276">
        <f t="shared" si="13"/>
        <v>10186.895995023187</v>
      </c>
      <c r="FQ11" s="276">
        <f t="shared" si="13"/>
        <v>10753.168734565093</v>
      </c>
      <c r="FR11" s="276">
        <f t="shared" si="13"/>
        <v>11350.919641323486</v>
      </c>
      <c r="FS11" s="276">
        <f t="shared" si="13"/>
        <v>11981.898534673583</v>
      </c>
      <c r="FT11" s="276">
        <f t="shared" si="13"/>
        <v>12647.952503562396</v>
      </c>
      <c r="FU11" s="276">
        <f t="shared" si="13"/>
        <v>13351.031313563721</v>
      </c>
      <c r="FV11" s="276">
        <f t="shared" si="13"/>
        <v>14093.193114502406</v>
      </c>
      <c r="FW11" s="276">
        <f t="shared" si="13"/>
        <v>14876.610465356023</v>
      </c>
      <c r="FX11" s="276">
        <f t="shared" si="13"/>
        <v>15703.576694070893</v>
      </c>
      <c r="FY11" s="276">
        <f t="shared" si="13"/>
        <v>16576.51261090978</v>
      </c>
      <c r="FZ11" s="276">
        <f t="shared" si="13"/>
        <v>17497.973594983512</v>
      </c>
      <c r="GA11" s="276">
        <f t="shared" si="13"/>
        <v>18470.657074711202</v>
      </c>
      <c r="GB11" s="276">
        <f t="shared" si="13"/>
        <v>19497.410424106911</v>
      </c>
      <c r="GC11" s="276">
        <f t="shared" si="14"/>
        <v>20581.239298007844</v>
      </c>
      <c r="GD11" s="276">
        <f t="shared" si="14"/>
        <v>21725.31643064415</v>
      </c>
      <c r="GE11" s="276">
        <f t="shared" si="14"/>
        <v>22932.990923306683</v>
      </c>
      <c r="GF11" s="276">
        <f t="shared" si="14"/>
        <v>24207.798048300891</v>
      </c>
      <c r="GG11" s="276">
        <f t="shared" si="14"/>
        <v>25553.469597886327</v>
      </c>
      <c r="GH11" s="276">
        <f t="shared" si="14"/>
        <v>26973.944808496635</v>
      </c>
      <c r="GI11" s="276">
        <f t="shared" si="14"/>
        <v>28473.381892218895</v>
      </c>
      <c r="GJ11" s="276">
        <f t="shared" si="14"/>
        <v>30056.170209288874</v>
      </c>
      <c r="GK11" s="276">
        <f t="shared" si="14"/>
        <v>31726.943117235212</v>
      </c>
      <c r="GL11" s="276">
        <f t="shared" si="14"/>
        <v>33490.591534286323</v>
      </c>
      <c r="GM11" s="276">
        <f t="shared" si="14"/>
        <v>35352.278256744714</v>
      </c>
      <c r="GN11" s="276">
        <f t="shared" si="14"/>
        <v>37317.453072240511</v>
      </c>
      <c r="GO11" s="276">
        <f t="shared" si="14"/>
        <v>39391.868713105803</v>
      </c>
      <c r="GP11" s="276">
        <f t="shared" si="14"/>
        <v>41581.597696570774</v>
      </c>
      <c r="GQ11" s="276">
        <f t="shared" si="14"/>
        <v>43893.050101078501</v>
      </c>
      <c r="GR11" s="276">
        <f t="shared" si="14"/>
        <v>46332.99233075582</v>
      </c>
      <c r="GS11" s="276">
        <f t="shared" si="15"/>
        <v>48908.566922970102</v>
      </c>
      <c r="GT11" s="276">
        <f t="shared" si="15"/>
        <v>51627.31345695549</v>
      </c>
      <c r="GU11" s="276">
        <f t="shared" si="15"/>
        <v>54497.190624715098</v>
      </c>
      <c r="GV11" s="276">
        <f t="shared" si="15"/>
        <v>57526.599528808321</v>
      </c>
      <c r="GW11" s="276">
        <f t="shared" si="15"/>
        <v>60724.408275223643</v>
      </c>
      <c r="GX11" s="276">
        <f t="shared" si="15"/>
        <v>64099.977933328686</v>
      </c>
      <c r="GY11" s="276">
        <f t="shared" si="15"/>
        <v>67663.189938891039</v>
      </c>
      <c r="GZ11" s="276">
        <f t="shared" si="15"/>
        <v>71424.475020387821</v>
      </c>
      <c r="HA11" s="276">
        <f t="shared" si="15"/>
        <v>75394.843733281043</v>
      </c>
      <c r="HB11" s="276">
        <f t="shared" si="15"/>
        <v>79585.918691642946</v>
      </c>
      <c r="HC11" s="276">
        <f t="shared" si="15"/>
        <v>84009.968591484241</v>
      </c>
      <c r="HD11" s="276">
        <f t="shared" si="15"/>
        <v>88679.944125382972</v>
      </c>
      <c r="HE11" s="276">
        <f t="shared" si="15"/>
        <v>93609.515893548392</v>
      </c>
      <c r="HF11" s="276">
        <f t="shared" si="15"/>
        <v>98813.114422298313</v>
      </c>
    </row>
    <row r="12" spans="1:214">
      <c r="A12" s="3" t="str">
        <f>'Attachment 3 Constant DCF '!A10</f>
        <v>ONE Gas Inc.</v>
      </c>
      <c r="B12" s="3" t="str">
        <f>'Attachment 3 Constant DCF '!B10</f>
        <v>OGS</v>
      </c>
      <c r="C12" s="276">
        <f>'Attachment 3 Constant DCF '!D10</f>
        <v>74.386666666666699</v>
      </c>
      <c r="D12" s="276">
        <f>'Attachment 3 Constant DCF '!C10</f>
        <v>2.16</v>
      </c>
      <c r="E12" s="99">
        <f>MAX('Attachment 3 Constant DCF '!G10:I10)</f>
        <v>6.5000000000000002E-2</v>
      </c>
      <c r="F12" s="95">
        <f t="shared" si="0"/>
        <v>6.3431391659418107E-2</v>
      </c>
      <c r="G12" s="95">
        <f t="shared" si="0"/>
        <v>6.1862783318836212E-2</v>
      </c>
      <c r="H12" s="95">
        <f t="shared" si="0"/>
        <v>6.0294174978254317E-2</v>
      </c>
      <c r="I12" s="95">
        <f t="shared" si="0"/>
        <v>5.8725566637672422E-2</v>
      </c>
      <c r="J12" s="95">
        <f t="shared" si="0"/>
        <v>5.7156958297090527E-2</v>
      </c>
      <c r="K12" s="95">
        <f>'Attachment 5 GDP Growth'!$D$25</f>
        <v>5.5588349956508631E-2</v>
      </c>
      <c r="L12" s="95">
        <f t="shared" si="1"/>
        <v>8.9451161026954676E-2</v>
      </c>
      <c r="N12" s="276">
        <f t="shared" si="16"/>
        <v>-74.386666666666699</v>
      </c>
      <c r="O12" s="276">
        <f t="shared" si="2"/>
        <v>2.3004000000000002</v>
      </c>
      <c r="P12" s="276">
        <f t="shared" si="3"/>
        <v>2.449926</v>
      </c>
      <c r="Q12" s="276">
        <f t="shared" si="3"/>
        <v>2.6091711900000001</v>
      </c>
      <c r="R12" s="276">
        <f t="shared" si="3"/>
        <v>2.7787673173499998</v>
      </c>
      <c r="S12" s="276">
        <f t="shared" si="3"/>
        <v>2.9593871929777498</v>
      </c>
      <c r="T12" s="276">
        <f t="shared" si="17"/>
        <v>3.1471052410873872</v>
      </c>
      <c r="U12" s="276">
        <f t="shared" si="17"/>
        <v>3.3417939306983495</v>
      </c>
      <c r="V12" s="276">
        <f t="shared" si="17"/>
        <v>3.5432846386971444</v>
      </c>
      <c r="W12" s="276">
        <f t="shared" si="17"/>
        <v>3.7513660368631947</v>
      </c>
      <c r="X12" s="276">
        <f t="shared" si="17"/>
        <v>3.9657827089893063</v>
      </c>
      <c r="Y12" s="276">
        <f t="shared" si="4"/>
        <v>4.1862340260680746</v>
      </c>
      <c r="Z12" s="276">
        <f t="shared" si="4"/>
        <v>4.4189398681089909</v>
      </c>
      <c r="AA12" s="276">
        <f t="shared" si="4"/>
        <v>4.6645814439342015</v>
      </c>
      <c r="AB12" s="276">
        <f t="shared" si="4"/>
        <v>4.9238778296402526</v>
      </c>
      <c r="AC12" s="276">
        <f t="shared" si="4"/>
        <v>5.1975880735773892</v>
      </c>
      <c r="AD12" s="276">
        <f t="shared" si="4"/>
        <v>5.4865134183411843</v>
      </c>
      <c r="AE12" s="276">
        <f t="shared" si="4"/>
        <v>5.7914996462810144</v>
      </c>
      <c r="AF12" s="276">
        <f t="shared" si="4"/>
        <v>6.1134395553914791</v>
      </c>
      <c r="AG12" s="276">
        <f t="shared" si="4"/>
        <v>6.453275572834543</v>
      </c>
      <c r="AH12" s="276">
        <f t="shared" si="4"/>
        <v>6.8120025137430584</v>
      </c>
      <c r="AI12" s="276">
        <f t="shared" si="4"/>
        <v>7.1906704933816243</v>
      </c>
      <c r="AJ12" s="276">
        <f t="shared" si="4"/>
        <v>7.5903880011896625</v>
      </c>
      <c r="AK12" s="276">
        <f t="shared" si="4"/>
        <v>8.0123251457054767</v>
      </c>
      <c r="AL12" s="276">
        <f t="shared" si="4"/>
        <v>8.457717079870287</v>
      </c>
      <c r="AM12" s="276">
        <f t="shared" si="4"/>
        <v>8.9278676167392561</v>
      </c>
      <c r="AN12" s="276">
        <f t="shared" si="4"/>
        <v>9.4241530461839389</v>
      </c>
      <c r="AO12" s="276">
        <f t="shared" si="5"/>
        <v>9.9480261637589091</v>
      </c>
      <c r="AP12" s="276">
        <f t="shared" si="5"/>
        <v>10.501020523526444</v>
      </c>
      <c r="AQ12" s="276">
        <f t="shared" si="5"/>
        <v>11.084754927288712</v>
      </c>
      <c r="AR12" s="276">
        <f t="shared" si="5"/>
        <v>11.700938163368971</v>
      </c>
      <c r="AS12" s="276">
        <f t="shared" si="5"/>
        <v>12.351374008813792</v>
      </c>
      <c r="AT12" s="276">
        <f t="shared" si="5"/>
        <v>13.037966509659459</v>
      </c>
      <c r="AU12" s="276">
        <f t="shared" si="5"/>
        <v>13.762725554719648</v>
      </c>
      <c r="AV12" s="276">
        <f t="shared" si="5"/>
        <v>14.527772759210787</v>
      </c>
      <c r="AW12" s="276">
        <f t="shared" si="5"/>
        <v>15.335347675438429</v>
      </c>
      <c r="AX12" s="276">
        <f t="shared" si="5"/>
        <v>16.187814348725432</v>
      </c>
      <c r="AY12" s="276">
        <f t="shared" si="5"/>
        <v>17.087668237773372</v>
      </c>
      <c r="AZ12" s="276">
        <f t="shared" si="5"/>
        <v>18.037543519715435</v>
      </c>
      <c r="BA12" s="276">
        <f t="shared" si="5"/>
        <v>19.04022080124513</v>
      </c>
      <c r="BB12" s="276">
        <f t="shared" si="5"/>
        <v>20.098635258393941</v>
      </c>
      <c r="BC12" s="276">
        <f t="shared" si="5"/>
        <v>21.215885228785766</v>
      </c>
      <c r="BD12" s="276">
        <f t="shared" si="5"/>
        <v>22.395241281520629</v>
      </c>
      <c r="BE12" s="276">
        <f t="shared" si="6"/>
        <v>23.640155791238247</v>
      </c>
      <c r="BF12" s="276">
        <f t="shared" si="6"/>
        <v>24.954273044387982</v>
      </c>
      <c r="BG12" s="276">
        <f t="shared" si="6"/>
        <v>26.34143990728969</v>
      </c>
      <c r="BH12" s="276">
        <f t="shared" si="6"/>
        <v>27.80571708721445</v>
      </c>
      <c r="BI12" s="276">
        <f t="shared" si="6"/>
        <v>29.351391019450197</v>
      </c>
      <c r="BJ12" s="276">
        <f t="shared" si="6"/>
        <v>30.982986415149721</v>
      </c>
      <c r="BK12" s="276">
        <f t="shared" si="6"/>
        <v>32.705279506692818</v>
      </c>
      <c r="BL12" s="276">
        <f t="shared" si="6"/>
        <v>34.523312029336289</v>
      </c>
      <c r="BM12" s="276">
        <f t="shared" si="6"/>
        <v>36.442405980080778</v>
      </c>
      <c r="BN12" s="276">
        <f t="shared" si="6"/>
        <v>38.468179196958673</v>
      </c>
      <c r="BO12" s="276">
        <f t="shared" si="6"/>
        <v>40.6065618043489</v>
      </c>
      <c r="BP12" s="276">
        <f t="shared" si="6"/>
        <v>42.863813572459641</v>
      </c>
      <c r="BQ12" s="276">
        <f t="shared" si="6"/>
        <v>45.246542241796071</v>
      </c>
      <c r="BR12" s="276">
        <f t="shared" si="6"/>
        <v>47.761722866254985</v>
      </c>
      <c r="BS12" s="276">
        <f t="shared" si="6"/>
        <v>50.416718231470149</v>
      </c>
      <c r="BT12" s="276">
        <f t="shared" si="6"/>
        <v>53.219300408179798</v>
      </c>
      <c r="BU12" s="276">
        <f t="shared" si="7"/>
        <v>56.17767350371026</v>
      </c>
      <c r="BV12" s="276">
        <f t="shared" si="7"/>
        <v>59.300497678176988</v>
      </c>
      <c r="BW12" s="276">
        <f t="shared" si="7"/>
        <v>62.596914495706621</v>
      </c>
      <c r="BX12" s="276">
        <f t="shared" si="7"/>
        <v>66.076573684891613</v>
      </c>
      <c r="BY12" s="276">
        <f t="shared" si="7"/>
        <v>69.749661386814395</v>
      </c>
      <c r="BZ12" s="276">
        <f t="shared" si="7"/>
        <v>73.626929973332608</v>
      </c>
      <c r="CA12" s="276">
        <f t="shared" si="7"/>
        <v>77.719729522913582</v>
      </c>
      <c r="CB12" s="276">
        <f t="shared" si="7"/>
        <v>82.040041046158493</v>
      </c>
      <c r="CC12" s="276">
        <f t="shared" si="7"/>
        <v>86.600511558278683</v>
      </c>
      <c r="CD12" s="276">
        <f t="shared" si="7"/>
        <v>91.414491101192951</v>
      </c>
      <c r="CE12" s="276">
        <f t="shared" si="7"/>
        <v>96.496071823622202</v>
      </c>
      <c r="CF12" s="276">
        <f t="shared" si="7"/>
        <v>101.8601292335821</v>
      </c>
      <c r="CG12" s="276">
        <f t="shared" si="7"/>
        <v>107.52236574403366</v>
      </c>
      <c r="CH12" s="276">
        <f t="shared" si="7"/>
        <v>113.49935663916472</v>
      </c>
      <c r="CI12" s="276">
        <f t="shared" si="7"/>
        <v>119.80859859586118</v>
      </c>
      <c r="CJ12" s="276">
        <f t="shared" si="7"/>
        <v>126.46856090240678</v>
      </c>
      <c r="CK12" s="276">
        <f t="shared" si="8"/>
        <v>133.49873952434578</v>
      </c>
      <c r="CL12" s="276">
        <f t="shared" si="8"/>
        <v>140.9197141757779</v>
      </c>
      <c r="CM12" s="276">
        <f t="shared" si="8"/>
        <v>148.75320856315221</v>
      </c>
      <c r="CN12" s="276">
        <f t="shared" si="8"/>
        <v>157.02215397791423</v>
      </c>
      <c r="CO12" s="276">
        <f t="shared" si="8"/>
        <v>165.75075642416331</v>
      </c>
      <c r="CP12" s="276">
        <f t="shared" si="8"/>
        <v>174.96456747782574</v>
      </c>
      <c r="CQ12" s="276">
        <f t="shared" si="8"/>
        <v>184.69055908477227</v>
      </c>
      <c r="CR12" s="276">
        <f t="shared" si="8"/>
        <v>194.95720251683983</v>
      </c>
      <c r="CS12" s="276">
        <f t="shared" si="8"/>
        <v>205.79455171688784</v>
      </c>
      <c r="CT12" s="276">
        <f t="shared" si="8"/>
        <v>217.234331276869</v>
      </c>
      <c r="CU12" s="276">
        <f t="shared" si="8"/>
        <v>229.31002930645573</v>
      </c>
      <c r="CV12" s="276">
        <f t="shared" si="8"/>
        <v>242.05699546408025</v>
      </c>
      <c r="CW12" s="276">
        <f t="shared" si="8"/>
        <v>255.51254443735857</v>
      </c>
      <c r="CX12" s="276">
        <f t="shared" si="8"/>
        <v>269.7160651758204</v>
      </c>
      <c r="CY12" s="276">
        <f t="shared" si="8"/>
        <v>284.70913619570638</v>
      </c>
      <c r="CZ12" s="276">
        <f t="shared" si="8"/>
        <v>300.53564729436857</v>
      </c>
      <c r="DA12" s="276">
        <f t="shared" si="9"/>
        <v>317.24192803057377</v>
      </c>
      <c r="DB12" s="276">
        <f t="shared" si="9"/>
        <v>334.87688334681485</v>
      </c>
      <c r="DC12" s="276">
        <f t="shared" si="9"/>
        <v>353.49213673064253</v>
      </c>
      <c r="DD12" s="276">
        <f t="shared" si="9"/>
        <v>373.14218133409946</v>
      </c>
      <c r="DE12" s="276">
        <f t="shared" si="9"/>
        <v>393.88453949363441</v>
      </c>
      <c r="DF12" s="276">
        <f t="shared" si="9"/>
        <v>415.7799311174648</v>
      </c>
      <c r="DG12" s="276">
        <f t="shared" si="9"/>
        <v>438.8924514333155</v>
      </c>
      <c r="DH12" s="276">
        <f t="shared" si="9"/>
        <v>463.28975861686064</v>
      </c>
      <c r="DI12" s="276">
        <f t="shared" si="9"/>
        <v>489.04327185012107</v>
      </c>
      <c r="DJ12" s="276">
        <f t="shared" si="9"/>
        <v>516.22838038960163</v>
      </c>
      <c r="DK12" s="276">
        <f t="shared" si="9"/>
        <v>544.92466425618045</v>
      </c>
      <c r="DL12" s="276">
        <f t="shared" si="9"/>
        <v>575.21612719278596</v>
      </c>
      <c r="DM12" s="276">
        <f t="shared" si="9"/>
        <v>607.19144257180608</v>
      </c>
      <c r="DN12" s="276">
        <f t="shared" si="9"/>
        <v>640.94421297208498</v>
      </c>
      <c r="DO12" s="276">
        <f t="shared" si="9"/>
        <v>676.57324418537621</v>
      </c>
      <c r="DP12" s="276">
        <f t="shared" si="9"/>
        <v>714.18283445436327</v>
      </c>
      <c r="DQ12" s="276">
        <f t="shared" si="10"/>
        <v>753.88307978894375</v>
      </c>
      <c r="DR12" s="276">
        <f t="shared" si="10"/>
        <v>795.79019625454202</v>
      </c>
      <c r="DS12" s="276">
        <f t="shared" si="10"/>
        <v>840.02686017589815</v>
      </c>
      <c r="DT12" s="276">
        <f t="shared" si="10"/>
        <v>886.72256725222314</v>
      </c>
      <c r="DU12" s="276">
        <f t="shared" si="10"/>
        <v>936.01401163497349</v>
      </c>
      <c r="DV12" s="276">
        <f t="shared" si="10"/>
        <v>988.0454860779339</v>
      </c>
      <c r="DW12" s="276">
        <f t="shared" si="10"/>
        <v>1042.9693043309828</v>
      </c>
      <c r="DX12" s="276">
        <f t="shared" si="10"/>
        <v>1100.94624701403</v>
      </c>
      <c r="DY12" s="276">
        <f t="shared" si="10"/>
        <v>1162.1460322763508</v>
      </c>
      <c r="DZ12" s="276">
        <f t="shared" si="10"/>
        <v>1226.7478126190965</v>
      </c>
      <c r="EA12" s="276">
        <f t="shared" si="10"/>
        <v>1294.9406993353484</v>
      </c>
      <c r="EB12" s="276">
        <f t="shared" si="10"/>
        <v>1366.9243161029278</v>
      </c>
      <c r="EC12" s="276">
        <f t="shared" si="10"/>
        <v>1442.9093833505185</v>
      </c>
      <c r="ED12" s="276">
        <f t="shared" si="10"/>
        <v>1523.1183351077373</v>
      </c>
      <c r="EE12" s="276">
        <f t="shared" si="10"/>
        <v>1607.785970144881</v>
      </c>
      <c r="EF12" s="276">
        <f t="shared" si="10"/>
        <v>1697.1601393084595</v>
      </c>
      <c r="EG12" s="276">
        <f t="shared" si="11"/>
        <v>1791.502471064575</v>
      </c>
      <c r="EH12" s="276">
        <f t="shared" si="11"/>
        <v>1891.0891373740626</v>
      </c>
      <c r="EI12" s="276">
        <f t="shared" si="11"/>
        <v>1996.2116621413641</v>
      </c>
      <c r="EJ12" s="276">
        <f t="shared" si="11"/>
        <v>2107.1777746037419</v>
      </c>
      <c r="EK12" s="276">
        <f t="shared" si="11"/>
        <v>2224.3123101589917</v>
      </c>
      <c r="EL12" s="276">
        <f t="shared" si="11"/>
        <v>2347.9581612686798</v>
      </c>
      <c r="EM12" s="276">
        <f t="shared" si="11"/>
        <v>2478.4772812205238</v>
      </c>
      <c r="EN12" s="276">
        <f t="shared" si="11"/>
        <v>2616.2517436882663</v>
      </c>
      <c r="EO12" s="276">
        <f t="shared" si="11"/>
        <v>2761.6848611907358</v>
      </c>
      <c r="EP12" s="276">
        <f t="shared" si="11"/>
        <v>2915.2023657241984</v>
      </c>
      <c r="EQ12" s="276">
        <f t="shared" si="11"/>
        <v>3077.2536550241171</v>
      </c>
      <c r="ER12" s="276">
        <f t="shared" si="11"/>
        <v>3248.3131081045431</v>
      </c>
      <c r="ES12" s="276">
        <f t="shared" si="11"/>
        <v>3428.8814739261725</v>
      </c>
      <c r="ET12" s="276">
        <f t="shared" si="11"/>
        <v>3619.4873372581696</v>
      </c>
      <c r="EU12" s="276">
        <f t="shared" si="11"/>
        <v>3820.6886660248283</v>
      </c>
      <c r="EV12" s="276">
        <f t="shared" si="11"/>
        <v>4033.0744446666827</v>
      </c>
      <c r="EW12" s="276">
        <f t="shared" si="12"/>
        <v>4257.2663982974664</v>
      </c>
      <c r="EX12" s="276">
        <f t="shared" si="12"/>
        <v>4493.9208127041111</v>
      </c>
      <c r="EY12" s="276">
        <f t="shared" si="12"/>
        <v>4743.7304555175451</v>
      </c>
      <c r="EZ12" s="276">
        <f t="shared" si="12"/>
        <v>5007.426604178203</v>
      </c>
      <c r="FA12" s="276">
        <f t="shared" si="12"/>
        <v>5285.7811866327929</v>
      </c>
      <c r="FB12" s="276">
        <f t="shared" si="12"/>
        <v>5579.6090410288662</v>
      </c>
      <c r="FC12" s="276">
        <f t="shared" si="12"/>
        <v>5889.7703010220785</v>
      </c>
      <c r="FD12" s="276">
        <f t="shared" si="12"/>
        <v>6217.1729136787453</v>
      </c>
      <c r="FE12" s="276">
        <f t="shared" si="12"/>
        <v>6562.7752973444458</v>
      </c>
      <c r="FF12" s="276">
        <f t="shared" si="12"/>
        <v>6927.5891472591584</v>
      </c>
      <c r="FG12" s="276">
        <f t="shared" si="12"/>
        <v>7312.6823971319118</v>
      </c>
      <c r="FH12" s="276">
        <f t="shared" si="12"/>
        <v>7719.1823453444813</v>
      </c>
      <c r="FI12" s="276">
        <f t="shared" si="12"/>
        <v>8148.278954935593</v>
      </c>
      <c r="FJ12" s="276">
        <f t="shared" si="12"/>
        <v>8601.2283370258065</v>
      </c>
      <c r="FK12" s="276">
        <f t="shared" si="12"/>
        <v>9079.3564278802351</v>
      </c>
      <c r="FL12" s="276">
        <f t="shared" si="12"/>
        <v>9584.0628703731181</v>
      </c>
      <c r="FM12" s="276">
        <f t="shared" si="13"/>
        <v>10116.8251112166</v>
      </c>
      <c r="FN12" s="276">
        <f t="shared" si="13"/>
        <v>10679.202725947702</v>
      </c>
      <c r="FO12" s="276">
        <f t="shared" si="13"/>
        <v>11272.841984334184</v>
      </c>
      <c r="FP12" s="276">
        <f t="shared" si="13"/>
        <v>11899.480669563774</v>
      </c>
      <c r="FQ12" s="276">
        <f t="shared" si="13"/>
        <v>12560.953165324196</v>
      </c>
      <c r="FR12" s="276">
        <f t="shared" si="13"/>
        <v>13259.195825665553</v>
      </c>
      <c r="FS12" s="276">
        <f t="shared" si="13"/>
        <v>13996.252643364527</v>
      </c>
      <c r="FT12" s="276">
        <f t="shared" si="13"/>
        <v>14774.281233383583</v>
      </c>
      <c r="FU12" s="276">
        <f t="shared" si="13"/>
        <v>15595.559148940787</v>
      </c>
      <c r="FV12" s="276">
        <f t="shared" si="13"/>
        <v>16462.490548679536</v>
      </c>
      <c r="FW12" s="276">
        <f t="shared" si="13"/>
        <v>17377.61323445525</v>
      </c>
      <c r="FX12" s="276">
        <f t="shared" si="13"/>
        <v>18343.606080341004</v>
      </c>
      <c r="FY12" s="276">
        <f t="shared" si="13"/>
        <v>19363.296874599338</v>
      </c>
      <c r="FZ12" s="276">
        <f t="shared" si="13"/>
        <v>20439.670597576336</v>
      </c>
      <c r="GA12" s="276">
        <f t="shared" si="13"/>
        <v>21575.878159750169</v>
      </c>
      <c r="GB12" s="276">
        <f t="shared" si="13"/>
        <v>22775.245625513355</v>
      </c>
      <c r="GC12" s="276">
        <f t="shared" si="14"/>
        <v>24041.283949689834</v>
      </c>
      <c r="GD12" s="276">
        <f t="shared" si="14"/>
        <v>25377.699255288986</v>
      </c>
      <c r="GE12" s="276">
        <f t="shared" si="14"/>
        <v>26788.403682583019</v>
      </c>
      <c r="GF12" s="276">
        <f t="shared" si="14"/>
        <v>28277.52684126667</v>
      </c>
      <c r="GG12" s="276">
        <f t="shared" si="14"/>
        <v>29849.427899223567</v>
      </c>
      <c r="GH12" s="276">
        <f t="shared" si="14"/>
        <v>31508.70834328718</v>
      </c>
      <c r="GI12" s="276">
        <f t="shared" si="14"/>
        <v>33260.22544935139</v>
      </c>
      <c r="GJ12" s="276">
        <f t="shared" si="14"/>
        <v>35109.106501262308</v>
      </c>
      <c r="GK12" s="276">
        <f t="shared" si="14"/>
        <v>37060.763800114808</v>
      </c>
      <c r="GL12" s="276">
        <f t="shared" si="14"/>
        <v>39120.910507891094</v>
      </c>
      <c r="GM12" s="276">
        <f t="shared" si="14"/>
        <v>41295.577371821004</v>
      </c>
      <c r="GN12" s="276">
        <f t="shared" si="14"/>
        <v>43591.130378421869</v>
      </c>
      <c r="GO12" s="276">
        <f t="shared" si="14"/>
        <v>46014.289388897378</v>
      </c>
      <c r="GP12" s="276">
        <f t="shared" si="14"/>
        <v>48572.147810447466</v>
      </c>
      <c r="GQ12" s="276">
        <f t="shared" si="14"/>
        <v>51272.193361073885</v>
      </c>
      <c r="GR12" s="276">
        <f t="shared" si="14"/>
        <v>54122.329988667036</v>
      </c>
      <c r="GS12" s="276">
        <f t="shared" si="15"/>
        <v>57130.901008538698</v>
      </c>
      <c r="GT12" s="276">
        <f t="shared" si="15"/>
        <v>60306.713527132</v>
      </c>
      <c r="GU12" s="276">
        <f t="shared" si="15"/>
        <v>63659.064223405127</v>
      </c>
      <c r="GV12" s="276">
        <f t="shared" si="15"/>
        <v>67197.766563359633</v>
      </c>
      <c r="GW12" s="276">
        <f t="shared" si="15"/>
        <v>70933.179527379441</v>
      </c>
      <c r="GX12" s="276">
        <f t="shared" si="15"/>
        <v>74876.23793447527</v>
      </c>
      <c r="GY12" s="276">
        <f t="shared" si="15"/>
        <v>79038.484452203687</v>
      </c>
      <c r="GZ12" s="276">
        <f t="shared" si="15"/>
        <v>83432.10338596486</v>
      </c>
      <c r="HA12" s="276">
        <f t="shared" si="15"/>
        <v>88069.956346591483</v>
      </c>
      <c r="HB12" s="276">
        <f t="shared" si="15"/>
        <v>92965.619900640246</v>
      </c>
      <c r="HC12" s="276">
        <f t="shared" si="15"/>
        <v>98133.425313600805</v>
      </c>
      <c r="HD12" s="276">
        <f t="shared" si="15"/>
        <v>103588.50050236414</v>
      </c>
      <c r="HE12" s="276">
        <f t="shared" si="15"/>
        <v>109346.81431975953</v>
      </c>
      <c r="HF12" s="276">
        <f t="shared" si="15"/>
        <v>115425.2233007957</v>
      </c>
    </row>
    <row r="13" spans="1:214">
      <c r="A13" s="3" t="str">
        <f>'Attachment 3 Constant DCF '!A11</f>
        <v>South Jersey Industries, Inc.</v>
      </c>
      <c r="B13" s="3" t="str">
        <f>'Attachment 3 Constant DCF '!B11</f>
        <v>SJI</v>
      </c>
      <c r="C13" s="276">
        <f>'Attachment 3 Constant DCF '!D11</f>
        <v>21.932666666666663</v>
      </c>
      <c r="D13" s="276">
        <f>'Attachment 3 Constant DCF '!C11</f>
        <v>1.21</v>
      </c>
      <c r="E13" s="99">
        <f>MAX('Attachment 3 Constant DCF '!G11:I11)</f>
        <v>0.245</v>
      </c>
      <c r="F13" s="95">
        <f t="shared" si="0"/>
        <v>0.2134313916594181</v>
      </c>
      <c r="G13" s="95">
        <f t="shared" si="0"/>
        <v>0.18186278331883621</v>
      </c>
      <c r="H13" s="95">
        <f t="shared" si="0"/>
        <v>0.15029417497825431</v>
      </c>
      <c r="I13" s="95">
        <f t="shared" si="0"/>
        <v>0.11872556663767242</v>
      </c>
      <c r="J13" s="95">
        <f t="shared" si="0"/>
        <v>8.7156958297090525E-2</v>
      </c>
      <c r="K13" s="95">
        <f>'Attachment 5 GDP Growth'!$D$25</f>
        <v>5.5588349956508631E-2</v>
      </c>
      <c r="L13" s="95">
        <f t="shared" si="1"/>
        <v>0.21241663098335273</v>
      </c>
      <c r="N13" s="276">
        <f t="shared" si="16"/>
        <v>-21.932666666666663</v>
      </c>
      <c r="O13" s="276">
        <f t="shared" si="2"/>
        <v>1.5064500000000001</v>
      </c>
      <c r="P13" s="276">
        <f t="shared" si="3"/>
        <v>1.8755302500000002</v>
      </c>
      <c r="Q13" s="276">
        <f t="shared" si="3"/>
        <v>2.3350351612500004</v>
      </c>
      <c r="R13" s="276">
        <f t="shared" si="3"/>
        <v>2.9071187757562509</v>
      </c>
      <c r="S13" s="276">
        <f t="shared" si="3"/>
        <v>3.6193628758165328</v>
      </c>
      <c r="T13" s="276">
        <f t="shared" si="17"/>
        <v>4.3918485313224895</v>
      </c>
      <c r="U13" s="276">
        <f t="shared" si="17"/>
        <v>5.1905623291435408</v>
      </c>
      <c r="V13" s="276">
        <f t="shared" si="17"/>
        <v>5.9706736120753749</v>
      </c>
      <c r="W13" s="276">
        <f t="shared" si="17"/>
        <v>6.6795452198776211</v>
      </c>
      <c r="X13" s="276">
        <f t="shared" si="17"/>
        <v>7.2617140640500253</v>
      </c>
      <c r="Y13" s="276">
        <f t="shared" si="4"/>
        <v>7.665380766726539</v>
      </c>
      <c r="Z13" s="276">
        <f t="shared" si="4"/>
        <v>8.0914866353372243</v>
      </c>
      <c r="AA13" s="276">
        <f t="shared" si="4"/>
        <v>8.5412790260907627</v>
      </c>
      <c r="AB13" s="276">
        <f t="shared" si="4"/>
        <v>9.0160746336692839</v>
      </c>
      <c r="AC13" s="276">
        <f t="shared" si="4"/>
        <v>9.5172633456396927</v>
      </c>
      <c r="AD13" s="276">
        <f t="shared" si="4"/>
        <v>10.046312311125364</v>
      </c>
      <c r="AE13" s="276">
        <f t="shared" si="4"/>
        <v>10.604770235648582</v>
      </c>
      <c r="AF13" s="276">
        <f t="shared" si="4"/>
        <v>11.194271914716182</v>
      </c>
      <c r="AG13" s="276">
        <f t="shared" si="4"/>
        <v>11.816543019419742</v>
      </c>
      <c r="AH13" s="276">
        <f t="shared" si="4"/>
        <v>12.473405148059385</v>
      </c>
      <c r="AI13" s="276">
        <f t="shared" si="4"/>
        <v>13.166781158579026</v>
      </c>
      <c r="AJ13" s="276">
        <f t="shared" si="4"/>
        <v>13.898700797422881</v>
      </c>
      <c r="AK13" s="276">
        <f t="shared" si="4"/>
        <v>14.67130664129083</v>
      </c>
      <c r="AL13" s="276">
        <f t="shared" si="4"/>
        <v>15.486860369186154</v>
      </c>
      <c r="AM13" s="276">
        <f t="shared" si="4"/>
        <v>16.347749383116057</v>
      </c>
      <c r="AN13" s="276">
        <f t="shared" si="4"/>
        <v>17.25649379682601</v>
      </c>
      <c r="AO13" s="276">
        <f t="shared" si="5"/>
        <v>18.215753813026296</v>
      </c>
      <c r="AP13" s="276">
        <f t="shared" si="5"/>
        <v>19.22833751070641</v>
      </c>
      <c r="AQ13" s="276">
        <f t="shared" si="5"/>
        <v>20.297209065333419</v>
      </c>
      <c r="AR13" s="276">
        <f t="shared" si="5"/>
        <v>21.425497425997591</v>
      </c>
      <c r="AS13" s="276">
        <f t="shared" si="5"/>
        <v>22.616505474906219</v>
      </c>
      <c r="AT13" s="276">
        <f t="shared" si="5"/>
        <v>23.873719696038599</v>
      </c>
      <c r="AU13" s="276">
        <f t="shared" si="5"/>
        <v>25.200820381265586</v>
      </c>
      <c r="AV13" s="276">
        <f t="shared" si="5"/>
        <v>26.601692403810492</v>
      </c>
      <c r="AW13" s="276">
        <f t="shared" si="5"/>
        <v>28.080436590588906</v>
      </c>
      <c r="AX13" s="276">
        <f t="shared" si="5"/>
        <v>29.641381726718112</v>
      </c>
      <c r="AY13" s="276">
        <f t="shared" si="5"/>
        <v>31.289097227337379</v>
      </c>
      <c r="AZ13" s="276">
        <f t="shared" si="5"/>
        <v>33.028406513833836</v>
      </c>
      <c r="BA13" s="276">
        <f t="shared" si="5"/>
        <v>34.864401133630658</v>
      </c>
      <c r="BB13" s="276">
        <f t="shared" si="5"/>
        <v>36.802455664871012</v>
      </c>
      <c r="BC13" s="276">
        <f t="shared" si="5"/>
        <v>38.848243449628754</v>
      </c>
      <c r="BD13" s="276">
        <f t="shared" si="5"/>
        <v>41.007753201702364</v>
      </c>
      <c r="BE13" s="276">
        <f t="shared" si="6"/>
        <v>43.287306537608735</v>
      </c>
      <c r="BF13" s="276">
        <f t="shared" si="6"/>
        <v>45.693576482095992</v>
      </c>
      <c r="BG13" s="276">
        <f t="shared" si="6"/>
        <v>48.233607002347235</v>
      </c>
      <c r="BH13" s="276">
        <f t="shared" si="6"/>
        <v>50.914833628058418</v>
      </c>
      <c r="BI13" s="276">
        <f t="shared" si="6"/>
        <v>53.745105217752339</v>
      </c>
      <c r="BJ13" s="276">
        <f t="shared" si="6"/>
        <v>56.732706935046131</v>
      </c>
      <c r="BK13" s="276">
        <f t="shared" si="6"/>
        <v>59.88638450213152</v>
      </c>
      <c r="BL13" s="276">
        <f t="shared" si="6"/>
        <v>63.215369801466039</v>
      </c>
      <c r="BM13" s="276">
        <f t="shared" si="6"/>
        <v>66.729407900620046</v>
      </c>
      <c r="BN13" s="276">
        <f t="shared" si="6"/>
        <v>70.438785579390327</v>
      </c>
      <c r="BO13" s="276">
        <f t="shared" si="6"/>
        <v>74.354361442688955</v>
      </c>
      <c r="BP13" s="276">
        <f t="shared" si="6"/>
        <v>78.487597707357878</v>
      </c>
      <c r="BQ13" s="276">
        <f t="shared" si="6"/>
        <v>82.850593755960148</v>
      </c>
      <c r="BR13" s="276">
        <f t="shared" si="6"/>
        <v>87.456121555770991</v>
      </c>
      <c r="BS13" s="276">
        <f t="shared" si="6"/>
        <v>92.317663046652143</v>
      </c>
      <c r="BT13" s="276">
        <f t="shared" si="6"/>
        <v>97.449449607256483</v>
      </c>
      <c r="BU13" s="276">
        <f t="shared" si="7"/>
        <v>102.86650371509381</v>
      </c>
      <c r="BV13" s="276">
        <f t="shared" si="7"/>
        <v>108.58468292241095</v>
      </c>
      <c r="BW13" s="276">
        <f t="shared" si="7"/>
        <v>114.62072627661846</v>
      </c>
      <c r="BX13" s="276">
        <f t="shared" si="7"/>
        <v>120.99230332115231</v>
      </c>
      <c r="BY13" s="276">
        <f t="shared" si="7"/>
        <v>127.71806582021256</v>
      </c>
      <c r="BZ13" s="276">
        <f t="shared" si="7"/>
        <v>134.81770235879495</v>
      </c>
      <c r="CA13" s="276">
        <f t="shared" si="7"/>
        <v>142.31199597784806</v>
      </c>
      <c r="CB13" s="276">
        <f t="shared" si="7"/>
        <v>150.22288501327392</v>
      </c>
      <c r="CC13" s="276">
        <f t="shared" si="7"/>
        <v>158.57352731686814</v>
      </c>
      <c r="CD13" s="276">
        <f t="shared" si="7"/>
        <v>167.3883680471962</v>
      </c>
      <c r="CE13" s="276">
        <f t="shared" si="7"/>
        <v>176.69321122885262</v>
      </c>
      <c r="CF13" s="276">
        <f t="shared" si="7"/>
        <v>186.51529528958139</v>
      </c>
      <c r="CG13" s="276">
        <f t="shared" si="7"/>
        <v>196.88337279638017</v>
      </c>
      <c r="CH13" s="276">
        <f t="shared" si="7"/>
        <v>207.8277946240031</v>
      </c>
      <c r="CI13" s="276">
        <f t="shared" si="7"/>
        <v>219.3805988022516</v>
      </c>
      <c r="CJ13" s="276">
        <f t="shared" si="7"/>
        <v>231.57560430213957</v>
      </c>
      <c r="CK13" s="276">
        <f t="shared" si="8"/>
        <v>244.44851003547686</v>
      </c>
      <c r="CL13" s="276">
        <f t="shared" si="8"/>
        <v>258.03699935767605</v>
      </c>
      <c r="CM13" s="276">
        <f t="shared" si="8"/>
        <v>272.38085037969796</v>
      </c>
      <c r="CN13" s="276">
        <f t="shared" si="8"/>
        <v>287.52205241205604</v>
      </c>
      <c r="CO13" s="276">
        <f t="shared" si="8"/>
        <v>303.50492888175103</v>
      </c>
      <c r="CP13" s="276">
        <f t="shared" si="8"/>
        <v>320.37626708195506</v>
      </c>
      <c r="CQ13" s="276">
        <f t="shared" si="8"/>
        <v>338.18545513426665</v>
      </c>
      <c r="CR13" s="276">
        <f t="shared" si="8"/>
        <v>356.9846265644714</v>
      </c>
      <c r="CS13" s="276">
        <f t="shared" si="8"/>
        <v>376.82881291503077</v>
      </c>
      <c r="CT13" s="276">
        <f t="shared" si="8"/>
        <v>397.77610484104724</v>
      </c>
      <c r="CU13" s="276">
        <f t="shared" si="8"/>
        <v>419.88782216128823</v>
      </c>
      <c r="CV13" s="276">
        <f t="shared" si="8"/>
        <v>443.22869336206617</v>
      </c>
      <c r="CW13" s="276">
        <f t="shared" si="8"/>
        <v>467.86704507944273</v>
      </c>
      <c r="CX13" s="276">
        <f t="shared" si="8"/>
        <v>493.87500211443637</v>
      </c>
      <c r="CY13" s="276">
        <f t="shared" si="8"/>
        <v>521.32869856674506</v>
      </c>
      <c r="CZ13" s="276">
        <f t="shared" si="8"/>
        <v>550.30850070504448</v>
      </c>
      <c r="DA13" s="276">
        <f t="shared" si="9"/>
        <v>580.89924222627803</v>
      </c>
      <c r="DB13" s="276">
        <f t="shared" si="9"/>
        <v>613.19047259262311</v>
      </c>
      <c r="DC13" s="276">
        <f t="shared" si="9"/>
        <v>647.27671917309874</v>
      </c>
      <c r="DD13" s="276">
        <f t="shared" si="9"/>
        <v>683.25776395719367</v>
      </c>
      <c r="DE13" s="276">
        <f t="shared" si="9"/>
        <v>721.23893565054777</v>
      </c>
      <c r="DF13" s="276">
        <f t="shared" si="9"/>
        <v>761.33141800775024</v>
      </c>
      <c r="DG13" s="276">
        <f t="shared" si="9"/>
        <v>803.65257530485007</v>
      </c>
      <c r="DH13" s="276">
        <f t="shared" si="9"/>
        <v>848.32629590434544</v>
      </c>
      <c r="DI13" s="276">
        <f t="shared" si="9"/>
        <v>895.48335491838486</v>
      </c>
      <c r="DJ13" s="276">
        <f t="shared" si="9"/>
        <v>945.26179703181651</v>
      </c>
      <c r="DK13" s="276">
        <f t="shared" si="9"/>
        <v>997.80734060573934</v>
      </c>
      <c r="DL13" s="276">
        <f t="shared" si="9"/>
        <v>1053.2738042445044</v>
      </c>
      <c r="DM13" s="276">
        <f t="shared" si="9"/>
        <v>1111.8235570748711</v>
      </c>
      <c r="DN13" s="276">
        <f t="shared" si="9"/>
        <v>1173.6279940554393</v>
      </c>
      <c r="DO13" s="276">
        <f t="shared" si="9"/>
        <v>1238.8680377077483</v>
      </c>
      <c r="DP13" s="276">
        <f t="shared" si="9"/>
        <v>1307.7346677377798</v>
      </c>
      <c r="DQ13" s="276">
        <f t="shared" si="10"/>
        <v>1380.4294800982459</v>
      </c>
      <c r="DR13" s="276">
        <f t="shared" si="10"/>
        <v>1457.1652771282284</v>
      </c>
      <c r="DS13" s="276">
        <f t="shared" si="10"/>
        <v>1538.1666904977053</v>
      </c>
      <c r="DT13" s="276">
        <f t="shared" si="10"/>
        <v>1623.6708387805365</v>
      </c>
      <c r="DU13" s="276">
        <f t="shared" si="10"/>
        <v>1713.9280215808469</v>
      </c>
      <c r="DV13" s="276">
        <f t="shared" si="10"/>
        <v>1809.2024522447496</v>
      </c>
      <c r="DW13" s="276">
        <f t="shared" si="10"/>
        <v>1909.7730313023044</v>
      </c>
      <c r="DX13" s="276">
        <f t="shared" si="10"/>
        <v>2015.9341629038393</v>
      </c>
      <c r="DY13" s="276">
        <f t="shared" si="10"/>
        <v>2127.9966166406193</v>
      </c>
      <c r="DZ13" s="276">
        <f t="shared" si="10"/>
        <v>2246.2884372727044</v>
      </c>
      <c r="EA13" s="276">
        <f t="shared" si="10"/>
        <v>2371.1559050270785</v>
      </c>
      <c r="EB13" s="276">
        <f t="shared" si="10"/>
        <v>2502.9645492771656</v>
      </c>
      <c r="EC13" s="276">
        <f t="shared" si="10"/>
        <v>2642.1002185711195</v>
      </c>
      <c r="ED13" s="276">
        <f t="shared" si="10"/>
        <v>2788.970210141219</v>
      </c>
      <c r="EE13" s="276">
        <f t="shared" si="10"/>
        <v>2944.0044622008263</v>
      </c>
      <c r="EF13" s="276">
        <f t="shared" si="10"/>
        <v>3107.6568125191689</v>
      </c>
      <c r="EG13" s="276">
        <f t="shared" si="11"/>
        <v>3280.4063269582125</v>
      </c>
      <c r="EH13" s="276">
        <f t="shared" si="11"/>
        <v>3462.7587018607105</v>
      </c>
      <c r="EI13" s="276">
        <f t="shared" si="11"/>
        <v>3655.2477443946891</v>
      </c>
      <c r="EJ13" s="276">
        <f t="shared" si="11"/>
        <v>3858.4369351878399</v>
      </c>
      <c r="EK13" s="276">
        <f t="shared" si="11"/>
        <v>4072.9210778261804</v>
      </c>
      <c r="EL13" s="276">
        <f t="shared" si="11"/>
        <v>4299.3280400456224</v>
      </c>
      <c r="EM13" s="276">
        <f t="shared" si="11"/>
        <v>4538.3205917135092</v>
      </c>
      <c r="EN13" s="276">
        <f t="shared" si="11"/>
        <v>4790.598344980509</v>
      </c>
      <c r="EO13" s="276">
        <f t="shared" si="11"/>
        <v>5056.8998022823562</v>
      </c>
      <c r="EP13" s="276">
        <f t="shared" si="11"/>
        <v>5338.0045181866271</v>
      </c>
      <c r="EQ13" s="276">
        <f t="shared" si="11"/>
        <v>5634.7353814130092</v>
      </c>
      <c r="ER13" s="276">
        <f t="shared" si="11"/>
        <v>5947.9610237073166</v>
      </c>
      <c r="ES13" s="276">
        <f t="shared" si="11"/>
        <v>6278.5983626208326</v>
      </c>
      <c r="ET13" s="276">
        <f t="shared" si="11"/>
        <v>6627.6152856385615</v>
      </c>
      <c r="EU13" s="276">
        <f t="shared" si="11"/>
        <v>6996.0334835137437</v>
      </c>
      <c r="EV13" s="276">
        <f t="shared" si="11"/>
        <v>7384.9314411027581</v>
      </c>
      <c r="EW13" s="276">
        <f t="shared" si="12"/>
        <v>7795.4475944556016</v>
      </c>
      <c r="EX13" s="276">
        <f t="shared" si="12"/>
        <v>8228.7836634038231</v>
      </c>
      <c r="EY13" s="276">
        <f t="shared" si="12"/>
        <v>8686.208169401516</v>
      </c>
      <c r="EZ13" s="276">
        <f t="shared" si="12"/>
        <v>9169.0601489172914</v>
      </c>
      <c r="FA13" s="276">
        <f t="shared" si="12"/>
        <v>9678.7530732475825</v>
      </c>
      <c r="FB13" s="276">
        <f t="shared" si="12"/>
        <v>10216.778986225903</v>
      </c>
      <c r="FC13" s="276">
        <f t="shared" si="12"/>
        <v>10784.712871940532</v>
      </c>
      <c r="FD13" s="276">
        <f t="shared" si="12"/>
        <v>11384.217265246425</v>
      </c>
      <c r="FE13" s="276">
        <f t="shared" si="12"/>
        <v>12017.047118567871</v>
      </c>
      <c r="FF13" s="276">
        <f t="shared" si="12"/>
        <v>12685.054939238675</v>
      </c>
      <c r="FG13" s="276">
        <f t="shared" si="12"/>
        <v>13390.196212418612</v>
      </c>
      <c r="FH13" s="276">
        <f t="shared" si="12"/>
        <v>14134.535125460854</v>
      </c>
      <c r="FI13" s="276">
        <f t="shared" si="12"/>
        <v>14920.250610487536</v>
      </c>
      <c r="FJ13" s="276">
        <f t="shared" si="12"/>
        <v>15749.642722862129</v>
      </c>
      <c r="FK13" s="276">
        <f t="shared" si="12"/>
        <v>16625.13937423057</v>
      </c>
      <c r="FL13" s="276">
        <f t="shared" si="12"/>
        <v>17549.303439841031</v>
      </c>
      <c r="FM13" s="276">
        <f t="shared" si="13"/>
        <v>18524.840260947876</v>
      </c>
      <c r="FN13" s="276">
        <f t="shared" si="13"/>
        <v>19554.605564261867</v>
      </c>
      <c r="FO13" s="276">
        <f t="shared" si="13"/>
        <v>20641.613821629548</v>
      </c>
      <c r="FP13" s="276">
        <f t="shared" si="13"/>
        <v>21789.047074413396</v>
      </c>
      <c r="FQ13" s="276">
        <f t="shared" si="13"/>
        <v>23000.264248404728</v>
      </c>
      <c r="FR13" s="276">
        <f t="shared" si="13"/>
        <v>24278.810986537224</v>
      </c>
      <c r="FS13" s="276">
        <f t="shared" si="13"/>
        <v>25628.430028184783</v>
      </c>
      <c r="FT13" s="276">
        <f t="shared" si="13"/>
        <v>27053.072165427413</v>
      </c>
      <c r="FU13" s="276">
        <f t="shared" si="13"/>
        <v>28556.907808357875</v>
      </c>
      <c r="FV13" s="276">
        <f t="shared" si="13"/>
        <v>30144.339193284628</v>
      </c>
      <c r="FW13" s="276">
        <f t="shared" si="13"/>
        <v>31820.013269568633</v>
      </c>
      <c r="FX13" s="276">
        <f t="shared" si="13"/>
        <v>33588.835302818166</v>
      </c>
      <c r="FY13" s="276">
        <f t="shared" si="13"/>
        <v>35455.983234262756</v>
      </c>
      <c r="FZ13" s="276">
        <f t="shared" si="13"/>
        <v>37426.922838341059</v>
      </c>
      <c r="GA13" s="276">
        <f t="shared" si="13"/>
        <v>39507.423722874009</v>
      </c>
      <c r="GB13" s="276">
        <f t="shared" si="13"/>
        <v>41703.576218661197</v>
      </c>
      <c r="GC13" s="276">
        <f t="shared" si="14"/>
        <v>44021.809207942068</v>
      </c>
      <c r="GD13" s="276">
        <f t="shared" si="14"/>
        <v>46468.908943911803</v>
      </c>
      <c r="GE13" s="276">
        <f t="shared" si="14"/>
        <v>49052.038916383106</v>
      </c>
      <c r="GF13" s="276">
        <f t="shared" si="14"/>
        <v>51778.760821747288</v>
      </c>
      <c r="GG13" s="276">
        <f t="shared" si="14"/>
        <v>54657.056698620938</v>
      </c>
      <c r="GH13" s="276">
        <f t="shared" si="14"/>
        <v>57695.352293976612</v>
      </c>
      <c r="GI13" s="276">
        <f t="shared" si="14"/>
        <v>60902.541728158234</v>
      </c>
      <c r="GJ13" s="276">
        <f t="shared" si="14"/>
        <v>64288.013530983961</v>
      </c>
      <c r="GK13" s="276">
        <f t="shared" si="14"/>
        <v>67861.678125153063</v>
      </c>
      <c r="GL13" s="276">
        <f t="shared" si="14"/>
        <v>71633.996837410014</v>
      </c>
      <c r="GM13" s="276">
        <f t="shared" si="14"/>
        <v>75616.012522391393</v>
      </c>
      <c r="GN13" s="276">
        <f t="shared" si="14"/>
        <v>79819.381888801829</v>
      </c>
      <c r="GO13" s="276">
        <f t="shared" si="14"/>
        <v>84256.409622548745</v>
      </c>
      <c r="GP13" s="276">
        <f t="shared" si="14"/>
        <v>88940.084406725931</v>
      </c>
      <c r="GQ13" s="276">
        <f t="shared" si="14"/>
        <v>93884.116943888424</v>
      </c>
      <c r="GR13" s="276">
        <f t="shared" si="14"/>
        <v>99102.980091923077</v>
      </c>
      <c r="GS13" s="276">
        <f t="shared" si="15"/>
        <v>104611.95123100581</v>
      </c>
      <c r="GT13" s="276">
        <f t="shared" si="15"/>
        <v>110427.15698566817</v>
      </c>
      <c r="GU13" s="276">
        <f t="shared" si="15"/>
        <v>116565.62043288982</v>
      </c>
      <c r="GV13" s="276">
        <f t="shared" si="15"/>
        <v>123045.31093441085</v>
      </c>
      <c r="GW13" s="276">
        <f t="shared" si="15"/>
        <v>129885.1967391403</v>
      </c>
      <c r="GX13" s="276">
        <f t="shared" si="15"/>
        <v>137105.3005096456</v>
      </c>
      <c r="GY13" s="276">
        <f t="shared" si="15"/>
        <v>144726.75793526808</v>
      </c>
      <c r="GZ13" s="276">
        <f t="shared" si="15"/>
        <v>152771.87960344466</v>
      </c>
      <c r="HA13" s="276">
        <f t="shared" si="15"/>
        <v>161264.21631035453</v>
      </c>
      <c r="HB13" s="276">
        <f t="shared" si="15"/>
        <v>170228.62800207661</v>
      </c>
      <c r="HC13" s="276">
        <f t="shared" si="15"/>
        <v>179691.35654807236</v>
      </c>
      <c r="HD13" s="276">
        <f t="shared" si="15"/>
        <v>189680.10256002637</v>
      </c>
      <c r="HE13" s="276">
        <f t="shared" si="15"/>
        <v>200224.10648091955</v>
      </c>
      <c r="HF13" s="276">
        <f t="shared" si="15"/>
        <v>211354.23418171017</v>
      </c>
    </row>
    <row r="14" spans="1:214">
      <c r="A14" s="3" t="str">
        <f>'Attachment 3 Constant DCF '!A12</f>
        <v>Southwest Gas Corporation</v>
      </c>
      <c r="B14" s="3" t="str">
        <f>'Attachment 3 Constant DCF '!B12</f>
        <v>SWX</v>
      </c>
      <c r="C14" s="276">
        <f>'Attachment 3 Constant DCF '!D12</f>
        <v>59.910333333333348</v>
      </c>
      <c r="D14" s="276">
        <f>'Attachment 3 Constant DCF '!C12</f>
        <v>2.2799999999999998</v>
      </c>
      <c r="E14" s="99">
        <f>MAX('Attachment 3 Constant DCF '!G12:I12)</f>
        <v>0.09</v>
      </c>
      <c r="F14" s="95">
        <f t="shared" si="0"/>
        <v>8.4264724992751436E-2</v>
      </c>
      <c r="G14" s="95">
        <f t="shared" si="0"/>
        <v>7.8529449985502875E-2</v>
      </c>
      <c r="H14" s="95">
        <f t="shared" si="0"/>
        <v>7.2794174978254314E-2</v>
      </c>
      <c r="I14" s="95">
        <f t="shared" si="0"/>
        <v>6.7058899971005753E-2</v>
      </c>
      <c r="J14" s="95">
        <f t="shared" si="0"/>
        <v>6.1323624963757192E-2</v>
      </c>
      <c r="K14" s="95">
        <f>'Attachment 5 GDP Growth'!$D$25</f>
        <v>5.5588349956508631E-2</v>
      </c>
      <c r="L14" s="95">
        <f t="shared" si="1"/>
        <v>0.10756397843360901</v>
      </c>
      <c r="N14" s="276">
        <f t="shared" si="16"/>
        <v>-59.910333333333348</v>
      </c>
      <c r="O14" s="276">
        <f t="shared" si="2"/>
        <v>2.4851999999999999</v>
      </c>
      <c r="P14" s="276">
        <f t="shared" si="3"/>
        <v>2.7088679999999998</v>
      </c>
      <c r="Q14" s="276">
        <f t="shared" si="3"/>
        <v>2.9526661199999999</v>
      </c>
      <c r="R14" s="276">
        <f t="shared" si="3"/>
        <v>3.2184060708</v>
      </c>
      <c r="S14" s="276">
        <f t="shared" si="3"/>
        <v>3.5080626171720004</v>
      </c>
      <c r="T14" s="276">
        <f t="shared" si="17"/>
        <v>3.803668548865351</v>
      </c>
      <c r="U14" s="276">
        <f t="shared" si="17"/>
        <v>4.102368547934903</v>
      </c>
      <c r="V14" s="276">
        <f t="shared" si="17"/>
        <v>4.4009970818385638</v>
      </c>
      <c r="W14" s="276">
        <f t="shared" si="17"/>
        <v>4.6961231049222647</v>
      </c>
      <c r="X14" s="276">
        <f t="shared" si="17"/>
        <v>4.9841063969921526</v>
      </c>
      <c r="Y14" s="276">
        <f t="shared" si="4"/>
        <v>5.2611646476086253</v>
      </c>
      <c r="Z14" s="276">
        <f t="shared" si="4"/>
        <v>5.5536241092187053</v>
      </c>
      <c r="AA14" s="276">
        <f t="shared" si="4"/>
        <v>5.8623409097288581</v>
      </c>
      <c r="AB14" s="276">
        <f t="shared" si="4"/>
        <v>6.1882187677832228</v>
      </c>
      <c r="AC14" s="276">
        <f t="shared" si="4"/>
        <v>6.532211638254191</v>
      </c>
      <c r="AD14" s="276">
        <f t="shared" si="4"/>
        <v>6.8953265047914432</v>
      </c>
      <c r="AE14" s="276">
        <f t="shared" si="4"/>
        <v>7.2786263276041794</v>
      </c>
      <c r="AF14" s="276">
        <f t="shared" si="4"/>
        <v>7.6832331551056976</v>
      </c>
      <c r="AG14" s="276">
        <f t="shared" si="4"/>
        <v>8.1103314085291629</v>
      </c>
      <c r="AH14" s="276">
        <f t="shared" si="4"/>
        <v>8.5611713491297454</v>
      </c>
      <c r="AI14" s="276">
        <f t="shared" si="4"/>
        <v>9.037072738122804</v>
      </c>
      <c r="AJ14" s="276">
        <f t="shared" si="4"/>
        <v>9.5394287000719977</v>
      </c>
      <c r="AK14" s="276">
        <f t="shared" si="4"/>
        <v>10.069709801036762</v>
      </c>
      <c r="AL14" s="276">
        <f t="shared" si="4"/>
        <v>10.629468353417279</v>
      </c>
      <c r="AM14" s="276">
        <f t="shared" si="4"/>
        <v>11.220342960098671</v>
      </c>
      <c r="AN14" s="276">
        <f t="shared" si="4"/>
        <v>11.844063311196685</v>
      </c>
      <c r="AO14" s="276">
        <f t="shared" si="5"/>
        <v>12.50245524744653</v>
      </c>
      <c r="AP14" s="276">
        <f t="shared" si="5"/>
        <v>13.197446105057177</v>
      </c>
      <c r="AQ14" s="276">
        <f t="shared" si="5"/>
        <v>13.931070357677257</v>
      </c>
      <c r="AR14" s="276">
        <f t="shared" si="5"/>
        <v>14.705475571988565</v>
      </c>
      <c r="AS14" s="276">
        <f t="shared" si="5"/>
        <v>15.522928694361154</v>
      </c>
      <c r="AT14" s="276">
        <f t="shared" si="5"/>
        <v>16.385822686973231</v>
      </c>
      <c r="AU14" s="276">
        <f t="shared" si="5"/>
        <v>17.296683532821998</v>
      </c>
      <c r="AV14" s="276">
        <f t="shared" si="5"/>
        <v>18.258177630131488</v>
      </c>
      <c r="AW14" s="276">
        <f t="shared" si="5"/>
        <v>19.273119597803333</v>
      </c>
      <c r="AX14" s="276">
        <f t="shared" si="5"/>
        <v>20.34448051475967</v>
      </c>
      <c r="AY14" s="276">
        <f t="shared" si="5"/>
        <v>21.475396617297502</v>
      </c>
      <c r="AZ14" s="276">
        <f t="shared" si="5"/>
        <v>22.669178479914656</v>
      </c>
      <c r="BA14" s="276">
        <f t="shared" si="5"/>
        <v>23.929320706482706</v>
      </c>
      <c r="BB14" s="276">
        <f t="shared" si="5"/>
        <v>25.259512160136193</v>
      </c>
      <c r="BC14" s="276">
        <f t="shared" si="5"/>
        <v>26.663646761824531</v>
      </c>
      <c r="BD14" s="276">
        <f t="shared" si="5"/>
        <v>28.145834889137561</v>
      </c>
      <c r="BE14" s="276">
        <f t="shared" si="6"/>
        <v>29.710415408773049</v>
      </c>
      <c r="BF14" s="276">
        <f t="shared" si="6"/>
        <v>31.361968377869172</v>
      </c>
      <c r="BG14" s="276">
        <f t="shared" si="6"/>
        <v>33.105328451383123</v>
      </c>
      <c r="BH14" s="276">
        <f t="shared" si="6"/>
        <v>34.945599034763767</v>
      </c>
      <c r="BI14" s="276">
        <f t="shared" si="6"/>
        <v>36.888167223348049</v>
      </c>
      <c r="BJ14" s="276">
        <f t="shared" si="6"/>
        <v>38.938719572213728</v>
      </c>
      <c r="BK14" s="276">
        <f t="shared" si="6"/>
        <v>41.103258742652294</v>
      </c>
      <c r="BL14" s="276">
        <f t="shared" si="6"/>
        <v>43.388121073991769</v>
      </c>
      <c r="BM14" s="276">
        <f t="shared" si="6"/>
        <v>45.799995132208188</v>
      </c>
      <c r="BN14" s="276">
        <f t="shared" si="6"/>
        <v>48.345941289623767</v>
      </c>
      <c r="BO14" s="276">
        <f t="shared" si="6"/>
        <v>51.033412393008192</v>
      </c>
      <c r="BP14" s="276">
        <f t="shared" si="6"/>
        <v>53.870275580585556</v>
      </c>
      <c r="BQ14" s="276">
        <f t="shared" si="6"/>
        <v>56.864835311812705</v>
      </c>
      <c r="BR14" s="276">
        <f t="shared" si="6"/>
        <v>60.02585767734498</v>
      </c>
      <c r="BS14" s="276">
        <f t="shared" si="6"/>
        <v>63.362596060352814</v>
      </c>
      <c r="BT14" s="276">
        <f t="shared" si="6"/>
        <v>66.884818224308603</v>
      </c>
      <c r="BU14" s="276">
        <f t="shared" si="7"/>
        <v>70.602834906538931</v>
      </c>
      <c r="BV14" s="276">
        <f t="shared" si="7"/>
        <v>74.527530001245225</v>
      </c>
      <c r="BW14" s="276">
        <f t="shared" si="7"/>
        <v>78.670392420348634</v>
      </c>
      <c r="BX14" s="276">
        <f t="shared" si="7"/>
        <v>83.043549725426843</v>
      </c>
      <c r="BY14" s="276">
        <f t="shared" si="7"/>
        <v>87.659803629194599</v>
      </c>
      <c r="BZ14" s="276">
        <f t="shared" si="7"/>
        <v>92.532667470453092</v>
      </c>
      <c r="CA14" s="276">
        <f t="shared" si="7"/>
        <v>97.676405772209876</v>
      </c>
      <c r="CB14" s="276">
        <f t="shared" si="7"/>
        <v>103.10607599876941</v>
      </c>
      <c r="CC14" s="276">
        <f t="shared" si="7"/>
        <v>108.83757263403139</v>
      </c>
      <c r="CD14" s="276">
        <f t="shared" si="7"/>
        <v>114.88767371002885</v>
      </c>
      <c r="CE14" s="276">
        <f t="shared" si="7"/>
        <v>121.27408992191111</v>
      </c>
      <c r="CF14" s="276">
        <f t="shared" si="7"/>
        <v>128.01551647314741</v>
      </c>
      <c r="CG14" s="276">
        <f t="shared" si="7"/>
        <v>135.13168780271994</v>
      </c>
      <c r="CH14" s="276">
        <f t="shared" si="7"/>
        <v>142.64343535451121</v>
      </c>
      <c r="CI14" s="276">
        <f t="shared" si="7"/>
        <v>150.57274855799639</v>
      </c>
      <c r="CJ14" s="276">
        <f t="shared" si="7"/>
        <v>158.94283919875167</v>
      </c>
      <c r="CK14" s="276">
        <f t="shared" si="8"/>
        <v>167.77820936721295</v>
      </c>
      <c r="CL14" s="276">
        <f t="shared" si="8"/>
        <v>177.10472318459395</v>
      </c>
      <c r="CM14" s="276">
        <f t="shared" si="8"/>
        <v>186.94968251592974</v>
      </c>
      <c r="CN14" s="276">
        <f t="shared" si="8"/>
        <v>197.34190689188341</v>
      </c>
      <c r="CO14" s="276">
        <f t="shared" si="8"/>
        <v>208.31181787327418</v>
      </c>
      <c r="CP14" s="276">
        <f t="shared" si="8"/>
        <v>219.89152810529023</v>
      </c>
      <c r="CQ14" s="276">
        <f t="shared" si="8"/>
        <v>232.11493532207857</v>
      </c>
      <c r="CR14" s="276">
        <f t="shared" si="8"/>
        <v>245.01782157689465</v>
      </c>
      <c r="CS14" s="276">
        <f t="shared" si="8"/>
        <v>258.63795798829244</v>
      </c>
      <c r="CT14" s="276">
        <f t="shared" si="8"/>
        <v>273.01521530898242</v>
      </c>
      <c r="CU14" s="276">
        <f t="shared" si="8"/>
        <v>288.19168064102968</v>
      </c>
      <c r="CV14" s="276">
        <f t="shared" si="8"/>
        <v>304.21178063905762</v>
      </c>
      <c r="CW14" s="276">
        <f t="shared" si="8"/>
        <v>321.12241156211417</v>
      </c>
      <c r="CX14" s="276">
        <f t="shared" si="8"/>
        <v>338.97307655490698</v>
      </c>
      <c r="CY14" s="276">
        <f t="shared" si="8"/>
        <v>357.81603056027552</v>
      </c>
      <c r="CZ14" s="276">
        <f t="shared" si="8"/>
        <v>377.70643328710889</v>
      </c>
      <c r="DA14" s="276">
        <f t="shared" si="9"/>
        <v>398.70251068149736</v>
      </c>
      <c r="DB14" s="276">
        <f t="shared" si="9"/>
        <v>420.86572537379908</v>
      </c>
      <c r="DC14" s="276">
        <f t="shared" si="9"/>
        <v>444.26095660057769</v>
      </c>
      <c r="DD14" s="276">
        <f t="shared" si="9"/>
        <v>468.9566901281039</v>
      </c>
      <c r="DE14" s="276">
        <f t="shared" si="9"/>
        <v>495.02521873339094</v>
      </c>
      <c r="DF14" s="276">
        <f t="shared" si="9"/>
        <v>522.54285382963997</v>
      </c>
      <c r="DG14" s="276">
        <f t="shared" si="9"/>
        <v>551.59014885559475</v>
      </c>
      <c r="DH14" s="276">
        <f t="shared" si="9"/>
        <v>582.25213508274226</v>
      </c>
      <c r="DI14" s="276">
        <f t="shared" si="9"/>
        <v>614.61857053064602</v>
      </c>
      <c r="DJ14" s="276">
        <f t="shared" si="9"/>
        <v>648.78420271907271</v>
      </c>
      <c r="DK14" s="276">
        <f t="shared" si="9"/>
        <v>684.84904602607492</v>
      </c>
      <c r="DL14" s="276">
        <f t="shared" si="9"/>
        <v>722.91867446395349</v>
      </c>
      <c r="DM14" s="276">
        <f t="shared" si="9"/>
        <v>763.10453073015105</v>
      </c>
      <c r="DN14" s="276">
        <f t="shared" si="9"/>
        <v>805.524252437776</v>
      </c>
      <c r="DO14" s="276">
        <f t="shared" si="9"/>
        <v>850.30201648074205</v>
      </c>
      <c r="DP14" s="276">
        <f t="shared" si="9"/>
        <v>897.5689025415985</v>
      </c>
      <c r="DQ14" s="276">
        <f t="shared" si="10"/>
        <v>947.46327680616025</v>
      </c>
      <c r="DR14" s="276">
        <f t="shared" si="10"/>
        <v>1000.1311970082015</v>
      </c>
      <c r="DS14" s="276">
        <f t="shared" si="10"/>
        <v>1055.7268399899153</v>
      </c>
      <c r="DT14" s="276">
        <f t="shared" si="10"/>
        <v>1114.4129530297537</v>
      </c>
      <c r="DU14" s="276">
        <f t="shared" si="10"/>
        <v>1176.3613302588378</v>
      </c>
      <c r="DV14" s="276">
        <f t="shared" si="10"/>
        <v>1241.7533155605702</v>
      </c>
      <c r="DW14" s="276">
        <f t="shared" si="10"/>
        <v>1310.7803334256059</v>
      </c>
      <c r="DX14" s="276">
        <f t="shared" si="10"/>
        <v>1383.6444493161775</v>
      </c>
      <c r="DY14" s="276">
        <f t="shared" si="10"/>
        <v>1460.5589611801458</v>
      </c>
      <c r="DZ14" s="276">
        <f t="shared" si="10"/>
        <v>1541.7490238463424</v>
      </c>
      <c r="EA14" s="276">
        <f t="shared" si="10"/>
        <v>1627.4523081290185</v>
      </c>
      <c r="EB14" s="276">
        <f t="shared" si="10"/>
        <v>1717.9196965708222</v>
      </c>
      <c r="EC14" s="276">
        <f t="shared" si="10"/>
        <v>1813.4160178609802</v>
      </c>
      <c r="ED14" s="276">
        <f t="shared" si="10"/>
        <v>1914.2208220785747</v>
      </c>
      <c r="EE14" s="276">
        <f t="shared" si="10"/>
        <v>2020.6291990303141</v>
      </c>
      <c r="EF14" s="276">
        <f t="shared" si="10"/>
        <v>2132.9526420783509</v>
      </c>
      <c r="EG14" s="276">
        <f t="shared" si="11"/>
        <v>2251.519959986862</v>
      </c>
      <c r="EH14" s="276">
        <f t="shared" si="11"/>
        <v>2376.6782394566758</v>
      </c>
      <c r="EI14" s="276">
        <f t="shared" si="11"/>
        <v>2508.7938611656123</v>
      </c>
      <c r="EJ14" s="276">
        <f t="shared" si="11"/>
        <v>2648.2535722888269</v>
      </c>
      <c r="EK14" s="276">
        <f t="shared" si="11"/>
        <v>2795.4656186387924</v>
      </c>
      <c r="EL14" s="276">
        <f t="shared" si="11"/>
        <v>2950.8609397390737</v>
      </c>
      <c r="EM14" s="276">
        <f t="shared" si="11"/>
        <v>3114.8944303302815</v>
      </c>
      <c r="EN14" s="276">
        <f t="shared" si="11"/>
        <v>3288.046272001061</v>
      </c>
      <c r="EO14" s="276">
        <f t="shared" si="11"/>
        <v>3470.8233388422495</v>
      </c>
      <c r="EP14" s="276">
        <f t="shared" si="11"/>
        <v>3663.7606812390304</v>
      </c>
      <c r="EQ14" s="276">
        <f t="shared" si="11"/>
        <v>3867.4230921446419</v>
      </c>
      <c r="ER14" s="276">
        <f t="shared" si="11"/>
        <v>4082.4067604206612</v>
      </c>
      <c r="ES14" s="276">
        <f t="shared" si="11"/>
        <v>4309.3410160837411</v>
      </c>
      <c r="ET14" s="276">
        <f t="shared" si="11"/>
        <v>4548.8901725677406</v>
      </c>
      <c r="EU14" s="276">
        <f t="shared" si="11"/>
        <v>4801.755471394159</v>
      </c>
      <c r="EV14" s="276">
        <f t="shared" si="11"/>
        <v>5068.6771349435976</v>
      </c>
      <c r="EW14" s="276">
        <f t="shared" si="12"/>
        <v>5350.4365333373962</v>
      </c>
      <c r="EX14" s="276">
        <f t="shared" si="12"/>
        <v>5647.8584717726444</v>
      </c>
      <c r="EY14" s="276">
        <f t="shared" si="12"/>
        <v>5961.813605006374</v>
      </c>
      <c r="EZ14" s="276">
        <f t="shared" si="12"/>
        <v>6293.2209860569428</v>
      </c>
      <c r="FA14" s="276">
        <f t="shared" si="12"/>
        <v>6643.0507565835205</v>
      </c>
      <c r="FB14" s="276">
        <f t="shared" si="12"/>
        <v>7012.3269868193347</v>
      </c>
      <c r="FC14" s="276">
        <f t="shared" si="12"/>
        <v>7402.1306733721176</v>
      </c>
      <c r="FD14" s="276">
        <f t="shared" si="12"/>
        <v>7813.6029036673335</v>
      </c>
      <c r="FE14" s="276">
        <f t="shared" si="12"/>
        <v>8247.948196297586</v>
      </c>
      <c r="FF14" s="276">
        <f t="shared" si="12"/>
        <v>8706.4380270565307</v>
      </c>
      <c r="FG14" s="276">
        <f t="shared" si="12"/>
        <v>9190.4145509792033</v>
      </c>
      <c r="FH14" s="276">
        <f t="shared" si="12"/>
        <v>9701.294531284424</v>
      </c>
      <c r="FI14" s="276">
        <f t="shared" si="12"/>
        <v>10240.573486720627</v>
      </c>
      <c r="FJ14" s="276">
        <f t="shared" si="12"/>
        <v>10809.830069455797</v>
      </c>
      <c r="FK14" s="276">
        <f t="shared" si="12"/>
        <v>11410.730686327095</v>
      </c>
      <c r="FL14" s="276">
        <f t="shared" si="12"/>
        <v>12045.034376978118</v>
      </c>
      <c r="FM14" s="276">
        <f t="shared" si="13"/>
        <v>12714.597963163755</v>
      </c>
      <c r="FN14" s="276">
        <f t="shared" si="13"/>
        <v>13421.381484296413</v>
      </c>
      <c r="FO14" s="276">
        <f t="shared" si="13"/>
        <v>14167.453935145288</v>
      </c>
      <c r="FP14" s="276">
        <f t="shared" si="13"/>
        <v>14954.999322484859</v>
      </c>
      <c r="FQ14" s="276">
        <f t="shared" si="13"/>
        <v>15786.323058422497</v>
      </c>
      <c r="FR14" s="276">
        <f t="shared" si="13"/>
        <v>16663.858709120588</v>
      </c>
      <c r="FS14" s="276">
        <f t="shared" si="13"/>
        <v>17590.175118668998</v>
      </c>
      <c r="FT14" s="276">
        <f t="shared" si="13"/>
        <v>18567.983928961839</v>
      </c>
      <c r="FU14" s="276">
        <f t="shared" si="13"/>
        <v>19600.147517591799</v>
      </c>
      <c r="FV14" s="276">
        <f t="shared" si="13"/>
        <v>20689.687376998885</v>
      </c>
      <c r="FW14" s="276">
        <f t="shared" si="13"/>
        <v>21839.792959402257</v>
      </c>
      <c r="FX14" s="276">
        <f t="shared" si="13"/>
        <v>23053.831013407202</v>
      </c>
      <c r="FY14" s="276">
        <f t="shared" si="13"/>
        <v>24335.355439618692</v>
      </c>
      <c r="FZ14" s="276">
        <f t="shared" si="13"/>
        <v>25688.117694112243</v>
      </c>
      <c r="GA14" s="276">
        <f t="shared" si="13"/>
        <v>27116.077770216536</v>
      </c>
      <c r="GB14" s="276">
        <f t="shared" si="13"/>
        <v>28623.415790755236</v>
      </c>
      <c r="GC14" s="276">
        <f t="shared" si="14"/>
        <v>30214.544244682394</v>
      </c>
      <c r="GD14" s="276">
        <f t="shared" si="14"/>
        <v>31894.120903932213</v>
      </c>
      <c r="GE14" s="276">
        <f t="shared" si="14"/>
        <v>33667.062458295193</v>
      </c>
      <c r="GF14" s="276">
        <f t="shared" si="14"/>
        <v>35538.55890823454</v>
      </c>
      <c r="GG14" s="276">
        <f t="shared" si="14"/>
        <v>37514.088757775477</v>
      </c>
      <c r="GH14" s="276">
        <f t="shared" si="14"/>
        <v>39599.435051942222</v>
      </c>
      <c r="GI14" s="276">
        <f t="shared" si="14"/>
        <v>41800.702305689621</v>
      </c>
      <c r="GJ14" s="276">
        <f t="shared" si="14"/>
        <v>44124.334373886137</v>
      </c>
      <c r="GK14" s="276">
        <f t="shared" si="14"/>
        <v>46577.133314659724</v>
      </c>
      <c r="GL14" s="276">
        <f t="shared" si="14"/>
        <v>49166.279301325987</v>
      </c>
      <c r="GM14" s="276">
        <f t="shared" si="14"/>
        <v>51899.351641187546</v>
      </c>
      <c r="GN14" s="276">
        <f t="shared" si="14"/>
        <v>54784.350962733777</v>
      </c>
      <c r="GO14" s="276">
        <f t="shared" si="14"/>
        <v>57829.72263619041</v>
      </c>
      <c r="GP14" s="276">
        <f t="shared" si="14"/>
        <v>61044.381495978792</v>
      </c>
      <c r="GQ14" s="276">
        <f t="shared" si="14"/>
        <v>64437.73793745588</v>
      </c>
      <c r="GR14" s="276">
        <f t="shared" si="14"/>
        <v>68019.725464328963</v>
      </c>
      <c r="GS14" s="276">
        <f t="shared" si="15"/>
        <v>71800.829767385731</v>
      </c>
      <c r="GT14" s="276">
        <f t="shared" si="15"/>
        <v>75792.119419662864</v>
      </c>
      <c r="GU14" s="276">
        <f t="shared" si="15"/>
        <v>80005.278277908583</v>
      </c>
      <c r="GV14" s="276">
        <f t="shared" si="15"/>
        <v>84452.639685188828</v>
      </c>
      <c r="GW14" s="276">
        <f t="shared" si="15"/>
        <v>89147.222574760031</v>
      </c>
      <c r="GX14" s="276">
        <f t="shared" si="15"/>
        <v>94102.769580896565</v>
      </c>
      <c r="GY14" s="276">
        <f t="shared" si="15"/>
        <v>99333.787268236134</v>
      </c>
      <c r="GZ14" s="276">
        <f t="shared" si="15"/>
        <v>104855.58859740822</v>
      </c>
      <c r="HA14" s="276">
        <f t="shared" si="15"/>
        <v>110684.33775125664</v>
      </c>
      <c r="HB14" s="276">
        <f t="shared" si="15"/>
        <v>116837.09745287789</v>
      </c>
      <c r="HC14" s="276">
        <f t="shared" si="15"/>
        <v>123331.87891399117</v>
      </c>
      <c r="HD14" s="276">
        <f t="shared" si="15"/>
        <v>130187.69455985585</v>
      </c>
      <c r="HE14" s="276">
        <f t="shared" si="15"/>
        <v>137424.61368508017</v>
      </c>
      <c r="HF14" s="276">
        <f t="shared" si="15"/>
        <v>145063.82120324441</v>
      </c>
    </row>
    <row r="15" spans="1:214">
      <c r="A15" s="15" t="str">
        <f>'Attachment 3 Constant DCF '!A13</f>
        <v>Spire, Inc.</v>
      </c>
      <c r="B15" s="3" t="str">
        <f>'Attachment 3 Constant DCF '!B13</f>
        <v>SR</v>
      </c>
      <c r="C15" s="276">
        <f>'Attachment 3 Constant DCF '!D13</f>
        <v>62.37233333333333</v>
      </c>
      <c r="D15" s="276">
        <f>'Attachment 3 Constant DCF '!C13</f>
        <v>2.6</v>
      </c>
      <c r="E15" s="97">
        <f>MAX('Attachment 3 Constant DCF '!G13:I13)</f>
        <v>0.16500000000000001</v>
      </c>
      <c r="F15" s="95">
        <f t="shared" si="0"/>
        <v>0.14676472499275145</v>
      </c>
      <c r="G15" s="95">
        <f t="shared" si="0"/>
        <v>0.12852944998550289</v>
      </c>
      <c r="H15" s="95">
        <f t="shared" si="0"/>
        <v>0.11029417497825433</v>
      </c>
      <c r="I15" s="95">
        <f t="shared" si="0"/>
        <v>9.2058899971005775E-2</v>
      </c>
      <c r="J15" s="95">
        <f t="shared" si="0"/>
        <v>7.3823624963757217E-2</v>
      </c>
      <c r="K15" s="95">
        <f>'Attachment 5 GDP Growth'!$D$25</f>
        <v>5.5588349956508631E-2</v>
      </c>
      <c r="L15" s="99">
        <f t="shared" si="1"/>
        <v>0.14130561947822576</v>
      </c>
      <c r="N15" s="276">
        <f t="shared" si="16"/>
        <v>-62.37233333333333</v>
      </c>
      <c r="O15" s="276">
        <f t="shared" si="2"/>
        <v>3.0290000000000004</v>
      </c>
      <c r="P15" s="276">
        <f t="shared" si="3"/>
        <v>3.5287850000000005</v>
      </c>
      <c r="Q15" s="276">
        <f t="shared" si="3"/>
        <v>4.1110345250000009</v>
      </c>
      <c r="R15" s="276">
        <f t="shared" si="3"/>
        <v>4.7893552216250015</v>
      </c>
      <c r="S15" s="276">
        <f t="shared" si="3"/>
        <v>5.5795988331931268</v>
      </c>
      <c r="T15" s="276">
        <f t="shared" si="17"/>
        <v>6.3984871215165935</v>
      </c>
      <c r="U15" s="276">
        <f t="shared" si="17"/>
        <v>7.2208811519844458</v>
      </c>
      <c r="V15" s="276">
        <f t="shared" si="17"/>
        <v>8.0173022812585959</v>
      </c>
      <c r="W15" s="276">
        <f t="shared" si="17"/>
        <v>8.7553663100062966</v>
      </c>
      <c r="X15" s="276">
        <f t="shared" si="17"/>
        <v>9.4017191888965161</v>
      </c>
      <c r="Y15" s="276">
        <f t="shared" si="4"/>
        <v>9.9243452453617174</v>
      </c>
      <c r="Z15" s="276">
        <f t="shared" si="4"/>
        <v>10.476023221950097</v>
      </c>
      <c r="AA15" s="276">
        <f t="shared" si="4"/>
        <v>11.05836806696437</v>
      </c>
      <c r="AB15" s="276">
        <f t="shared" si="4"/>
        <v>11.673084501018666</v>
      </c>
      <c r="AC15" s="276">
        <f t="shared" si="4"/>
        <v>12.321972007333189</v>
      </c>
      <c r="AD15" s="276">
        <f t="shared" si="4"/>
        <v>13.006930099431129</v>
      </c>
      <c r="AE15" s="276">
        <f t="shared" si="4"/>
        <v>13.729963881658152</v>
      </c>
      <c r="AF15" s="276">
        <f t="shared" si="4"/>
        <v>14.49318991880199</v>
      </c>
      <c r="AG15" s="276">
        <f t="shared" si="4"/>
        <v>15.298842431994498</v>
      </c>
      <c r="AH15" s="276">
        <f t="shared" si="4"/>
        <v>16.149279839033692</v>
      </c>
      <c r="AI15" s="276">
        <f t="shared" si="4"/>
        <v>17.046991658271487</v>
      </c>
      <c r="AJ15" s="276">
        <f t="shared" si="4"/>
        <v>17.994605796277167</v>
      </c>
      <c r="AK15" s="276">
        <f t="shared" si="4"/>
        <v>18.994896240610039</v>
      </c>
      <c r="AL15" s="276">
        <f t="shared" si="4"/>
        <v>20.050791180220639</v>
      </c>
      <c r="AM15" s="276">
        <f t="shared" si="4"/>
        <v>21.165381577251619</v>
      </c>
      <c r="AN15" s="276">
        <f t="shared" si="4"/>
        <v>22.341930215330922</v>
      </c>
      <c r="AO15" s="276">
        <f t="shared" si="5"/>
        <v>23.583881250844634</v>
      </c>
      <c r="AP15" s="276">
        <f t="shared" si="5"/>
        <v>24.894870295149328</v>
      </c>
      <c r="AQ15" s="276">
        <f t="shared" si="5"/>
        <v>26.278735057237981</v>
      </c>
      <c r="AR15" s="276">
        <f t="shared" si="5"/>
        <v>27.739526578014097</v>
      </c>
      <c r="AS15" s="276">
        <f t="shared" si="5"/>
        <v>29.281521089060618</v>
      </c>
      <c r="AT15" s="276">
        <f t="shared" si="5"/>
        <v>30.909232530618208</v>
      </c>
      <c r="AU15" s="276">
        <f t="shared" si="5"/>
        <v>32.627425765417314</v>
      </c>
      <c r="AV15" s="276">
        <f t="shared" si="5"/>
        <v>34.441130527045338</v>
      </c>
      <c r="AW15" s="276">
        <f t="shared" si="5"/>
        <v>36.355656143680527</v>
      </c>
      <c r="AX15" s="276">
        <f t="shared" si="5"/>
        <v>38.37660708029393</v>
      </c>
      <c r="AY15" s="276">
        <f t="shared" si="5"/>
        <v>40.509899344816738</v>
      </c>
      <c r="AZ15" s="276">
        <f t="shared" si="5"/>
        <v>42.761777806299349</v>
      </c>
      <c r="BA15" s="276">
        <f t="shared" si="5"/>
        <v>45.138834475758379</v>
      </c>
      <c r="BB15" s="276">
        <f t="shared" si="5"/>
        <v>47.648027803225752</v>
      </c>
      <c r="BC15" s="276">
        <f t="shared" si="5"/>
        <v>50.296703047488919</v>
      </c>
      <c r="BD15" s="276">
        <f t="shared" si="5"/>
        <v>53.092613778151325</v>
      </c>
      <c r="BE15" s="276">
        <f t="shared" si="6"/>
        <v>56.043944572956953</v>
      </c>
      <c r="BF15" s="276">
        <f t="shared" si="6"/>
        <v>59.159334976821654</v>
      </c>
      <c r="BG15" s="276">
        <f t="shared" si="6"/>
        <v>62.44790479270754</v>
      </c>
      <c r="BH15" s="276">
        <f t="shared" si="6"/>
        <v>65.919280778375295</v>
      </c>
      <c r="BI15" s="276">
        <f t="shared" si="6"/>
        <v>69.583624827164968</v>
      </c>
      <c r="BJ15" s="276">
        <f t="shared" si="6"/>
        <v>73.451663715299816</v>
      </c>
      <c r="BK15" s="276">
        <f t="shared" si="6"/>
        <v>77.534720502793689</v>
      </c>
      <c r="BL15" s="276">
        <f t="shared" si="6"/>
        <v>81.844747679883071</v>
      </c>
      <c r="BM15" s="276">
        <f t="shared" si="6"/>
        <v>86.394362156014552</v>
      </c>
      <c r="BN15" s="276">
        <f t="shared" si="6"/>
        <v>91.196882193812428</v>
      </c>
      <c r="BO15" s="276">
        <f t="shared" si="6"/>
        <v>96.266366396144562</v>
      </c>
      <c r="BP15" s="276">
        <f t="shared" si="6"/>
        <v>101.61765486041493</v>
      </c>
      <c r="BQ15" s="276">
        <f t="shared" si="6"/>
        <v>107.26641262055539</v>
      </c>
      <c r="BR15" s="276">
        <f t="shared" si="6"/>
        <v>113.22917550388607</v>
      </c>
      <c r="BS15" s="276">
        <f t="shared" si="6"/>
        <v>119.52339853708303</v>
      </c>
      <c r="BT15" s="276">
        <f t="shared" si="6"/>
        <v>126.16750704295364</v>
      </c>
      <c r="BU15" s="276">
        <f t="shared" si="7"/>
        <v>133.18095057759763</v>
      </c>
      <c r="BV15" s="276">
        <f t="shared" si="7"/>
        <v>140.58425986584561</v>
      </c>
      <c r="BW15" s="276">
        <f t="shared" si="7"/>
        <v>148.39910690164498</v>
      </c>
      <c r="BX15" s="276">
        <f t="shared" si="7"/>
        <v>156.64836838932695</v>
      </c>
      <c r="BY15" s="276">
        <f t="shared" si="7"/>
        <v>165.35619271146894</v>
      </c>
      <c r="BZ15" s="276">
        <f t="shared" si="7"/>
        <v>174.54807061938996</v>
      </c>
      <c r="CA15" s="276">
        <f t="shared" si="7"/>
        <v>184.25090985321398</v>
      </c>
      <c r="CB15" s="276">
        <f t="shared" si="7"/>
        <v>194.49311390993955</v>
      </c>
      <c r="CC15" s="276">
        <f t="shared" si="7"/>
        <v>205.30466519009636</v>
      </c>
      <c r="CD15" s="276">
        <f t="shared" si="7"/>
        <v>216.71721276638726</v>
      </c>
      <c r="CE15" s="276">
        <f t="shared" si="7"/>
        <v>228.76416503124435</v>
      </c>
      <c r="CF15" s="276">
        <f t="shared" si="7"/>
        <v>241.48078749450966</v>
      </c>
      <c r="CG15" s="276">
        <f t="shared" si="7"/>
        <v>254.90430601752774</v>
      </c>
      <c r="CH15" s="276">
        <f t="shared" si="7"/>
        <v>269.07401578585103</v>
      </c>
      <c r="CI15" s="276">
        <f t="shared" si="7"/>
        <v>284.03139633955806</v>
      </c>
      <c r="CJ15" s="276">
        <f t="shared" si="7"/>
        <v>299.82023299791723</v>
      </c>
      <c r="CK15" s="276">
        <f t="shared" si="8"/>
        <v>316.4867450338474</v>
      </c>
      <c r="CL15" s="276">
        <f t="shared" si="8"/>
        <v>334.07972097338524</v>
      </c>
      <c r="CM15" s="276">
        <f t="shared" si="8"/>
        <v>352.65066141622651</v>
      </c>
      <c r="CN15" s="276">
        <f t="shared" si="8"/>
        <v>372.25392979542596</v>
      </c>
      <c r="CO15" s="276">
        <f t="shared" si="8"/>
        <v>392.94691151757968</v>
      </c>
      <c r="CP15" s="276">
        <f t="shared" si="8"/>
        <v>414.79018194934815</v>
      </c>
      <c r="CQ15" s="276">
        <f t="shared" si="8"/>
        <v>437.84768374207243</v>
      </c>
      <c r="CR15" s="276">
        <f t="shared" si="8"/>
        <v>462.18691401357347</v>
      </c>
      <c r="CS15" s="276">
        <f t="shared" si="8"/>
        <v>487.87912193507873</v>
      </c>
      <c r="CT15" s="276">
        <f t="shared" si="8"/>
        <v>514.99951730168004</v>
      </c>
      <c r="CU15" s="276">
        <f t="shared" si="8"/>
        <v>543.62749069687891</v>
      </c>
      <c r="CV15" s="276">
        <f t="shared" si="8"/>
        <v>573.84684589571566</v>
      </c>
      <c r="CW15" s="276">
        <f t="shared" si="8"/>
        <v>605.74604518680542</v>
      </c>
      <c r="CX15" s="276">
        <f t="shared" si="8"/>
        <v>639.41846833142063</v>
      </c>
      <c r="CY15" s="276">
        <f t="shared" si="8"/>
        <v>674.96268591768239</v>
      </c>
      <c r="CZ15" s="276">
        <f t="shared" si="8"/>
        <v>712.48274791005952</v>
      </c>
      <c r="DA15" s="276">
        <f t="shared" si="9"/>
        <v>752.08848823885887</v>
      </c>
      <c r="DB15" s="276">
        <f t="shared" si="9"/>
        <v>793.89584632134211</v>
      </c>
      <c r="DC15" s="276">
        <f t="shared" si="9"/>
        <v>838.02720645567149</v>
      </c>
      <c r="DD15" s="276">
        <f t="shared" si="9"/>
        <v>884.6117560812047</v>
      </c>
      <c r="DE15" s="276">
        <f t="shared" si="9"/>
        <v>933.78586395388834</v>
      </c>
      <c r="DF15" s="276">
        <f t="shared" si="9"/>
        <v>985.69347934379789</v>
      </c>
      <c r="DG15" s="276">
        <f t="shared" si="9"/>
        <v>1040.4865534234095</v>
      </c>
      <c r="DH15" s="276">
        <f t="shared" si="9"/>
        <v>1098.3254840801515</v>
      </c>
      <c r="DI15" s="276">
        <f t="shared" si="9"/>
        <v>1159.3795854553507</v>
      </c>
      <c r="DJ15" s="276">
        <f t="shared" si="9"/>
        <v>1223.8275835840745</v>
      </c>
      <c r="DK15" s="276">
        <f t="shared" si="9"/>
        <v>1291.8581395867743</v>
      </c>
      <c r="DL15" s="276">
        <f t="shared" si="9"/>
        <v>1363.6704019442882</v>
      </c>
      <c r="DM15" s="276">
        <f t="shared" si="9"/>
        <v>1439.4745894729001</v>
      </c>
      <c r="DN15" s="276">
        <f t="shared" si="9"/>
        <v>1519.4926067060212</v>
      </c>
      <c r="DO15" s="276">
        <f t="shared" si="9"/>
        <v>1603.9586934839231</v>
      </c>
      <c r="DP15" s="276">
        <f t="shared" si="9"/>
        <v>1693.1201106530918</v>
      </c>
      <c r="DQ15" s="276">
        <f t="shared" si="10"/>
        <v>1787.2378638824785</v>
      </c>
      <c r="DR15" s="276">
        <f t="shared" si="10"/>
        <v>1886.5874677155007</v>
      </c>
      <c r="DS15" s="276">
        <f t="shared" si="10"/>
        <v>1991.4597520944333</v>
      </c>
      <c r="DT15" s="276">
        <f t="shared" si="10"/>
        <v>2102.1617137181606</v>
      </c>
      <c r="DU15" s="276">
        <f t="shared" si="10"/>
        <v>2219.0174147254997</v>
      </c>
      <c r="DV15" s="276">
        <f t="shared" si="10"/>
        <v>2342.3689313348477</v>
      </c>
      <c r="DW15" s="276">
        <f t="shared" si="10"/>
        <v>2472.5773552171422</v>
      </c>
      <c r="DX15" s="276">
        <f t="shared" si="10"/>
        <v>2610.0238505334914</v>
      </c>
      <c r="DY15" s="276">
        <f t="shared" si="10"/>
        <v>2755.1107697317811</v>
      </c>
      <c r="DZ15" s="276">
        <f t="shared" si="10"/>
        <v>2908.2628313685773</v>
      </c>
      <c r="EA15" s="276">
        <f t="shared" si="10"/>
        <v>3069.9283634042004</v>
      </c>
      <c r="EB15" s="276">
        <f t="shared" si="10"/>
        <v>3240.580615610525</v>
      </c>
      <c r="EC15" s="276">
        <f t="shared" si="10"/>
        <v>3420.7191449333609</v>
      </c>
      <c r="ED15" s="276">
        <f t="shared" si="10"/>
        <v>3610.8712778648455</v>
      </c>
      <c r="EE15" s="276">
        <f t="shared" si="10"/>
        <v>3811.5936541067022</v>
      </c>
      <c r="EF15" s="276">
        <f t="shared" si="10"/>
        <v>4023.4738560431929</v>
      </c>
      <c r="EG15" s="276">
        <f t="shared" si="11"/>
        <v>4247.1321287937853</v>
      </c>
      <c r="EH15" s="276">
        <f t="shared" si="11"/>
        <v>4483.223195880706</v>
      </c>
      <c r="EI15" s="276">
        <f t="shared" si="11"/>
        <v>4732.4381758264599</v>
      </c>
      <c r="EJ15" s="276">
        <f t="shared" si="11"/>
        <v>4995.5066052918428</v>
      </c>
      <c r="EK15" s="276">
        <f t="shared" si="11"/>
        <v>5273.198574676856</v>
      </c>
      <c r="EL15" s="276">
        <f t="shared" si="11"/>
        <v>5566.326982436156</v>
      </c>
      <c r="EM15" s="276">
        <f t="shared" si="11"/>
        <v>5875.7499147081735</v>
      </c>
      <c r="EN15" s="276">
        <f t="shared" si="11"/>
        <v>6202.3731572238976</v>
      </c>
      <c r="EO15" s="276">
        <f t="shared" si="11"/>
        <v>6547.1528468485149</v>
      </c>
      <c r="EP15" s="276">
        <f t="shared" si="11"/>
        <v>6911.0982705178822</v>
      </c>
      <c r="EQ15" s="276">
        <f t="shared" si="11"/>
        <v>7295.2748197632518</v>
      </c>
      <c r="ER15" s="276">
        <f t="shared" si="11"/>
        <v>7700.8071094731567</v>
      </c>
      <c r="ES15" s="276">
        <f t="shared" si="11"/>
        <v>8128.8822700221199</v>
      </c>
      <c r="ET15" s="276">
        <f t="shared" si="11"/>
        <v>8580.7534224033679</v>
      </c>
      <c r="EU15" s="276">
        <f t="shared" si="11"/>
        <v>9057.7433465384347</v>
      </c>
      <c r="EV15" s="276">
        <f t="shared" si="11"/>
        <v>9561.248353502051</v>
      </c>
      <c r="EW15" s="276">
        <f t="shared" si="12"/>
        <v>10092.742372997614</v>
      </c>
      <c r="EX15" s="276">
        <f t="shared" si="12"/>
        <v>10653.78126804869</v>
      </c>
      <c r="EY15" s="276">
        <f t="shared" si="12"/>
        <v>11246.007389537077</v>
      </c>
      <c r="EZ15" s="276">
        <f t="shared" si="12"/>
        <v>11871.154383920146</v>
      </c>
      <c r="FA15" s="276">
        <f t="shared" si="12"/>
        <v>12531.05226820124</v>
      </c>
      <c r="FB15" s="276">
        <f t="shared" si="12"/>
        <v>13227.632787009312</v>
      </c>
      <c r="FC15" s="276">
        <f t="shared" si="12"/>
        <v>13962.935067469773</v>
      </c>
      <c r="FD15" s="276">
        <f t="shared" si="12"/>
        <v>14739.111588420288</v>
      </c>
      <c r="FE15" s="276">
        <f t="shared" si="12"/>
        <v>15558.434481445427</v>
      </c>
      <c r="FF15" s="276">
        <f t="shared" si="12"/>
        <v>16423.302182175426</v>
      </c>
      <c r="FG15" s="276">
        <f t="shared" si="12"/>
        <v>17336.246451319686</v>
      </c>
      <c r="FH15" s="276">
        <f t="shared" si="12"/>
        <v>18299.939785987925</v>
      </c>
      <c r="FI15" s="276">
        <f t="shared" si="12"/>
        <v>19317.203242994456</v>
      </c>
      <c r="FJ15" s="276">
        <f t="shared" si="12"/>
        <v>20391.014697047034</v>
      </c>
      <c r="FK15" s="276">
        <f t="shared" si="12"/>
        <v>21524.517557994797</v>
      </c>
      <c r="FL15" s="276">
        <f t="shared" si="12"/>
        <v>22721.029972653625</v>
      </c>
      <c r="FM15" s="276">
        <f t="shared" si="13"/>
        <v>23984.054538145818</v>
      </c>
      <c r="FN15" s="276">
        <f t="shared" si="13"/>
        <v>25317.288555188257</v>
      </c>
      <c r="FO15" s="276">
        <f t="shared" si="13"/>
        <v>26724.634851343973</v>
      </c>
      <c r="FP15" s="276">
        <f t="shared" si="13"/>
        <v>28210.21320592039</v>
      </c>
      <c r="FQ15" s="276">
        <f t="shared" si="13"/>
        <v>29778.372409958814</v>
      </c>
      <c r="FR15" s="276">
        <f t="shared" si="13"/>
        <v>31433.702996618846</v>
      </c>
      <c r="FS15" s="276">
        <f t="shared" si="13"/>
        <v>33181.050679223845</v>
      </c>
      <c r="FT15" s="276">
        <f t="shared" si="13"/>
        <v>35025.530536305188</v>
      </c>
      <c r="FU15" s="276">
        <f t="shared" si="13"/>
        <v>36972.541985169701</v>
      </c>
      <c r="FV15" s="276">
        <f t="shared" si="13"/>
        <v>39027.784587823022</v>
      </c>
      <c r="FW15" s="276">
        <f t="shared" si="13"/>
        <v>41197.274735518164</v>
      </c>
      <c r="FX15" s="276">
        <f t="shared" si="13"/>
        <v>43487.36326077058</v>
      </c>
      <c r="FY15" s="276">
        <f t="shared" si="13"/>
        <v>45904.754028396113</v>
      </c>
      <c r="FZ15" s="276">
        <f t="shared" si="13"/>
        <v>48456.523559994042</v>
      </c>
      <c r="GA15" s="276">
        <f t="shared" si="13"/>
        <v>51150.1417493228</v>
      </c>
      <c r="GB15" s="276">
        <f t="shared" si="13"/>
        <v>53993.493729209178</v>
      </c>
      <c r="GC15" s="276">
        <f t="shared" si="14"/>
        <v>56994.90295400301</v>
      </c>
      <c r="GD15" s="276">
        <f t="shared" si="14"/>
        <v>60163.155565147375</v>
      </c>
      <c r="GE15" s="276">
        <f t="shared" si="14"/>
        <v>63507.526111190658</v>
      </c>
      <c r="GF15" s="276">
        <f t="shared" si="14"/>
        <v>67037.804697531639</v>
      </c>
      <c r="GG15" s="276">
        <f t="shared" si="14"/>
        <v>70764.325645374105</v>
      </c>
      <c r="GH15" s="276">
        <f t="shared" si="14"/>
        <v>74697.997743785498</v>
      </c>
      <c r="GI15" s="276">
        <f t="shared" si="14"/>
        <v>78850.336183417545</v>
      </c>
      <c r="GJ15" s="276">
        <f t="shared" si="14"/>
        <v>83233.496265369715</v>
      </c>
      <c r="GK15" s="276">
        <f t="shared" si="14"/>
        <v>87860.308983872834</v>
      </c>
      <c r="GL15" s="276">
        <f t="shared" si="14"/>
        <v>92744.318586955342</v>
      </c>
      <c r="GM15" s="276">
        <f t="shared" si="14"/>
        <v>97899.822225044947</v>
      </c>
      <c r="GN15" s="276">
        <f t="shared" si="14"/>
        <v>103341.91180357072</v>
      </c>
      <c r="GO15" s="276">
        <f t="shared" si="14"/>
        <v>109086.51816208226</v>
      </c>
      <c r="GP15" s="276">
        <f t="shared" si="14"/>
        <v>115150.45770921312</v>
      </c>
      <c r="GQ15" s="276">
        <f t="shared" si="14"/>
        <v>121551.48165000501</v>
      </c>
      <c r="GR15" s="276">
        <f t="shared" si="14"/>
        <v>128308.32794969762</v>
      </c>
      <c r="GS15" s="276">
        <f t="shared" si="15"/>
        <v>135440.77618609989</v>
      </c>
      <c r="GT15" s="276">
        <f t="shared" si="15"/>
        <v>142969.70545111396</v>
      </c>
      <c r="GU15" s="276">
        <f t="shared" si="15"/>
        <v>150917.15547090943</v>
      </c>
      <c r="GV15" s="276">
        <f t="shared" si="15"/>
        <v>159306.39112366716</v>
      </c>
      <c r="GW15" s="276">
        <f t="shared" si="15"/>
        <v>168161.97054375801</v>
      </c>
      <c r="GX15" s="276">
        <f t="shared" si="15"/>
        <v>177509.81701172053</v>
      </c>
      <c r="GY15" s="276">
        <f t="shared" si="15"/>
        <v>187377.29484048387</v>
      </c>
      <c r="GZ15" s="276">
        <f t="shared" si="15"/>
        <v>197793.28947998059</v>
      </c>
      <c r="HA15" s="276">
        <f t="shared" si="15"/>
        <v>208788.29207464278</v>
      </c>
      <c r="HB15" s="276">
        <f t="shared" si="15"/>
        <v>220394.48872130975</v>
      </c>
      <c r="HC15" s="276">
        <f t="shared" si="15"/>
        <v>232645.85468883571</v>
      </c>
      <c r="HD15" s="276">
        <f t="shared" si="15"/>
        <v>245578.25387520978</v>
      </c>
      <c r="HE15" s="276">
        <f t="shared" si="15"/>
        <v>259229.54379333326</v>
      </c>
      <c r="HF15" s="276">
        <f t="shared" si="15"/>
        <v>273639.68639278313</v>
      </c>
    </row>
    <row r="16" spans="1:214" ht="13.15" thickBot="1">
      <c r="A16" s="362" t="s">
        <v>5</v>
      </c>
      <c r="B16" s="363"/>
      <c r="C16" s="363"/>
      <c r="D16" s="363"/>
      <c r="E16" s="363"/>
      <c r="F16" s="363"/>
      <c r="G16" s="363"/>
      <c r="H16" s="363"/>
      <c r="I16" s="363"/>
      <c r="J16" s="363"/>
      <c r="K16" s="363"/>
      <c r="L16" s="364">
        <f>MEDIAN(L9:L15)</f>
        <v>0.10756397843360901</v>
      </c>
    </row>
    <row r="18" spans="1:214">
      <c r="A18" s="16" t="s">
        <v>23</v>
      </c>
    </row>
    <row r="19" spans="1:214">
      <c r="A19" s="3" t="s">
        <v>637</v>
      </c>
    </row>
    <row r="20" spans="1:214">
      <c r="A20" s="3" t="s">
        <v>45</v>
      </c>
    </row>
    <row r="21" spans="1:214">
      <c r="A21" s="3" t="s">
        <v>1728</v>
      </c>
    </row>
    <row r="22" spans="1:214">
      <c r="A22" s="3" t="s">
        <v>631</v>
      </c>
    </row>
    <row r="23" spans="1:214">
      <c r="A23" s="3" t="s">
        <v>632</v>
      </c>
    </row>
    <row r="24" spans="1:214">
      <c r="A24" s="3" t="s">
        <v>633</v>
      </c>
    </row>
    <row r="25" spans="1:214">
      <c r="A25" s="3" t="s">
        <v>634</v>
      </c>
    </row>
    <row r="26" spans="1:214">
      <c r="A26" s="3" t="s">
        <v>635</v>
      </c>
    </row>
    <row r="27" spans="1:214">
      <c r="A27" s="3" t="s">
        <v>1726</v>
      </c>
    </row>
    <row r="28" spans="1:214">
      <c r="A28" s="3" t="s">
        <v>636</v>
      </c>
    </row>
    <row r="29" spans="1:214">
      <c r="A29" s="3"/>
    </row>
    <row r="30" spans="1:214">
      <c r="A30" s="3"/>
    </row>
    <row r="31" spans="1:214">
      <c r="A31" s="270" t="s">
        <v>626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</row>
    <row r="32" spans="1:21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</row>
    <row r="33" spans="1:214" ht="13.15" thickBot="1">
      <c r="A33" s="3"/>
      <c r="B33" s="3"/>
      <c r="C33" s="329">
        <v>1</v>
      </c>
      <c r="D33" s="329">
        <v>2</v>
      </c>
      <c r="E33" s="329">
        <v>3</v>
      </c>
      <c r="F33" s="329">
        <v>4</v>
      </c>
      <c r="G33" s="329">
        <v>5</v>
      </c>
      <c r="H33" s="329">
        <v>6</v>
      </c>
      <c r="I33" s="329">
        <v>7</v>
      </c>
      <c r="J33" s="329">
        <v>8</v>
      </c>
      <c r="K33" s="329">
        <v>9</v>
      </c>
      <c r="L33" s="329">
        <v>10</v>
      </c>
      <c r="N33" s="3"/>
      <c r="O33" s="330" t="s">
        <v>400</v>
      </c>
      <c r="P33" s="331"/>
      <c r="Q33" s="331"/>
      <c r="R33" s="331"/>
      <c r="S33" s="332"/>
      <c r="T33" s="330" t="s">
        <v>401</v>
      </c>
      <c r="U33" s="331"/>
      <c r="V33" s="331"/>
      <c r="W33" s="331"/>
      <c r="X33" s="332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</row>
    <row r="34" spans="1:214" ht="13.15">
      <c r="A34" s="333"/>
      <c r="B34" s="273"/>
      <c r="C34" s="334"/>
      <c r="D34" s="334"/>
      <c r="E34" s="273"/>
      <c r="F34" s="335" t="s">
        <v>402</v>
      </c>
      <c r="G34" s="335"/>
      <c r="H34" s="335"/>
      <c r="I34" s="335"/>
      <c r="J34" s="335"/>
      <c r="K34" s="273"/>
      <c r="L34" s="273"/>
      <c r="N34" s="347" t="s">
        <v>403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</row>
    <row r="35" spans="1:214">
      <c r="A35" s="3"/>
      <c r="B35" s="3"/>
      <c r="C35" s="347" t="s">
        <v>403</v>
      </c>
      <c r="D35" s="347" t="s">
        <v>404</v>
      </c>
      <c r="E35" s="347" t="s">
        <v>400</v>
      </c>
      <c r="F35" s="3"/>
      <c r="G35" s="3"/>
      <c r="H35" s="3"/>
      <c r="I35" s="3"/>
      <c r="J35" s="3"/>
      <c r="K35" s="347" t="s">
        <v>405</v>
      </c>
      <c r="L35" s="3"/>
      <c r="N35" s="347" t="s">
        <v>406</v>
      </c>
      <c r="O35" s="347" t="s">
        <v>407</v>
      </c>
      <c r="P35" s="347" t="s">
        <v>408</v>
      </c>
      <c r="Q35" s="347" t="s">
        <v>409</v>
      </c>
      <c r="R35" s="347" t="s">
        <v>410</v>
      </c>
      <c r="S35" s="347" t="s">
        <v>411</v>
      </c>
      <c r="T35" s="347" t="s">
        <v>412</v>
      </c>
      <c r="U35" s="347" t="s">
        <v>413</v>
      </c>
      <c r="V35" s="347" t="s">
        <v>414</v>
      </c>
      <c r="W35" s="347" t="s">
        <v>415</v>
      </c>
      <c r="X35" s="347" t="s">
        <v>416</v>
      </c>
      <c r="Y35" s="347" t="s">
        <v>417</v>
      </c>
      <c r="Z35" s="347" t="s">
        <v>418</v>
      </c>
      <c r="AA35" s="347" t="s">
        <v>419</v>
      </c>
      <c r="AB35" s="347" t="s">
        <v>420</v>
      </c>
      <c r="AC35" s="347" t="s">
        <v>421</v>
      </c>
      <c r="AD35" s="347" t="s">
        <v>422</v>
      </c>
      <c r="AE35" s="347" t="s">
        <v>423</v>
      </c>
      <c r="AF35" s="347" t="s">
        <v>424</v>
      </c>
      <c r="AG35" s="347" t="s">
        <v>425</v>
      </c>
      <c r="AH35" s="347" t="s">
        <v>426</v>
      </c>
      <c r="AI35" s="347" t="s">
        <v>427</v>
      </c>
      <c r="AJ35" s="347" t="s">
        <v>428</v>
      </c>
      <c r="AK35" s="347" t="s">
        <v>429</v>
      </c>
      <c r="AL35" s="347" t="s">
        <v>430</v>
      </c>
      <c r="AM35" s="347" t="s">
        <v>431</v>
      </c>
      <c r="AN35" s="347" t="s">
        <v>432</v>
      </c>
      <c r="AO35" s="347" t="s">
        <v>433</v>
      </c>
      <c r="AP35" s="347" t="s">
        <v>434</v>
      </c>
      <c r="AQ35" s="347" t="s">
        <v>435</v>
      </c>
      <c r="AR35" s="347" t="s">
        <v>436</v>
      </c>
      <c r="AS35" s="347" t="s">
        <v>437</v>
      </c>
      <c r="AT35" s="347" t="s">
        <v>438</v>
      </c>
      <c r="AU35" s="347" t="s">
        <v>439</v>
      </c>
      <c r="AV35" s="347" t="s">
        <v>440</v>
      </c>
      <c r="AW35" s="347" t="s">
        <v>441</v>
      </c>
      <c r="AX35" s="347" t="s">
        <v>442</v>
      </c>
      <c r="AY35" s="347" t="s">
        <v>443</v>
      </c>
      <c r="AZ35" s="347" t="s">
        <v>444</v>
      </c>
      <c r="BA35" s="347" t="s">
        <v>445</v>
      </c>
      <c r="BB35" s="347" t="s">
        <v>446</v>
      </c>
      <c r="BC35" s="347" t="s">
        <v>447</v>
      </c>
      <c r="BD35" s="347" t="s">
        <v>448</v>
      </c>
      <c r="BE35" s="347" t="s">
        <v>449</v>
      </c>
      <c r="BF35" s="347" t="s">
        <v>450</v>
      </c>
      <c r="BG35" s="347" t="s">
        <v>451</v>
      </c>
      <c r="BH35" s="347" t="s">
        <v>452</v>
      </c>
      <c r="BI35" s="347" t="s">
        <v>453</v>
      </c>
      <c r="BJ35" s="347" t="s">
        <v>454</v>
      </c>
      <c r="BK35" s="347" t="s">
        <v>455</v>
      </c>
      <c r="BL35" s="347" t="s">
        <v>456</v>
      </c>
      <c r="BM35" s="347" t="s">
        <v>457</v>
      </c>
      <c r="BN35" s="347" t="s">
        <v>458</v>
      </c>
      <c r="BO35" s="347" t="s">
        <v>459</v>
      </c>
      <c r="BP35" s="347" t="s">
        <v>460</v>
      </c>
      <c r="BQ35" s="347" t="s">
        <v>461</v>
      </c>
      <c r="BR35" s="347" t="s">
        <v>462</v>
      </c>
      <c r="BS35" s="347" t="s">
        <v>463</v>
      </c>
      <c r="BT35" s="347" t="s">
        <v>464</v>
      </c>
      <c r="BU35" s="347" t="s">
        <v>465</v>
      </c>
      <c r="BV35" s="347" t="s">
        <v>466</v>
      </c>
      <c r="BW35" s="347" t="s">
        <v>467</v>
      </c>
      <c r="BX35" s="347" t="s">
        <v>468</v>
      </c>
      <c r="BY35" s="347" t="s">
        <v>469</v>
      </c>
      <c r="BZ35" s="347" t="s">
        <v>470</v>
      </c>
      <c r="CA35" s="347" t="s">
        <v>471</v>
      </c>
      <c r="CB35" s="347" t="s">
        <v>472</v>
      </c>
      <c r="CC35" s="347" t="s">
        <v>473</v>
      </c>
      <c r="CD35" s="347" t="s">
        <v>474</v>
      </c>
      <c r="CE35" s="347" t="s">
        <v>475</v>
      </c>
      <c r="CF35" s="347" t="s">
        <v>476</v>
      </c>
      <c r="CG35" s="347" t="s">
        <v>477</v>
      </c>
      <c r="CH35" s="347" t="s">
        <v>478</v>
      </c>
      <c r="CI35" s="347" t="s">
        <v>479</v>
      </c>
      <c r="CJ35" s="347" t="s">
        <v>480</v>
      </c>
      <c r="CK35" s="347" t="s">
        <v>481</v>
      </c>
      <c r="CL35" s="347" t="s">
        <v>482</v>
      </c>
      <c r="CM35" s="347" t="s">
        <v>483</v>
      </c>
      <c r="CN35" s="347" t="s">
        <v>484</v>
      </c>
      <c r="CO35" s="347" t="s">
        <v>485</v>
      </c>
      <c r="CP35" s="347" t="s">
        <v>486</v>
      </c>
      <c r="CQ35" s="347" t="s">
        <v>487</v>
      </c>
      <c r="CR35" s="347" t="s">
        <v>488</v>
      </c>
      <c r="CS35" s="347" t="s">
        <v>489</v>
      </c>
      <c r="CT35" s="347" t="s">
        <v>490</v>
      </c>
      <c r="CU35" s="347" t="s">
        <v>491</v>
      </c>
      <c r="CV35" s="347" t="s">
        <v>492</v>
      </c>
      <c r="CW35" s="347" t="s">
        <v>493</v>
      </c>
      <c r="CX35" s="347" t="s">
        <v>494</v>
      </c>
      <c r="CY35" s="347" t="s">
        <v>495</v>
      </c>
      <c r="CZ35" s="347" t="s">
        <v>496</v>
      </c>
      <c r="DA35" s="347" t="s">
        <v>497</v>
      </c>
      <c r="DB35" s="347" t="s">
        <v>498</v>
      </c>
      <c r="DC35" s="347" t="s">
        <v>499</v>
      </c>
      <c r="DD35" s="347" t="s">
        <v>500</v>
      </c>
      <c r="DE35" s="347" t="s">
        <v>501</v>
      </c>
      <c r="DF35" s="347" t="s">
        <v>502</v>
      </c>
      <c r="DG35" s="347" t="s">
        <v>503</v>
      </c>
      <c r="DH35" s="347" t="s">
        <v>504</v>
      </c>
      <c r="DI35" s="347" t="s">
        <v>505</v>
      </c>
      <c r="DJ35" s="347" t="s">
        <v>506</v>
      </c>
      <c r="DK35" s="347" t="s">
        <v>507</v>
      </c>
      <c r="DL35" s="347" t="s">
        <v>508</v>
      </c>
      <c r="DM35" s="347" t="s">
        <v>509</v>
      </c>
      <c r="DN35" s="347" t="s">
        <v>510</v>
      </c>
      <c r="DO35" s="347" t="s">
        <v>511</v>
      </c>
      <c r="DP35" s="347" t="s">
        <v>512</v>
      </c>
      <c r="DQ35" s="347" t="s">
        <v>513</v>
      </c>
      <c r="DR35" s="347" t="s">
        <v>514</v>
      </c>
      <c r="DS35" s="347" t="s">
        <v>515</v>
      </c>
      <c r="DT35" s="347" t="s">
        <v>516</v>
      </c>
      <c r="DU35" s="347" t="s">
        <v>517</v>
      </c>
      <c r="DV35" s="347" t="s">
        <v>518</v>
      </c>
      <c r="DW35" s="347" t="s">
        <v>519</v>
      </c>
      <c r="DX35" s="347" t="s">
        <v>520</v>
      </c>
      <c r="DY35" s="347" t="s">
        <v>521</v>
      </c>
      <c r="DZ35" s="347" t="s">
        <v>522</v>
      </c>
      <c r="EA35" s="347" t="s">
        <v>523</v>
      </c>
      <c r="EB35" s="347" t="s">
        <v>524</v>
      </c>
      <c r="EC35" s="347" t="s">
        <v>525</v>
      </c>
      <c r="ED35" s="347" t="s">
        <v>526</v>
      </c>
      <c r="EE35" s="347" t="s">
        <v>527</v>
      </c>
      <c r="EF35" s="347" t="s">
        <v>528</v>
      </c>
      <c r="EG35" s="347" t="s">
        <v>529</v>
      </c>
      <c r="EH35" s="347" t="s">
        <v>530</v>
      </c>
      <c r="EI35" s="347" t="s">
        <v>531</v>
      </c>
      <c r="EJ35" s="347" t="s">
        <v>532</v>
      </c>
      <c r="EK35" s="347" t="s">
        <v>533</v>
      </c>
      <c r="EL35" s="347" t="s">
        <v>534</v>
      </c>
      <c r="EM35" s="347" t="s">
        <v>535</v>
      </c>
      <c r="EN35" s="347" t="s">
        <v>536</v>
      </c>
      <c r="EO35" s="347" t="s">
        <v>537</v>
      </c>
      <c r="EP35" s="347" t="s">
        <v>538</v>
      </c>
      <c r="EQ35" s="347" t="s">
        <v>539</v>
      </c>
      <c r="ER35" s="347" t="s">
        <v>540</v>
      </c>
      <c r="ES35" s="347" t="s">
        <v>541</v>
      </c>
      <c r="ET35" s="347" t="s">
        <v>542</v>
      </c>
      <c r="EU35" s="347" t="s">
        <v>543</v>
      </c>
      <c r="EV35" s="347" t="s">
        <v>544</v>
      </c>
      <c r="EW35" s="347" t="s">
        <v>545</v>
      </c>
      <c r="EX35" s="347" t="s">
        <v>546</v>
      </c>
      <c r="EY35" s="347" t="s">
        <v>547</v>
      </c>
      <c r="EZ35" s="347" t="s">
        <v>548</v>
      </c>
      <c r="FA35" s="347" t="s">
        <v>549</v>
      </c>
      <c r="FB35" s="347" t="s">
        <v>550</v>
      </c>
      <c r="FC35" s="347" t="s">
        <v>551</v>
      </c>
      <c r="FD35" s="347" t="s">
        <v>552</v>
      </c>
      <c r="FE35" s="347" t="s">
        <v>553</v>
      </c>
      <c r="FF35" s="347" t="s">
        <v>554</v>
      </c>
      <c r="FG35" s="347" t="s">
        <v>555</v>
      </c>
      <c r="FH35" s="347" t="s">
        <v>556</v>
      </c>
      <c r="FI35" s="347" t="s">
        <v>557</v>
      </c>
      <c r="FJ35" s="347" t="s">
        <v>558</v>
      </c>
      <c r="FK35" s="347" t="s">
        <v>559</v>
      </c>
      <c r="FL35" s="347" t="s">
        <v>560</v>
      </c>
      <c r="FM35" s="347" t="s">
        <v>561</v>
      </c>
      <c r="FN35" s="347" t="s">
        <v>562</v>
      </c>
      <c r="FO35" s="347" t="s">
        <v>563</v>
      </c>
      <c r="FP35" s="347" t="s">
        <v>564</v>
      </c>
      <c r="FQ35" s="347" t="s">
        <v>565</v>
      </c>
      <c r="FR35" s="347" t="s">
        <v>566</v>
      </c>
      <c r="FS35" s="347" t="s">
        <v>567</v>
      </c>
      <c r="FT35" s="347" t="s">
        <v>568</v>
      </c>
      <c r="FU35" s="347" t="s">
        <v>569</v>
      </c>
      <c r="FV35" s="347" t="s">
        <v>570</v>
      </c>
      <c r="FW35" s="347" t="s">
        <v>571</v>
      </c>
      <c r="FX35" s="347" t="s">
        <v>572</v>
      </c>
      <c r="FY35" s="347" t="s">
        <v>573</v>
      </c>
      <c r="FZ35" s="347" t="s">
        <v>574</v>
      </c>
      <c r="GA35" s="347" t="s">
        <v>575</v>
      </c>
      <c r="GB35" s="347" t="s">
        <v>576</v>
      </c>
      <c r="GC35" s="347" t="s">
        <v>577</v>
      </c>
      <c r="GD35" s="347" t="s">
        <v>578</v>
      </c>
      <c r="GE35" s="347" t="s">
        <v>579</v>
      </c>
      <c r="GF35" s="347" t="s">
        <v>580</v>
      </c>
      <c r="GG35" s="347" t="s">
        <v>581</v>
      </c>
      <c r="GH35" s="347" t="s">
        <v>582</v>
      </c>
      <c r="GI35" s="347" t="s">
        <v>583</v>
      </c>
      <c r="GJ35" s="347" t="s">
        <v>584</v>
      </c>
      <c r="GK35" s="347" t="s">
        <v>585</v>
      </c>
      <c r="GL35" s="347" t="s">
        <v>586</v>
      </c>
      <c r="GM35" s="347" t="s">
        <v>587</v>
      </c>
      <c r="GN35" s="347" t="s">
        <v>588</v>
      </c>
      <c r="GO35" s="347" t="s">
        <v>589</v>
      </c>
      <c r="GP35" s="347" t="s">
        <v>590</v>
      </c>
      <c r="GQ35" s="347" t="s">
        <v>591</v>
      </c>
      <c r="GR35" s="347" t="s">
        <v>592</v>
      </c>
      <c r="GS35" s="347" t="s">
        <v>593</v>
      </c>
      <c r="GT35" s="347" t="s">
        <v>594</v>
      </c>
      <c r="GU35" s="347" t="s">
        <v>595</v>
      </c>
      <c r="GV35" s="347" t="s">
        <v>596</v>
      </c>
      <c r="GW35" s="347" t="s">
        <v>597</v>
      </c>
      <c r="GX35" s="347" t="s">
        <v>598</v>
      </c>
      <c r="GY35" s="347" t="s">
        <v>599</v>
      </c>
      <c r="GZ35" s="347" t="s">
        <v>600</v>
      </c>
      <c r="HA35" s="347" t="s">
        <v>601</v>
      </c>
      <c r="HB35" s="347" t="s">
        <v>602</v>
      </c>
      <c r="HC35" s="347" t="s">
        <v>603</v>
      </c>
      <c r="HD35" s="347" t="s">
        <v>604</v>
      </c>
      <c r="HE35" s="347" t="s">
        <v>605</v>
      </c>
      <c r="HF35" s="347" t="s">
        <v>606</v>
      </c>
    </row>
    <row r="36" spans="1:214">
      <c r="A36" s="275" t="s">
        <v>30</v>
      </c>
      <c r="B36" s="275" t="s">
        <v>31</v>
      </c>
      <c r="C36" s="275" t="s">
        <v>406</v>
      </c>
      <c r="D36" s="275" t="s">
        <v>607</v>
      </c>
      <c r="E36" s="275" t="s">
        <v>608</v>
      </c>
      <c r="F36" s="275" t="s">
        <v>412</v>
      </c>
      <c r="G36" s="275" t="s">
        <v>413</v>
      </c>
      <c r="H36" s="275" t="s">
        <v>414</v>
      </c>
      <c r="I36" s="275" t="s">
        <v>415</v>
      </c>
      <c r="J36" s="275" t="s">
        <v>416</v>
      </c>
      <c r="K36" s="275" t="s">
        <v>608</v>
      </c>
      <c r="L36" s="275" t="s">
        <v>160</v>
      </c>
      <c r="N36" s="336">
        <v>44227</v>
      </c>
      <c r="O36" s="336">
        <v>44408</v>
      </c>
      <c r="P36" s="337">
        <v>44773</v>
      </c>
      <c r="Q36" s="337">
        <v>45138</v>
      </c>
      <c r="R36" s="337">
        <v>45504</v>
      </c>
      <c r="S36" s="337">
        <v>45869</v>
      </c>
      <c r="T36" s="337">
        <v>46234</v>
      </c>
      <c r="U36" s="337">
        <v>46599</v>
      </c>
      <c r="V36" s="337">
        <v>46965</v>
      </c>
      <c r="W36" s="337">
        <v>47330</v>
      </c>
      <c r="X36" s="337">
        <v>47695</v>
      </c>
      <c r="Y36" s="337">
        <v>48060</v>
      </c>
      <c r="Z36" s="337">
        <v>48426</v>
      </c>
      <c r="AA36" s="337">
        <v>48791</v>
      </c>
      <c r="AB36" s="337">
        <v>49156</v>
      </c>
      <c r="AC36" s="337">
        <v>49521</v>
      </c>
      <c r="AD36" s="337">
        <v>49887</v>
      </c>
      <c r="AE36" s="337">
        <v>50252</v>
      </c>
      <c r="AF36" s="337">
        <v>50617</v>
      </c>
      <c r="AG36" s="337">
        <v>50982</v>
      </c>
      <c r="AH36" s="337">
        <v>51348</v>
      </c>
      <c r="AI36" s="337">
        <v>51713</v>
      </c>
      <c r="AJ36" s="337">
        <v>52078</v>
      </c>
      <c r="AK36" s="337">
        <v>52443</v>
      </c>
      <c r="AL36" s="337">
        <v>52809</v>
      </c>
      <c r="AM36" s="337">
        <v>53174</v>
      </c>
      <c r="AN36" s="337">
        <v>53539</v>
      </c>
      <c r="AO36" s="337">
        <v>53904</v>
      </c>
      <c r="AP36" s="337">
        <v>54270</v>
      </c>
      <c r="AQ36" s="337">
        <v>54635</v>
      </c>
      <c r="AR36" s="337">
        <v>55000</v>
      </c>
      <c r="AS36" s="337">
        <v>55365</v>
      </c>
      <c r="AT36" s="337">
        <v>55731</v>
      </c>
      <c r="AU36" s="337">
        <v>56096</v>
      </c>
      <c r="AV36" s="337">
        <v>56461</v>
      </c>
      <c r="AW36" s="337">
        <v>56826</v>
      </c>
      <c r="AX36" s="337">
        <v>57192</v>
      </c>
      <c r="AY36" s="337">
        <v>57557</v>
      </c>
      <c r="AZ36" s="337">
        <v>57922</v>
      </c>
      <c r="BA36" s="337">
        <v>58287</v>
      </c>
      <c r="BB36" s="337">
        <v>58653</v>
      </c>
      <c r="BC36" s="337">
        <v>59018</v>
      </c>
      <c r="BD36" s="337">
        <v>59383</v>
      </c>
      <c r="BE36" s="337">
        <v>59748</v>
      </c>
      <c r="BF36" s="337">
        <v>60114</v>
      </c>
      <c r="BG36" s="337">
        <v>60479</v>
      </c>
      <c r="BH36" s="337">
        <v>60844</v>
      </c>
      <c r="BI36" s="337">
        <v>61209</v>
      </c>
      <c r="BJ36" s="337">
        <v>61575</v>
      </c>
      <c r="BK36" s="337">
        <v>61940</v>
      </c>
      <c r="BL36" s="337">
        <v>62305</v>
      </c>
      <c r="BM36" s="337">
        <v>62670</v>
      </c>
      <c r="BN36" s="337">
        <v>63036</v>
      </c>
      <c r="BO36" s="337">
        <v>63401</v>
      </c>
      <c r="BP36" s="337">
        <v>63766</v>
      </c>
      <c r="BQ36" s="337">
        <v>64131</v>
      </c>
      <c r="BR36" s="337">
        <v>64497</v>
      </c>
      <c r="BS36" s="337">
        <v>64862</v>
      </c>
      <c r="BT36" s="337">
        <v>65227</v>
      </c>
      <c r="BU36" s="337">
        <v>65592</v>
      </c>
      <c r="BV36" s="337">
        <v>65958</v>
      </c>
      <c r="BW36" s="337">
        <v>66323</v>
      </c>
      <c r="BX36" s="337">
        <v>66688</v>
      </c>
      <c r="BY36" s="337">
        <v>67053</v>
      </c>
      <c r="BZ36" s="337">
        <v>67419</v>
      </c>
      <c r="CA36" s="337">
        <v>67784</v>
      </c>
      <c r="CB36" s="337">
        <v>68149</v>
      </c>
      <c r="CC36" s="337">
        <v>68514</v>
      </c>
      <c r="CD36" s="337">
        <v>68880</v>
      </c>
      <c r="CE36" s="337">
        <v>69245</v>
      </c>
      <c r="CF36" s="337">
        <v>69610</v>
      </c>
      <c r="CG36" s="337">
        <v>69975</v>
      </c>
      <c r="CH36" s="337">
        <v>70341</v>
      </c>
      <c r="CI36" s="337">
        <v>70706</v>
      </c>
      <c r="CJ36" s="337">
        <v>71071</v>
      </c>
      <c r="CK36" s="337">
        <v>71436</v>
      </c>
      <c r="CL36" s="337">
        <v>71802</v>
      </c>
      <c r="CM36" s="337">
        <v>72167</v>
      </c>
      <c r="CN36" s="337">
        <v>72532</v>
      </c>
      <c r="CO36" s="337">
        <v>72897</v>
      </c>
      <c r="CP36" s="337">
        <v>73262</v>
      </c>
      <c r="CQ36" s="337">
        <v>73627</v>
      </c>
      <c r="CR36" s="337">
        <v>73992</v>
      </c>
      <c r="CS36" s="337">
        <v>74357</v>
      </c>
      <c r="CT36" s="337">
        <v>74723</v>
      </c>
      <c r="CU36" s="337">
        <v>75088</v>
      </c>
      <c r="CV36" s="337">
        <v>75453</v>
      </c>
      <c r="CW36" s="337">
        <v>75818</v>
      </c>
      <c r="CX36" s="337">
        <v>76184</v>
      </c>
      <c r="CY36" s="337">
        <v>76549</v>
      </c>
      <c r="CZ36" s="337">
        <v>76914</v>
      </c>
      <c r="DA36" s="337">
        <v>77279</v>
      </c>
      <c r="DB36" s="337">
        <v>77645</v>
      </c>
      <c r="DC36" s="337">
        <v>78010</v>
      </c>
      <c r="DD36" s="337">
        <v>78375</v>
      </c>
      <c r="DE36" s="337">
        <v>78740</v>
      </c>
      <c r="DF36" s="337">
        <v>79106</v>
      </c>
      <c r="DG36" s="337">
        <v>79471</v>
      </c>
      <c r="DH36" s="337">
        <v>79836</v>
      </c>
      <c r="DI36" s="337">
        <v>80201</v>
      </c>
      <c r="DJ36" s="337">
        <v>80567</v>
      </c>
      <c r="DK36" s="337">
        <v>80932</v>
      </c>
      <c r="DL36" s="337">
        <v>81297</v>
      </c>
      <c r="DM36" s="337">
        <v>81662</v>
      </c>
      <c r="DN36" s="337">
        <v>82028</v>
      </c>
      <c r="DO36" s="337">
        <v>82393</v>
      </c>
      <c r="DP36" s="337">
        <v>82758</v>
      </c>
      <c r="DQ36" s="337">
        <v>83123</v>
      </c>
      <c r="DR36" s="337">
        <v>83489</v>
      </c>
      <c r="DS36" s="337">
        <v>83854</v>
      </c>
      <c r="DT36" s="337">
        <v>84219</v>
      </c>
      <c r="DU36" s="337">
        <v>84584</v>
      </c>
      <c r="DV36" s="337">
        <v>84950</v>
      </c>
      <c r="DW36" s="337">
        <v>85315</v>
      </c>
      <c r="DX36" s="337">
        <v>85680</v>
      </c>
      <c r="DY36" s="337">
        <v>86045</v>
      </c>
      <c r="DZ36" s="337">
        <v>86411</v>
      </c>
      <c r="EA36" s="337">
        <v>86776</v>
      </c>
      <c r="EB36" s="337">
        <v>87141</v>
      </c>
      <c r="EC36" s="337">
        <v>87506</v>
      </c>
      <c r="ED36" s="337">
        <v>87872</v>
      </c>
      <c r="EE36" s="337">
        <v>88237</v>
      </c>
      <c r="EF36" s="337">
        <v>88602</v>
      </c>
      <c r="EG36" s="337">
        <v>88967</v>
      </c>
      <c r="EH36" s="337">
        <v>89333</v>
      </c>
      <c r="EI36" s="337">
        <v>89698</v>
      </c>
      <c r="EJ36" s="337">
        <v>90063</v>
      </c>
      <c r="EK36" s="337">
        <v>90428</v>
      </c>
      <c r="EL36" s="337">
        <v>90794</v>
      </c>
      <c r="EM36" s="337">
        <v>91159</v>
      </c>
      <c r="EN36" s="337">
        <v>91524</v>
      </c>
      <c r="EO36" s="337">
        <v>91889</v>
      </c>
      <c r="EP36" s="337">
        <v>92255</v>
      </c>
      <c r="EQ36" s="337">
        <v>92620</v>
      </c>
      <c r="ER36" s="337">
        <v>92985</v>
      </c>
      <c r="ES36" s="337">
        <v>93350</v>
      </c>
      <c r="ET36" s="337">
        <v>93716</v>
      </c>
      <c r="EU36" s="337">
        <v>94081</v>
      </c>
      <c r="EV36" s="337">
        <v>94446</v>
      </c>
      <c r="EW36" s="337">
        <v>94811</v>
      </c>
      <c r="EX36" s="337">
        <v>95177</v>
      </c>
      <c r="EY36" s="337">
        <v>95542</v>
      </c>
      <c r="EZ36" s="337">
        <v>95907</v>
      </c>
      <c r="FA36" s="337">
        <v>96272</v>
      </c>
      <c r="FB36" s="337">
        <v>96638</v>
      </c>
      <c r="FC36" s="337">
        <v>97003</v>
      </c>
      <c r="FD36" s="337">
        <v>97368</v>
      </c>
      <c r="FE36" s="337">
        <v>97733</v>
      </c>
      <c r="FF36" s="337">
        <v>98099</v>
      </c>
      <c r="FG36" s="337">
        <v>98464</v>
      </c>
      <c r="FH36" s="337">
        <v>98829</v>
      </c>
      <c r="FI36" s="337">
        <v>99194</v>
      </c>
      <c r="FJ36" s="337">
        <v>99560</v>
      </c>
      <c r="FK36" s="337">
        <v>99925</v>
      </c>
      <c r="FL36" s="337">
        <v>100290</v>
      </c>
      <c r="FM36" s="337">
        <v>100655</v>
      </c>
      <c r="FN36" s="337">
        <v>101021</v>
      </c>
      <c r="FO36" s="337">
        <v>101386</v>
      </c>
      <c r="FP36" s="337">
        <v>101751</v>
      </c>
      <c r="FQ36" s="337">
        <v>102116</v>
      </c>
      <c r="FR36" s="337">
        <v>102482</v>
      </c>
      <c r="FS36" s="337">
        <v>102847</v>
      </c>
      <c r="FT36" s="337">
        <v>103212</v>
      </c>
      <c r="FU36" s="337">
        <v>103577</v>
      </c>
      <c r="FV36" s="337">
        <v>103943</v>
      </c>
      <c r="FW36" s="337">
        <v>104308</v>
      </c>
      <c r="FX36" s="337">
        <v>104673</v>
      </c>
      <c r="FY36" s="337">
        <v>105038</v>
      </c>
      <c r="FZ36" s="337">
        <v>105404</v>
      </c>
      <c r="GA36" s="337">
        <v>105769</v>
      </c>
      <c r="GB36" s="337">
        <v>106134</v>
      </c>
      <c r="GC36" s="337">
        <v>106499</v>
      </c>
      <c r="GD36" s="337">
        <v>106865</v>
      </c>
      <c r="GE36" s="337">
        <v>107230</v>
      </c>
      <c r="GF36" s="337">
        <v>107595</v>
      </c>
      <c r="GG36" s="337">
        <v>107960</v>
      </c>
      <c r="GH36" s="337">
        <v>108326</v>
      </c>
      <c r="GI36" s="337">
        <v>108691</v>
      </c>
      <c r="GJ36" s="337">
        <v>109056</v>
      </c>
      <c r="GK36" s="337">
        <v>109421</v>
      </c>
      <c r="GL36" s="337">
        <v>109786</v>
      </c>
      <c r="GM36" s="337">
        <v>110151</v>
      </c>
      <c r="GN36" s="337">
        <v>110516</v>
      </c>
      <c r="GO36" s="337">
        <v>110881</v>
      </c>
      <c r="GP36" s="337">
        <v>111247</v>
      </c>
      <c r="GQ36" s="337">
        <v>111612</v>
      </c>
      <c r="GR36" s="337">
        <v>111977</v>
      </c>
      <c r="GS36" s="337">
        <v>112342</v>
      </c>
      <c r="GT36" s="337">
        <v>112708</v>
      </c>
      <c r="GU36" s="337">
        <v>113073</v>
      </c>
      <c r="GV36" s="337">
        <v>113438</v>
      </c>
      <c r="GW36" s="337">
        <v>113803</v>
      </c>
      <c r="GX36" s="337">
        <v>114169</v>
      </c>
      <c r="GY36" s="337">
        <v>114534</v>
      </c>
      <c r="GZ36" s="337">
        <v>114899</v>
      </c>
      <c r="HA36" s="337">
        <v>115264</v>
      </c>
      <c r="HB36" s="337">
        <v>115630</v>
      </c>
      <c r="HC36" s="337">
        <v>115995</v>
      </c>
      <c r="HD36" s="337">
        <v>116360</v>
      </c>
      <c r="HE36" s="337">
        <v>116725</v>
      </c>
      <c r="HF36" s="337">
        <v>117091</v>
      </c>
    </row>
    <row r="37" spans="1:21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</row>
    <row r="38" spans="1:214">
      <c r="A38" s="3" t="str">
        <f t="shared" ref="A38:B44" si="18">A9</f>
        <v>Atmos Energy Corporation</v>
      </c>
      <c r="B38" s="3" t="str">
        <f t="shared" si="18"/>
        <v>ATO</v>
      </c>
      <c r="C38" s="276">
        <f>'Attachment 3 Constant DCF '!D37</f>
        <v>94.909888888888887</v>
      </c>
      <c r="D38" s="276">
        <f t="shared" ref="D38:E44" si="19">D9</f>
        <v>2.5</v>
      </c>
      <c r="E38" s="95">
        <f t="shared" si="19"/>
        <v>7.0999999999999994E-2</v>
      </c>
      <c r="F38" s="95">
        <f t="shared" ref="F38:J44" si="20">E38+($K38-$E38)/6</f>
        <v>6.8431391659418098E-2</v>
      </c>
      <c r="G38" s="95">
        <f t="shared" si="20"/>
        <v>6.5862783318836202E-2</v>
      </c>
      <c r="H38" s="95">
        <f t="shared" si="20"/>
        <v>6.3294174978254306E-2</v>
      </c>
      <c r="I38" s="95">
        <f t="shared" si="20"/>
        <v>6.072556663767241E-2</v>
      </c>
      <c r="J38" s="95">
        <f t="shared" si="20"/>
        <v>5.8156958297090514E-2</v>
      </c>
      <c r="K38" s="95">
        <f>'Attachment 5 GDP Growth'!$D$25</f>
        <v>5.5588349956508631E-2</v>
      </c>
      <c r="L38" s="95">
        <f>IFERROR(XIRR($N38:$HF38,$N$36:$HF$36),"")</f>
        <v>8.7461301684379586E-2</v>
      </c>
      <c r="N38" s="276">
        <f>-C38</f>
        <v>-94.909888888888887</v>
      </c>
      <c r="O38" s="276">
        <f t="shared" ref="O38:O44" si="21">D38*(1+$E38)</f>
        <v>2.6774999999999998</v>
      </c>
      <c r="P38" s="276">
        <f t="shared" ref="P38:S44" si="22">O38*(1+$E38)</f>
        <v>2.8676024999999998</v>
      </c>
      <c r="Q38" s="276">
        <f t="shared" si="22"/>
        <v>3.0712022774999999</v>
      </c>
      <c r="R38" s="276">
        <f t="shared" si="22"/>
        <v>3.2892576392024999</v>
      </c>
      <c r="S38" s="276">
        <f t="shared" si="22"/>
        <v>3.5227949315858771</v>
      </c>
      <c r="T38" s="276">
        <f>S38*(1+F38)</f>
        <v>3.7638646912850433</v>
      </c>
      <c r="U38" s="276">
        <f>T38*(1+G38)</f>
        <v>4.0117632958885681</v>
      </c>
      <c r="V38" s="276">
        <f>U38*(1+H38)</f>
        <v>4.2656845439098774</v>
      </c>
      <c r="W38" s="276">
        <f>V38*(1+I38)</f>
        <v>4.5247206549363659</v>
      </c>
      <c r="X38" s="276">
        <f>W38*(1+J38)</f>
        <v>4.7878646453714842</v>
      </c>
      <c r="Y38" s="276">
        <f t="shared" ref="Y38:AN44" si="23">X38*(1+$K38)</f>
        <v>5.0540141408227894</v>
      </c>
      <c r="Z38" s="276">
        <f t="shared" si="23"/>
        <v>5.3349584475679901</v>
      </c>
      <c r="AA38" s="276">
        <f t="shared" si="23"/>
        <v>5.6315199847548314</v>
      </c>
      <c r="AB38" s="276">
        <f t="shared" si="23"/>
        <v>5.9445668884544549</v>
      </c>
      <c r="AC38" s="276">
        <f t="shared" si="23"/>
        <v>6.2750155529897347</v>
      </c>
      <c r="AD38" s="276">
        <f t="shared" si="23"/>
        <v>6.623833313531863</v>
      </c>
      <c r="AE38" s="276">
        <f t="shared" si="23"/>
        <v>6.9920412778180525</v>
      </c>
      <c r="AF38" s="276">
        <f t="shared" si="23"/>
        <v>7.3807173152797558</v>
      </c>
      <c r="AG38" s="276">
        <f t="shared" si="23"/>
        <v>7.7909992123315899</v>
      </c>
      <c r="AH38" s="276">
        <f t="shared" si="23"/>
        <v>8.2240880030575614</v>
      </c>
      <c r="AI38" s="276">
        <f t="shared" si="23"/>
        <v>8.6812514850446494</v>
      </c>
      <c r="AJ38" s="276">
        <f t="shared" si="23"/>
        <v>9.1638279306557724</v>
      </c>
      <c r="AK38" s="276">
        <f t="shared" si="23"/>
        <v>9.6732300046062942</v>
      </c>
      <c r="AL38" s="276">
        <f t="shared" si="23"/>
        <v>10.210948899312148</v>
      </c>
      <c r="AM38" s="276">
        <f t="shared" si="23"/>
        <v>10.77855870011514</v>
      </c>
      <c r="AN38" s="276">
        <f t="shared" si="23"/>
        <v>11.37772099316391</v>
      </c>
      <c r="AO38" s="276">
        <f t="shared" ref="AO38:BD44" si="24">AN38*(1+$K38)</f>
        <v>12.010189729439421</v>
      </c>
      <c r="AP38" s="276">
        <f t="shared" si="24"/>
        <v>12.677816359163566</v>
      </c>
      <c r="AQ38" s="276">
        <f t="shared" si="24"/>
        <v>13.382555251621101</v>
      </c>
      <c r="AR38" s="276">
        <f t="shared" si="24"/>
        <v>14.126469416260527</v>
      </c>
      <c r="AS38" s="276">
        <f t="shared" si="24"/>
        <v>14.911736541821533</v>
      </c>
      <c r="AT38" s="276">
        <f t="shared" si="24"/>
        <v>15.740655371167566</v>
      </c>
      <c r="AU38" s="276">
        <f t="shared" si="24"/>
        <v>16.615652430484825</v>
      </c>
      <c r="AV38" s="276">
        <f t="shared" si="24"/>
        <v>17.53928913254633</v>
      </c>
      <c r="AW38" s="276">
        <f t="shared" si="24"/>
        <v>18.514269274834703</v>
      </c>
      <c r="AX38" s="276">
        <f t="shared" si="24"/>
        <v>19.54344695447325</v>
      </c>
      <c r="AY38" s="276">
        <f t="shared" si="24"/>
        <v>20.629834923134972</v>
      </c>
      <c r="AZ38" s="276">
        <f t="shared" si="24"/>
        <v>21.776613406387202</v>
      </c>
      <c r="BA38" s="276">
        <f t="shared" si="24"/>
        <v>22.98713941328905</v>
      </c>
      <c r="BB38" s="276">
        <f t="shared" si="24"/>
        <v>24.264956563494014</v>
      </c>
      <c r="BC38" s="276">
        <f t="shared" si="24"/>
        <v>25.613805460624999</v>
      </c>
      <c r="BD38" s="276">
        <f t="shared" si="24"/>
        <v>27.037634642288154</v>
      </c>
      <c r="BE38" s="276">
        <f t="shared" ref="BE38:BT44" si="25">BD38*(1+$K38)</f>
        <v>28.540612138779888</v>
      </c>
      <c r="BF38" s="276">
        <f t="shared" si="25"/>
        <v>30.127137674323365</v>
      </c>
      <c r="BG38" s="276">
        <f t="shared" si="25"/>
        <v>31.801855546551568</v>
      </c>
      <c r="BH38" s="276">
        <f t="shared" si="25"/>
        <v>33.569668221939615</v>
      </c>
      <c r="BI38" s="276">
        <f t="shared" si="25"/>
        <v>35.435750686984683</v>
      </c>
      <c r="BJ38" s="276">
        <f t="shared" si="25"/>
        <v>37.405565597144381</v>
      </c>
      <c r="BK38" s="276">
        <f t="shared" si="25"/>
        <v>39.484879267879585</v>
      </c>
      <c r="BL38" s="276">
        <f t="shared" si="25"/>
        <v>41.679778554612966</v>
      </c>
      <c r="BM38" s="276">
        <f t="shared" si="25"/>
        <v>43.996688671016578</v>
      </c>
      <c r="BN38" s="276">
        <f t="shared" si="25"/>
        <v>46.442391997788604</v>
      </c>
      <c r="BO38" s="276">
        <f t="shared" si="25"/>
        <v>49.024047936979031</v>
      </c>
      <c r="BP38" s="276">
        <f t="shared" si="25"/>
        <v>51.749213869984473</v>
      </c>
      <c r="BQ38" s="276">
        <f t="shared" si="25"/>
        <v>54.625867280563384</v>
      </c>
      <c r="BR38" s="276">
        <f t="shared" si="25"/>
        <v>57.662429107633137</v>
      </c>
      <c r="BS38" s="276">
        <f t="shared" si="25"/>
        <v>60.867788396210621</v>
      </c>
      <c r="BT38" s="276">
        <f t="shared" si="25"/>
        <v>64.251328318657897</v>
      </c>
      <c r="BU38" s="276">
        <f t="shared" ref="BU38:CJ44" si="26">BT38*(1+$K38)</f>
        <v>67.822953642405992</v>
      </c>
      <c r="BV38" s="276">
        <f t="shared" si="26"/>
        <v>71.593119724564119</v>
      </c>
      <c r="BW38" s="276">
        <f t="shared" si="26"/>
        <v>75.572863118291409</v>
      </c>
      <c r="BX38" s="276">
        <f t="shared" si="26"/>
        <v>79.773833880526311</v>
      </c>
      <c r="BY38" s="276">
        <f t="shared" si="26"/>
        <v>84.208329675649395</v>
      </c>
      <c r="BZ38" s="276">
        <f t="shared" si="26"/>
        <v>88.889331774912449</v>
      </c>
      <c r="CA38" s="276">
        <f t="shared" si="26"/>
        <v>93.830543057016484</v>
      </c>
      <c r="CB38" s="276">
        <f t="shared" si="26"/>
        <v>99.046428121079174</v>
      </c>
      <c r="CC38" s="276">
        <f t="shared" si="26"/>
        <v>104.5522556294159</v>
      </c>
      <c r="CD38" s="276">
        <f t="shared" si="26"/>
        <v>110.36414300408622</v>
      </c>
      <c r="CE38" s="276">
        <f t="shared" si="26"/>
        <v>116.49910360804752</v>
      </c>
      <c r="CF38" s="276">
        <f t="shared" si="26"/>
        <v>122.97509654903122</v>
      </c>
      <c r="CG38" s="276">
        <f t="shared" si="26"/>
        <v>129.81107925193422</v>
      </c>
      <c r="CH38" s="276">
        <f t="shared" si="26"/>
        <v>137.02706295362282</v>
      </c>
      <c r="CI38" s="276">
        <f t="shared" si="26"/>
        <v>144.64417128260135</v>
      </c>
      <c r="CJ38" s="276">
        <f t="shared" si="26"/>
        <v>152.68470209502777</v>
      </c>
      <c r="CK38" s="276">
        <f t="shared" ref="CK38:CZ44" si="27">CJ38*(1+$K38)</f>
        <v>161.17219274809145</v>
      </c>
      <c r="CL38" s="276">
        <f t="shared" si="27"/>
        <v>170.1314890018302</v>
      </c>
      <c r="CM38" s="276">
        <f t="shared" si="27"/>
        <v>179.58881775108583</v>
      </c>
      <c r="CN38" s="276">
        <f t="shared" si="27"/>
        <v>189.57186380050882</v>
      </c>
      <c r="CO38" s="276">
        <f t="shared" si="27"/>
        <v>200.10985090735909</v>
      </c>
      <c r="CP38" s="276">
        <f t="shared" si="27"/>
        <v>211.23362732934214</v>
      </c>
      <c r="CQ38" s="276">
        <f t="shared" si="27"/>
        <v>222.97575612790834</v>
      </c>
      <c r="CR38" s="276">
        <f t="shared" si="27"/>
        <v>235.37061049136364</v>
      </c>
      <c r="CS38" s="276">
        <f t="shared" si="27"/>
        <v>248.45447435683465</v>
      </c>
      <c r="CT38" s="276">
        <f t="shared" si="27"/>
        <v>262.26564862564277</v>
      </c>
      <c r="CU38" s="276">
        <f t="shared" si="27"/>
        <v>276.8445632830157</v>
      </c>
      <c r="CV38" s="276">
        <f t="shared" si="27"/>
        <v>292.23389575034878</v>
      </c>
      <c r="CW38" s="276">
        <f t="shared" si="27"/>
        <v>308.47869581647302</v>
      </c>
      <c r="CX38" s="276">
        <f t="shared" si="27"/>
        <v>325.62651751364649</v>
      </c>
      <c r="CY38" s="276">
        <f t="shared" si="27"/>
        <v>343.72755832431426</v>
      </c>
      <c r="CZ38" s="276">
        <f t="shared" si="27"/>
        <v>362.8348061261425</v>
      </c>
      <c r="DA38" s="276">
        <f t="shared" ref="DA38:DP44" si="28">CZ38*(1+$K38)</f>
        <v>383.00419430548448</v>
      </c>
      <c r="DB38" s="276">
        <f t="shared" si="28"/>
        <v>404.29476549334839</v>
      </c>
      <c r="DC38" s="276">
        <f t="shared" si="28"/>
        <v>426.76884440317724</v>
      </c>
      <c r="DD38" s="276">
        <f t="shared" si="28"/>
        <v>450.49222027639581</v>
      </c>
      <c r="DE38" s="276">
        <f t="shared" si="28"/>
        <v>475.53433946980465</v>
      </c>
      <c r="DF38" s="276">
        <f t="shared" si="28"/>
        <v>501.96850874858933</v>
      </c>
      <c r="DG38" s="276">
        <f t="shared" si="28"/>
        <v>529.87210988005268</v>
      </c>
      <c r="DH38" s="276">
        <f t="shared" si="28"/>
        <v>559.32682615625868</v>
      </c>
      <c r="DI38" s="276">
        <f t="shared" si="28"/>
        <v>590.41888150869602</v>
      </c>
      <c r="DJ38" s="276">
        <f t="shared" si="28"/>
        <v>623.23929291493187</v>
      </c>
      <c r="DK38" s="276">
        <f t="shared" si="28"/>
        <v>657.88413683613408</v>
      </c>
      <c r="DL38" s="276">
        <f t="shared" si="28"/>
        <v>694.45483046541676</v>
      </c>
      <c r="DM38" s="276">
        <f t="shared" si="28"/>
        <v>733.05842861031624</v>
      </c>
      <c r="DN38" s="276">
        <f t="shared" si="28"/>
        <v>773.80793707847477</v>
      </c>
      <c r="DO38" s="276">
        <f t="shared" si="28"/>
        <v>816.82264348391698</v>
      </c>
      <c r="DP38" s="276">
        <f t="shared" si="28"/>
        <v>862.2284664423014</v>
      </c>
      <c r="DQ38" s="276">
        <f t="shared" ref="DQ38:EF44" si="29">DP38*(1+$K38)</f>
        <v>910.15832417735976</v>
      </c>
      <c r="DR38" s="276">
        <f t="shared" si="29"/>
        <v>960.75252361756031</v>
      </c>
      <c r="DS38" s="276">
        <f t="shared" si="29"/>
        <v>1014.159171122012</v>
      </c>
      <c r="DT38" s="276">
        <f t="shared" si="29"/>
        <v>1070.5346060379452</v>
      </c>
      <c r="DU38" s="276">
        <f t="shared" si="29"/>
        <v>1130.0438583589355</v>
      </c>
      <c r="DV38" s="276">
        <f t="shared" si="29"/>
        <v>1192.8611318235953</v>
      </c>
      <c r="DW38" s="276">
        <f t="shared" si="29"/>
        <v>1259.1703138689222</v>
      </c>
      <c r="DX38" s="276">
        <f t="shared" si="29"/>
        <v>1329.1655139311147</v>
      </c>
      <c r="DY38" s="276">
        <f t="shared" si="29"/>
        <v>1403.0516316696401</v>
      </c>
      <c r="DZ38" s="276">
        <f t="shared" si="29"/>
        <v>1481.0449567779424</v>
      </c>
      <c r="EA38" s="276">
        <f t="shared" si="29"/>
        <v>1563.3738021366369</v>
      </c>
      <c r="EB38" s="276">
        <f t="shared" si="29"/>
        <v>1650.2791721626456</v>
      </c>
      <c r="EC38" s="276">
        <f t="shared" si="29"/>
        <v>1742.0154683107601</v>
      </c>
      <c r="ED38" s="276">
        <f t="shared" si="29"/>
        <v>1838.8512337928698</v>
      </c>
      <c r="EE38" s="276">
        <f t="shared" si="29"/>
        <v>1941.0699396949055</v>
      </c>
      <c r="EF38" s="276">
        <f t="shared" si="29"/>
        <v>2048.9708147927249</v>
      </c>
      <c r="EG38" s="276">
        <f t="shared" ref="EG38:EV44" si="30">EF38*(1+$K38)</f>
        <v>2162.8697214960957</v>
      </c>
      <c r="EH38" s="276">
        <f t="shared" si="30"/>
        <v>2283.1000804849573</v>
      </c>
      <c r="EI38" s="276">
        <f t="shared" si="30"/>
        <v>2410.0138467446882</v>
      </c>
      <c r="EJ38" s="276">
        <f t="shared" si="30"/>
        <v>2543.9825398575636</v>
      </c>
      <c r="EK38" s="276">
        <f t="shared" si="30"/>
        <v>2685.3983315664136</v>
      </c>
      <c r="EL38" s="276">
        <f t="shared" si="30"/>
        <v>2834.6751937941517</v>
      </c>
      <c r="EM38" s="276">
        <f t="shared" si="30"/>
        <v>2992.2501104798148</v>
      </c>
      <c r="EN38" s="276">
        <f t="shared" si="30"/>
        <v>3158.5843567785682</v>
      </c>
      <c r="EO38" s="276">
        <f t="shared" si="30"/>
        <v>3334.1648493703292</v>
      </c>
      <c r="EP38" s="276">
        <f t="shared" si="30"/>
        <v>3519.5055718298167</v>
      </c>
      <c r="EQ38" s="276">
        <f t="shared" si="30"/>
        <v>3715.1490792305744</v>
      </c>
      <c r="ER38" s="276">
        <f t="shared" si="30"/>
        <v>3921.6680863874444</v>
      </c>
      <c r="ES38" s="276">
        <f t="shared" si="30"/>
        <v>4139.6671443868208</v>
      </c>
      <c r="ET38" s="276">
        <f t="shared" si="30"/>
        <v>4369.7844103124562</v>
      </c>
      <c r="EU38" s="276">
        <f t="shared" si="30"/>
        <v>4612.6935153474005</v>
      </c>
      <c r="EV38" s="276">
        <f t="shared" si="30"/>
        <v>4869.10553672065</v>
      </c>
      <c r="EW38" s="276">
        <f t="shared" ref="EW38:FL44" si="31">EV38*(1+$K38)</f>
        <v>5139.7710792710513</v>
      </c>
      <c r="EX38" s="276">
        <f t="shared" si="31"/>
        <v>5425.4824727219129</v>
      </c>
      <c r="EY38" s="276">
        <f t="shared" si="31"/>
        <v>5727.0760910984827</v>
      </c>
      <c r="EZ38" s="276">
        <f t="shared" si="31"/>
        <v>6045.4348010780186</v>
      </c>
      <c r="FA38" s="276">
        <f t="shared" si="31"/>
        <v>6381.4905464395997</v>
      </c>
      <c r="FB38" s="276">
        <f t="shared" si="31"/>
        <v>6736.2270761792361</v>
      </c>
      <c r="FC38" s="276">
        <f t="shared" si="31"/>
        <v>7110.6828242763968</v>
      </c>
      <c r="FD38" s="276">
        <f t="shared" si="31"/>
        <v>7505.9539495420086</v>
      </c>
      <c r="FE38" s="276">
        <f t="shared" si="31"/>
        <v>7923.1975444465879</v>
      </c>
      <c r="FF38" s="276">
        <f t="shared" si="31"/>
        <v>8363.6350223218342</v>
      </c>
      <c r="FG38" s="276">
        <f t="shared" si="31"/>
        <v>8828.5556928511724</v>
      </c>
      <c r="FH38" s="276">
        <f t="shared" si="31"/>
        <v>9319.3205363159104</v>
      </c>
      <c r="FI38" s="276">
        <f t="shared" si="31"/>
        <v>9837.3661876455171</v>
      </c>
      <c r="FJ38" s="276">
        <f t="shared" si="31"/>
        <v>10384.209141934682</v>
      </c>
      <c r="FK38" s="276">
        <f t="shared" si="31"/>
        <v>10961.450193738123</v>
      </c>
      <c r="FL38" s="276">
        <f t="shared" si="31"/>
        <v>11570.779123138476</v>
      </c>
      <c r="FM38" s="276">
        <f t="shared" ref="FM38:GB44" si="32">FL38*(1+$K38)</f>
        <v>12213.979642304961</v>
      </c>
      <c r="FN38" s="276">
        <f t="shared" si="32"/>
        <v>12892.934617023082</v>
      </c>
      <c r="FO38" s="276">
        <f t="shared" si="32"/>
        <v>13609.631578480547</v>
      </c>
      <c r="FP38" s="276">
        <f t="shared" si="32"/>
        <v>14366.168541444275</v>
      </c>
      <c r="FQ38" s="276">
        <f t="shared" si="32"/>
        <v>15164.760145860264</v>
      </c>
      <c r="FR38" s="276">
        <f t="shared" si="32"/>
        <v>16007.74413985486</v>
      </c>
      <c r="FS38" s="276">
        <f t="shared" si="32"/>
        <v>16897.588223115363</v>
      </c>
      <c r="FT38" s="276">
        <f t="shared" si="32"/>
        <v>17836.897270682879</v>
      </c>
      <c r="FU38" s="276">
        <f t="shared" si="32"/>
        <v>18828.420958303894</v>
      </c>
      <c r="FV38" s="276">
        <f t="shared" si="32"/>
        <v>19875.061811662552</v>
      </c>
      <c r="FW38" s="276">
        <f t="shared" si="32"/>
        <v>20979.88370305649</v>
      </c>
      <c r="FX38" s="276">
        <f t="shared" si="32"/>
        <v>22146.120820388845</v>
      </c>
      <c r="FY38" s="276">
        <f t="shared" si="32"/>
        <v>23377.187134731743</v>
      </c>
      <c r="FZ38" s="276">
        <f t="shared" si="32"/>
        <v>24676.686394176002</v>
      </c>
      <c r="GA38" s="276">
        <f t="shared" si="32"/>
        <v>26048.422673222474</v>
      </c>
      <c r="GB38" s="276">
        <f t="shared" si="32"/>
        <v>27496.411508596619</v>
      </c>
      <c r="GC38" s="276">
        <f t="shared" ref="GC38:GR44" si="33">GB38*(1+$K38)</f>
        <v>29024.891654084659</v>
      </c>
      <c r="GD38" s="276">
        <f t="shared" si="33"/>
        <v>30638.337488801662</v>
      </c>
      <c r="GE38" s="276">
        <f t="shared" si="33"/>
        <v>32341.472115214787</v>
      </c>
      <c r="GF38" s="276">
        <f t="shared" si="33"/>
        <v>34139.281185264015</v>
      </c>
      <c r="GG38" s="276">
        <f t="shared" si="33"/>
        <v>36037.027495054121</v>
      </c>
      <c r="GH38" s="276">
        <f t="shared" si="33"/>
        <v>38040.266390841512</v>
      </c>
      <c r="GI38" s="276">
        <f t="shared" si="33"/>
        <v>40154.862031414421</v>
      </c>
      <c r="GJ38" s="276">
        <f t="shared" si="33"/>
        <v>42387.004554472005</v>
      </c>
      <c r="GK38" s="276">
        <f t="shared" si="33"/>
        <v>44743.228197254117</v>
      </c>
      <c r="GL38" s="276">
        <f t="shared" si="33"/>
        <v>47230.430424467006</v>
      </c>
      <c r="GM38" s="276">
        <f t="shared" si="33"/>
        <v>49855.892119498807</v>
      </c>
      <c r="GN38" s="276">
        <f t="shared" si="33"/>
        <v>52627.298898031448</v>
      </c>
      <c r="GO38" s="276">
        <f t="shared" si="33"/>
        <v>55552.763606441004</v>
      </c>
      <c r="GP38" s="276">
        <f t="shared" si="33"/>
        <v>58640.850070847046</v>
      </c>
      <c r="GQ38" s="276">
        <f t="shared" si="33"/>
        <v>61900.598166332442</v>
      </c>
      <c r="GR38" s="276">
        <f t="shared" si="33"/>
        <v>65341.550279719748</v>
      </c>
      <c r="GS38" s="276">
        <f t="shared" ref="GS38:HF44" si="34">GR38*(1+$K38)</f>
        <v>68973.779243369616</v>
      </c>
      <c r="GT38" s="276">
        <f t="shared" si="34"/>
        <v>72807.917821773022</v>
      </c>
      <c r="GU38" s="276">
        <f t="shared" si="34"/>
        <v>76855.189837254467</v>
      </c>
      <c r="GV38" s="276">
        <f t="shared" si="34"/>
        <v>81127.443025901681</v>
      </c>
      <c r="GW38" s="276">
        <f t="shared" si="34"/>
        <v>85637.183719902212</v>
      </c>
      <c r="GX38" s="276">
        <f t="shared" si="34"/>
        <v>90397.613457813961</v>
      </c>
      <c r="GY38" s="276">
        <f t="shared" si="34"/>
        <v>95422.667629940115</v>
      </c>
      <c r="GZ38" s="276">
        <f t="shared" si="34"/>
        <v>100727.05627193683</v>
      </c>
      <c r="HA38" s="276">
        <f t="shared" si="34"/>
        <v>106326.3071260702</v>
      </c>
      <c r="HB38" s="276">
        <f t="shared" si="34"/>
        <v>112236.81109617741</v>
      </c>
      <c r="HC38" s="276">
        <f t="shared" si="34"/>
        <v>118475.87022939426</v>
      </c>
      <c r="HD38" s="276">
        <f t="shared" si="34"/>
        <v>125061.74836510773</v>
      </c>
      <c r="HE38" s="276">
        <f t="shared" si="34"/>
        <v>132013.72459940016</v>
      </c>
      <c r="HF38" s="276">
        <f t="shared" si="34"/>
        <v>139352.14972149377</v>
      </c>
    </row>
    <row r="39" spans="1:214">
      <c r="A39" s="3" t="str">
        <f t="shared" si="18"/>
        <v>NiSource Inc.</v>
      </c>
      <c r="B39" s="3" t="str">
        <f t="shared" si="18"/>
        <v>NI</v>
      </c>
      <c r="C39" s="276">
        <f>'Attachment 3 Constant DCF '!D38</f>
        <v>23.008555555555557</v>
      </c>
      <c r="D39" s="276">
        <f t="shared" si="19"/>
        <v>0.84</v>
      </c>
      <c r="E39" s="95">
        <f t="shared" si="19"/>
        <v>0.13</v>
      </c>
      <c r="F39" s="95">
        <f t="shared" si="20"/>
        <v>0.11759805832608478</v>
      </c>
      <c r="G39" s="95">
        <f t="shared" si="20"/>
        <v>0.10519611665216955</v>
      </c>
      <c r="H39" s="95">
        <f t="shared" si="20"/>
        <v>9.2794174978254318E-2</v>
      </c>
      <c r="I39" s="95">
        <f t="shared" si="20"/>
        <v>8.0392233304339089E-2</v>
      </c>
      <c r="J39" s="95">
        <f t="shared" si="20"/>
        <v>6.799029163042386E-2</v>
      </c>
      <c r="K39" s="95">
        <f>'Attachment 5 GDP Growth'!$D$25</f>
        <v>5.5588349956508631E-2</v>
      </c>
      <c r="L39" s="95">
        <f t="shared" ref="L39:L44" si="35">IFERROR(XIRR($N39:$HF39,$N$36:$HF$36),"")</f>
        <v>0.11842523217201231</v>
      </c>
      <c r="N39" s="276">
        <f t="shared" ref="N39:N44" si="36">-C39</f>
        <v>-23.008555555555557</v>
      </c>
      <c r="O39" s="276">
        <f t="shared" si="21"/>
        <v>0.94919999999999982</v>
      </c>
      <c r="P39" s="276">
        <f t="shared" si="22"/>
        <v>1.0725959999999997</v>
      </c>
      <c r="Q39" s="276">
        <f t="shared" si="22"/>
        <v>1.2120334799999994</v>
      </c>
      <c r="R39" s="276">
        <f t="shared" si="22"/>
        <v>1.3695978323999993</v>
      </c>
      <c r="S39" s="276">
        <f t="shared" si="22"/>
        <v>1.547645550611999</v>
      </c>
      <c r="T39" s="276">
        <f t="shared" ref="T39:X44" si="37">S39*(1+F39)</f>
        <v>1.7296456623409744</v>
      </c>
      <c r="U39" s="276">
        <f t="shared" si="37"/>
        <v>1.9115976692035146</v>
      </c>
      <c r="V39" s="276">
        <f t="shared" si="37"/>
        <v>2.0889827978076085</v>
      </c>
      <c r="W39" s="276">
        <f t="shared" si="37"/>
        <v>2.2569207902577091</v>
      </c>
      <c r="X39" s="276">
        <f t="shared" si="37"/>
        <v>2.4103694929740973</v>
      </c>
      <c r="Y39" s="276">
        <f t="shared" si="23"/>
        <v>2.5443579558740339</v>
      </c>
      <c r="Z39" s="276">
        <f t="shared" si="23"/>
        <v>2.6857946163397868</v>
      </c>
      <c r="AA39" s="276">
        <f t="shared" si="23"/>
        <v>2.8350935073841899</v>
      </c>
      <c r="AB39" s="276">
        <f t="shared" si="23"/>
        <v>2.9926916774320875</v>
      </c>
      <c r="AC39" s="276">
        <f t="shared" si="23"/>
        <v>3.1590504697091131</v>
      </c>
      <c r="AD39" s="276">
        <f t="shared" si="23"/>
        <v>3.334656872749576</v>
      </c>
      <c r="AE39" s="276">
        <f t="shared" si="23"/>
        <v>3.5200249459768562</v>
      </c>
      <c r="AF39" s="276">
        <f t="shared" si="23"/>
        <v>3.715697324529458</v>
      </c>
      <c r="AG39" s="276">
        <f t="shared" si="23"/>
        <v>3.9222468077378645</v>
      </c>
      <c r="AH39" s="276">
        <f t="shared" si="23"/>
        <v>4.1402780359021953</v>
      </c>
      <c r="AI39" s="276">
        <f t="shared" si="23"/>
        <v>4.370429260279173</v>
      </c>
      <c r="AJ39" s="276">
        <f t="shared" si="23"/>
        <v>4.6133742114597371</v>
      </c>
      <c r="AK39" s="276">
        <f t="shared" si="23"/>
        <v>4.8698240716066934</v>
      </c>
      <c r="AL39" s="276">
        <f t="shared" si="23"/>
        <v>5.140529556325796</v>
      </c>
      <c r="AM39" s="276">
        <f t="shared" si="23"/>
        <v>5.4262831122646107</v>
      </c>
      <c r="AN39" s="276">
        <f t="shared" si="23"/>
        <v>5.7279212368722687</v>
      </c>
      <c r="AO39" s="276">
        <f t="shared" si="24"/>
        <v>6.046326927110842</v>
      </c>
      <c r="AP39" s="276">
        <f t="shared" si="24"/>
        <v>6.3824322642865408</v>
      </c>
      <c r="AQ39" s="276">
        <f t="shared" si="24"/>
        <v>6.7372211425674129</v>
      </c>
      <c r="AR39" s="276">
        <f t="shared" si="24"/>
        <v>7.1117321491748395</v>
      </c>
      <c r="AS39" s="276">
        <f t="shared" si="24"/>
        <v>7.507061604680124</v>
      </c>
      <c r="AT39" s="276">
        <f t="shared" si="24"/>
        <v>7.9243667723061524</v>
      </c>
      <c r="AU39" s="276">
        <f t="shared" si="24"/>
        <v>8.3648692456288352</v>
      </c>
      <c r="AV39" s="276">
        <f t="shared" si="24"/>
        <v>8.8298585245952879</v>
      </c>
      <c r="AW39" s="276">
        <f t="shared" si="24"/>
        <v>9.3206957903269512</v>
      </c>
      <c r="AX39" s="276">
        <f t="shared" si="24"/>
        <v>9.8388178897578022</v>
      </c>
      <c r="AY39" s="276">
        <f t="shared" si="24"/>
        <v>10.385741541772017</v>
      </c>
      <c r="AZ39" s="276">
        <f t="shared" si="24"/>
        <v>10.963067777153888</v>
      </c>
      <c r="BA39" s="276">
        <f t="shared" si="24"/>
        <v>11.572486625347242</v>
      </c>
      <c r="BB39" s="276">
        <f t="shared" si="24"/>
        <v>12.21578206174406</v>
      </c>
      <c r="BC39" s="276">
        <f t="shared" si="24"/>
        <v>12.894837229984729</v>
      </c>
      <c r="BD39" s="276">
        <f t="shared" si="24"/>
        <v>13.611639954557337</v>
      </c>
      <c r="BE39" s="276">
        <f t="shared" si="25"/>
        <v>14.368288559833266</v>
      </c>
      <c r="BF39" s="276">
        <f t="shared" si="25"/>
        <v>15.166998012573377</v>
      </c>
      <c r="BG39" s="276">
        <f t="shared" si="25"/>
        <v>16.010106405885978</v>
      </c>
      <c r="BH39" s="276">
        <f t="shared" si="25"/>
        <v>16.900081803617308</v>
      </c>
      <c r="BI39" s="276">
        <f t="shared" si="25"/>
        <v>17.839529465210411</v>
      </c>
      <c r="BJ39" s="276">
        <f t="shared" si="25"/>
        <v>18.831199472181975</v>
      </c>
      <c r="BK39" s="276">
        <f t="shared" si="25"/>
        <v>19.877994778542448</v>
      </c>
      <c r="BL39" s="276">
        <f t="shared" si="25"/>
        <v>20.982979708725715</v>
      </c>
      <c r="BM39" s="276">
        <f t="shared" si="25"/>
        <v>22.149388927904681</v>
      </c>
      <c r="BN39" s="276">
        <f t="shared" si="25"/>
        <v>23.380636910951864</v>
      </c>
      <c r="BO39" s="276">
        <f t="shared" si="25"/>
        <v>24.68032793776392</v>
      </c>
      <c r="BP39" s="276">
        <f t="shared" si="25"/>
        <v>26.052266644209737</v>
      </c>
      <c r="BQ39" s="276">
        <f t="shared" si="25"/>
        <v>27.500469159588345</v>
      </c>
      <c r="BR39" s="276">
        <f t="shared" si="25"/>
        <v>29.029174863199714</v>
      </c>
      <c r="BS39" s="276">
        <f t="shared" si="25"/>
        <v>30.642858794443942</v>
      </c>
      <c r="BT39" s="276">
        <f t="shared" si="25"/>
        <v>32.346244752777373</v>
      </c>
      <c r="BU39" s="276">
        <f t="shared" si="26"/>
        <v>34.144319125873643</v>
      </c>
      <c r="BV39" s="276">
        <f t="shared" si="26"/>
        <v>36.042345486469415</v>
      </c>
      <c r="BW39" s="276">
        <f t="shared" si="26"/>
        <v>38.045880000624663</v>
      </c>
      <c r="BX39" s="276">
        <f t="shared" si="26"/>
        <v>40.160787692502723</v>
      </c>
      <c r="BY39" s="276">
        <f t="shared" si="26"/>
        <v>42.393259613282609</v>
      </c>
      <c r="BZ39" s="276">
        <f t="shared" si="26"/>
        <v>44.749830964462888</v>
      </c>
      <c r="CA39" s="276">
        <f t="shared" si="26"/>
        <v>47.237400228610056</v>
      </c>
      <c r="CB39" s="276">
        <f t="shared" si="26"/>
        <v>49.863249363553692</v>
      </c>
      <c r="CC39" s="276">
        <f t="shared" si="26"/>
        <v>52.635065119143569</v>
      </c>
      <c r="CD39" s="276">
        <f t="shared" si="26"/>
        <v>55.56096153897014</v>
      </c>
      <c r="CE39" s="276">
        <f t="shared" si="26"/>
        <v>58.649503712918531</v>
      </c>
      <c r="CF39" s="276">
        <f t="shared" si="26"/>
        <v>61.909732850087799</v>
      </c>
      <c r="CG39" s="276">
        <f t="shared" si="26"/>
        <v>65.351192745472432</v>
      </c>
      <c r="CH39" s="276">
        <f t="shared" si="26"/>
        <v>68.983957717883001</v>
      </c>
      <c r="CI39" s="276">
        <f t="shared" si="26"/>
        <v>72.818662100889682</v>
      </c>
      <c r="CJ39" s="276">
        <f t="shared" si="26"/>
        <v>76.86653137311869</v>
      </c>
      <c r="CK39" s="276">
        <f t="shared" si="27"/>
        <v>81.139415019030565</v>
      </c>
      <c r="CL39" s="276">
        <f t="shared" si="27"/>
        <v>85.649821216374832</v>
      </c>
      <c r="CM39" s="276">
        <f t="shared" si="27"/>
        <v>90.41095345186308</v>
      </c>
      <c r="CN39" s="276">
        <f t="shared" si="27"/>
        <v>95.436749172246863</v>
      </c>
      <c r="CO39" s="276">
        <f t="shared" si="27"/>
        <v>100.74192058394526</v>
      </c>
      <c r="CP39" s="276">
        <f t="shared" si="27"/>
        <v>106.34199772065641</v>
      </c>
      <c r="CQ39" s="276">
        <f t="shared" si="27"/>
        <v>112.25337390502651</v>
      </c>
      <c r="CR39" s="276">
        <f t="shared" si="27"/>
        <v>118.49335373745794</v>
      </c>
      <c r="CS39" s="276">
        <f t="shared" si="27"/>
        <v>125.08020375253612</v>
      </c>
      <c r="CT39" s="276">
        <f t="shared" si="27"/>
        <v>132.03320589136351</v>
      </c>
      <c r="CU39" s="276">
        <f t="shared" si="27"/>
        <v>139.37271394633237</v>
      </c>
      <c r="CV39" s="276">
        <f t="shared" si="27"/>
        <v>147.12021314356946</v>
      </c>
      <c r="CW39" s="276">
        <f t="shared" si="27"/>
        <v>155.29838303747033</v>
      </c>
      <c r="CX39" s="276">
        <f t="shared" si="27"/>
        <v>163.93116390143715</v>
      </c>
      <c r="CY39" s="276">
        <f t="shared" si="27"/>
        <v>173.043826809168</v>
      </c>
      <c r="CZ39" s="276">
        <f t="shared" si="27"/>
        <v>182.66304761164949</v>
      </c>
      <c r="DA39" s="276">
        <f t="shared" si="28"/>
        <v>192.81698502640825</v>
      </c>
      <c r="DB39" s="276">
        <f t="shared" si="28"/>
        <v>203.53536306761512</v>
      </c>
      <c r="DC39" s="276">
        <f t="shared" si="28"/>
        <v>214.84955805834275</v>
      </c>
      <c r="DD39" s="276">
        <f t="shared" si="28"/>
        <v>226.79269047969112</v>
      </c>
      <c r="DE39" s="276">
        <f t="shared" si="28"/>
        <v>239.39972192565432</v>
      </c>
      <c r="DF39" s="276">
        <f t="shared" si="28"/>
        <v>252.70755744754845</v>
      </c>
      <c r="DG39" s="276">
        <f t="shared" si="28"/>
        <v>266.75515358759731</v>
      </c>
      <c r="DH39" s="276">
        <f t="shared" si="28"/>
        <v>281.58363241792688</v>
      </c>
      <c r="DI39" s="276">
        <f t="shared" si="28"/>
        <v>297.23640191879946</v>
      </c>
      <c r="DJ39" s="276">
        <f t="shared" si="28"/>
        <v>313.75928304847514</v>
      </c>
      <c r="DK39" s="276">
        <f t="shared" si="28"/>
        <v>331.20064387667702</v>
      </c>
      <c r="DL39" s="276">
        <f t="shared" si="28"/>
        <v>349.61154117431471</v>
      </c>
      <c r="DM39" s="276">
        <f t="shared" si="28"/>
        <v>369.04586987394686</v>
      </c>
      <c r="DN39" s="276">
        <f t="shared" si="28"/>
        <v>389.56052083850398</v>
      </c>
      <c r="DO39" s="276">
        <f t="shared" si="28"/>
        <v>411.21554740011453</v>
      </c>
      <c r="DP39" s="276">
        <f t="shared" si="28"/>
        <v>434.07434115654934</v>
      </c>
      <c r="DQ39" s="276">
        <f t="shared" si="29"/>
        <v>458.20381753990051</v>
      </c>
      <c r="DR39" s="276">
        <f t="shared" si="29"/>
        <v>483.67461170071675</v>
      </c>
      <c r="DS39" s="276">
        <f t="shared" si="29"/>
        <v>510.56128528101465</v>
      </c>
      <c r="DT39" s="276">
        <f t="shared" si="29"/>
        <v>538.9425446814605</v>
      </c>
      <c r="DU39" s="276">
        <f t="shared" si="29"/>
        <v>568.90147146166487</v>
      </c>
      <c r="DV39" s="276">
        <f t="shared" si="29"/>
        <v>600.52576554804864</v>
      </c>
      <c r="DW39" s="276">
        <f t="shared" si="29"/>
        <v>633.90800196123382</v>
      </c>
      <c r="DX39" s="276">
        <f t="shared" si="29"/>
        <v>669.14590181448602</v>
      </c>
      <c r="DY39" s="276">
        <f t="shared" si="29"/>
        <v>706.3426183765132</v>
      </c>
      <c r="DZ39" s="276">
        <f t="shared" si="29"/>
        <v>745.60703903602348</v>
      </c>
      <c r="EA39" s="276">
        <f t="shared" si="29"/>
        <v>787.05410405199416</v>
      </c>
      <c r="EB39" s="276">
        <f t="shared" si="29"/>
        <v>830.80514302274275</v>
      </c>
      <c r="EC39" s="276">
        <f t="shared" si="29"/>
        <v>876.98823005875818</v>
      </c>
      <c r="ED39" s="276">
        <f t="shared" si="29"/>
        <v>925.73855869900353</v>
      </c>
      <c r="EE39" s="276">
        <f t="shared" si="29"/>
        <v>977.1988376681976</v>
      </c>
      <c r="EF39" s="276">
        <f t="shared" si="29"/>
        <v>1031.5197086335909</v>
      </c>
      <c r="EG39" s="276">
        <f t="shared" si="30"/>
        <v>1088.8601871841508</v>
      </c>
      <c r="EH39" s="276">
        <f t="shared" si="30"/>
        <v>1149.388128323053</v>
      </c>
      <c r="EI39" s="276">
        <f t="shared" si="30"/>
        <v>1213.2807178361313</v>
      </c>
      <c r="EJ39" s="276">
        <f t="shared" si="30"/>
        <v>1280.7249909746902</v>
      </c>
      <c r="EK39" s="276">
        <f t="shared" si="30"/>
        <v>1351.9183799710377</v>
      </c>
      <c r="EL39" s="276">
        <f t="shared" si="30"/>
        <v>1427.0692919895039</v>
      </c>
      <c r="EM39" s="276">
        <f t="shared" si="30"/>
        <v>1506.3977192048035</v>
      </c>
      <c r="EN39" s="276">
        <f t="shared" si="30"/>
        <v>1590.1358827936465</v>
      </c>
      <c r="EO39" s="276">
        <f t="shared" si="30"/>
        <v>1678.5289127247815</v>
      </c>
      <c r="EP39" s="276">
        <f t="shared" si="30"/>
        <v>1771.8355653374447</v>
      </c>
      <c r="EQ39" s="276">
        <f t="shared" si="30"/>
        <v>1870.3289808088109</v>
      </c>
      <c r="ER39" s="276">
        <f t="shared" si="30"/>
        <v>1974.2974827278113</v>
      </c>
      <c r="ES39" s="276">
        <f t="shared" si="30"/>
        <v>2084.0454221159389</v>
      </c>
      <c r="ET39" s="276">
        <f t="shared" si="30"/>
        <v>2199.8940683657793</v>
      </c>
      <c r="EU39" s="276">
        <f t="shared" si="30"/>
        <v>2322.1825497053437</v>
      </c>
      <c r="EV39" s="276">
        <f t="shared" si="30"/>
        <v>2451.268845941262</v>
      </c>
      <c r="EW39" s="276">
        <f t="shared" si="31"/>
        <v>2587.5308363869322</v>
      </c>
      <c r="EX39" s="276">
        <f t="shared" si="31"/>
        <v>2731.3674060432663</v>
      </c>
      <c r="EY39" s="276">
        <f t="shared" si="31"/>
        <v>2883.1996132702006</v>
      </c>
      <c r="EZ39" s="276">
        <f t="shared" si="31"/>
        <v>3043.471922367135</v>
      </c>
      <c r="FA39" s="276">
        <f t="shared" si="31"/>
        <v>3212.6535046704876</v>
      </c>
      <c r="FB39" s="276">
        <f t="shared" si="31"/>
        <v>3391.2396119771147</v>
      </c>
      <c r="FC39" s="276">
        <f t="shared" si="31"/>
        <v>3579.7530263140729</v>
      </c>
      <c r="FD39" s="276">
        <f t="shared" si="31"/>
        <v>3778.7455902986903</v>
      </c>
      <c r="FE39" s="276">
        <f t="shared" si="31"/>
        <v>3988.7998225688275</v>
      </c>
      <c r="FF39" s="276">
        <f t="shared" si="31"/>
        <v>4210.5306230122433</v>
      </c>
      <c r="FG39" s="276">
        <f t="shared" si="31"/>
        <v>4444.5870727868441</v>
      </c>
      <c r="FH39" s="276">
        <f t="shared" si="31"/>
        <v>4691.6543344010934</v>
      </c>
      <c r="FI39" s="276">
        <f t="shared" si="31"/>
        <v>4952.4556574167518</v>
      </c>
      <c r="FJ39" s="276">
        <f t="shared" si="31"/>
        <v>5227.7544956453248</v>
      </c>
      <c r="FK39" s="276">
        <f t="shared" si="31"/>
        <v>5518.3567420359686</v>
      </c>
      <c r="FL39" s="276">
        <f t="shared" si="31"/>
        <v>5825.1130877971227</v>
      </c>
      <c r="FM39" s="276">
        <f t="shared" si="32"/>
        <v>6148.9215126578274</v>
      </c>
      <c r="FN39" s="276">
        <f t="shared" si="32"/>
        <v>6490.7299135585554</v>
      </c>
      <c r="FO39" s="276">
        <f t="shared" si="32"/>
        <v>6851.5388794666278</v>
      </c>
      <c r="FP39" s="276">
        <f t="shared" si="32"/>
        <v>7232.4046204390434</v>
      </c>
      <c r="FQ39" s="276">
        <f t="shared" si="32"/>
        <v>7634.4420595070787</v>
      </c>
      <c r="FR39" s="276">
        <f t="shared" si="32"/>
        <v>8058.8280964336464</v>
      </c>
      <c r="FS39" s="276">
        <f t="shared" si="32"/>
        <v>8506.8050528975436</v>
      </c>
      <c r="FT39" s="276">
        <f t="shared" si="32"/>
        <v>8979.6843091898081</v>
      </c>
      <c r="FU39" s="276">
        <f t="shared" si="32"/>
        <v>9478.8501430680208</v>
      </c>
      <c r="FV39" s="276">
        <f t="shared" si="32"/>
        <v>10005.763782006188</v>
      </c>
      <c r="FW39" s="276">
        <f t="shared" si="32"/>
        <v>10561.967680702508</v>
      </c>
      <c r="FX39" s="276">
        <f t="shared" si="32"/>
        <v>11149.090036366733</v>
      </c>
      <c r="FY39" s="276">
        <f t="shared" si="32"/>
        <v>11768.84955500491</v>
      </c>
      <c r="FZ39" s="276">
        <f t="shared" si="32"/>
        <v>12423.060482654024</v>
      </c>
      <c r="GA39" s="276">
        <f t="shared" si="32"/>
        <v>13113.637916294669</v>
      </c>
      <c r="GB39" s="276">
        <f t="shared" si="32"/>
        <v>13842.603409988596</v>
      </c>
      <c r="GC39" s="276">
        <f t="shared" si="33"/>
        <v>14612.090892652202</v>
      </c>
      <c r="GD39" s="276">
        <f t="shared" si="33"/>
        <v>15424.352914789266</v>
      </c>
      <c r="GE39" s="276">
        <f t="shared" si="33"/>
        <v>16281.767242469266</v>
      </c>
      <c r="GF39" s="276">
        <f t="shared" si="33"/>
        <v>17186.843817854067</v>
      </c>
      <c r="GG39" s="276">
        <f t="shared" si="33"/>
        <v>18142.232106648797</v>
      </c>
      <c r="GH39" s="276">
        <f t="shared" si="33"/>
        <v>19150.728853985398</v>
      </c>
      <c r="GI39" s="276">
        <f t="shared" si="33"/>
        <v>20215.286271442947</v>
      </c>
      <c r="GJ39" s="276">
        <f t="shared" si="33"/>
        <v>21339.020679170921</v>
      </c>
      <c r="GK39" s="276">
        <f t="shared" si="33"/>
        <v>22525.221628413849</v>
      </c>
      <c r="GL39" s="276">
        <f t="shared" si="33"/>
        <v>23777.361531142036</v>
      </c>
      <c r="GM39" s="276">
        <f t="shared" si="33"/>
        <v>25099.105824977585</v>
      </c>
      <c r="GN39" s="276">
        <f t="shared" si="33"/>
        <v>26494.323703171882</v>
      </c>
      <c r="GO39" s="276">
        <f t="shared" si="33"/>
        <v>27967.099441044822</v>
      </c>
      <c r="GP39" s="276">
        <f t="shared" si="33"/>
        <v>29521.7443520421</v>
      </c>
      <c r="GQ39" s="276">
        <f t="shared" si="33"/>
        <v>31162.809408409998</v>
      </c>
      <c r="GR39" s="276">
        <f t="shared" si="33"/>
        <v>32895.098563432672</v>
      </c>
      <c r="GS39" s="276">
        <f t="shared" si="34"/>
        <v>34723.682814230611</v>
      </c>
      <c r="GT39" s="276">
        <f t="shared" si="34"/>
        <v>36653.915046286864</v>
      </c>
      <c r="GU39" s="276">
        <f t="shared" si="34"/>
        <v>38691.445703155994</v>
      </c>
      <c r="GV39" s="276">
        <f t="shared" si="34"/>
        <v>40842.239327226285</v>
      </c>
      <c r="GW39" s="276">
        <f t="shared" si="34"/>
        <v>43112.59201995562</v>
      </c>
      <c r="GX39" s="276">
        <f t="shared" si="34"/>
        <v>45509.149872693095</v>
      </c>
      <c r="GY39" s="276">
        <f t="shared" si="34"/>
        <v>48038.928422039557</v>
      </c>
      <c r="GZ39" s="276">
        <f t="shared" si="34"/>
        <v>50709.333186699558</v>
      </c>
      <c r="HA39" s="276">
        <f t="shared" si="34"/>
        <v>53528.181345943012</v>
      </c>
      <c r="HB39" s="276">
        <f t="shared" si="34"/>
        <v>56503.724623136746</v>
      </c>
      <c r="HC39" s="276">
        <f t="shared" si="34"/>
        <v>59644.673441333864</v>
      </c>
      <c r="HD39" s="276">
        <f t="shared" si="34"/>
        <v>62960.222421632403</v>
      </c>
      <c r="HE39" s="276">
        <f t="shared" si="34"/>
        <v>66460.077298945733</v>
      </c>
      <c r="HF39" s="276">
        <f t="shared" si="34"/>
        <v>70154.483333976139</v>
      </c>
    </row>
    <row r="40" spans="1:214">
      <c r="A40" s="3" t="str">
        <f t="shared" si="18"/>
        <v>Northwest Natural Gas Company</v>
      </c>
      <c r="B40" s="3" t="str">
        <f t="shared" si="18"/>
        <v>NWN</v>
      </c>
      <c r="C40" s="276">
        <f>'Attachment 3 Constant DCF '!D39</f>
        <v>46.479888888888894</v>
      </c>
      <c r="D40" s="276">
        <f t="shared" si="19"/>
        <v>1.92</v>
      </c>
      <c r="E40" s="95">
        <f t="shared" si="19"/>
        <v>5.9677199268453274E-2</v>
      </c>
      <c r="F40" s="95">
        <f t="shared" si="20"/>
        <v>5.8995724383129167E-2</v>
      </c>
      <c r="G40" s="95">
        <f t="shared" si="20"/>
        <v>5.831424949780506E-2</v>
      </c>
      <c r="H40" s="95">
        <f t="shared" si="20"/>
        <v>5.7632774612480953E-2</v>
      </c>
      <c r="I40" s="95">
        <f t="shared" si="20"/>
        <v>5.6951299727156846E-2</v>
      </c>
      <c r="J40" s="95">
        <f t="shared" si="20"/>
        <v>5.6269824841832738E-2</v>
      </c>
      <c r="K40" s="95">
        <f>'Attachment 5 GDP Growth'!$D$25</f>
        <v>5.5588349956508631E-2</v>
      </c>
      <c r="L40" s="95">
        <f t="shared" si="35"/>
        <v>0.10248029828071595</v>
      </c>
      <c r="N40" s="276">
        <f t="shared" si="36"/>
        <v>-46.479888888888894</v>
      </c>
      <c r="O40" s="276">
        <f t="shared" si="21"/>
        <v>2.0345802225954301</v>
      </c>
      <c r="P40" s="276">
        <f t="shared" si="22"/>
        <v>2.1559982719669115</v>
      </c>
      <c r="Q40" s="276">
        <f t="shared" si="22"/>
        <v>2.2846622104655219</v>
      </c>
      <c r="R40" s="276">
        <f t="shared" si="22"/>
        <v>2.4210044524605778</v>
      </c>
      <c r="S40" s="276">
        <f t="shared" si="22"/>
        <v>2.5654832175998803</v>
      </c>
      <c r="T40" s="276">
        <f t="shared" si="37"/>
        <v>2.7168357584149461</v>
      </c>
      <c r="U40" s="276">
        <f t="shared" si="37"/>
        <v>2.8752659966757137</v>
      </c>
      <c r="V40" s="276">
        <f t="shared" si="37"/>
        <v>3.0409755538130554</v>
      </c>
      <c r="W40" s="276">
        <f t="shared" si="37"/>
        <v>3.2141630640412195</v>
      </c>
      <c r="X40" s="276">
        <f t="shared" si="37"/>
        <v>3.3950234566679072</v>
      </c>
      <c r="Y40" s="276">
        <f t="shared" si="23"/>
        <v>3.5837472086877185</v>
      </c>
      <c r="Z40" s="276">
        <f t="shared" si="23"/>
        <v>3.7829618026799121</v>
      </c>
      <c r="AA40" s="276">
        <f t="shared" si="23"/>
        <v>3.9932504072393877</v>
      </c>
      <c r="AB40" s="276">
        <f t="shared" si="23"/>
        <v>4.2152286083409818</v>
      </c>
      <c r="AC40" s="276">
        <f t="shared" si="23"/>
        <v>4.4495462113681272</v>
      </c>
      <c r="AD40" s="276">
        <f t="shared" si="23"/>
        <v>4.6968891433133155</v>
      </c>
      <c r="AE40" s="276">
        <f t="shared" si="23"/>
        <v>4.9579814607187425</v>
      </c>
      <c r="AF40" s="276">
        <f t="shared" si="23"/>
        <v>5.2335874692350579</v>
      </c>
      <c r="AG40" s="276">
        <f t="shared" si="23"/>
        <v>5.5245139610028948</v>
      </c>
      <c r="AH40" s="276">
        <f t="shared" si="23"/>
        <v>5.8316125764067417</v>
      </c>
      <c r="AI40" s="276">
        <f t="shared" si="23"/>
        <v>6.1557822971148166</v>
      </c>
      <c r="AJ40" s="276">
        <f t="shared" si="23"/>
        <v>6.497972077702916</v>
      </c>
      <c r="AK40" s="276">
        <f t="shared" si="23"/>
        <v>6.8591836235658867</v>
      </c>
      <c r="AL40" s="276">
        <f t="shared" si="23"/>
        <v>7.2404743232486206</v>
      </c>
      <c r="AM40" s="276">
        <f t="shared" si="23"/>
        <v>7.6429603437804801</v>
      </c>
      <c r="AN40" s="276">
        <f t="shared" si="23"/>
        <v>8.0678198980742675</v>
      </c>
      <c r="AO40" s="276">
        <f t="shared" si="24"/>
        <v>8.5162966939545033</v>
      </c>
      <c r="AP40" s="276">
        <f t="shared" si="24"/>
        <v>8.9897035749115037</v>
      </c>
      <c r="AQ40" s="276">
        <f t="shared" si="24"/>
        <v>9.4894263632389606</v>
      </c>
      <c r="AR40" s="276">
        <f t="shared" si="24"/>
        <v>10.016927916805207</v>
      </c>
      <c r="AS40" s="276">
        <f t="shared" si="24"/>
        <v>10.573752411333695</v>
      </c>
      <c r="AT40" s="276">
        <f t="shared" si="24"/>
        <v>11.16152986072839</v>
      </c>
      <c r="AU40" s="276">
        <f t="shared" si="24"/>
        <v>11.78198088867658</v>
      </c>
      <c r="AV40" s="276">
        <f t="shared" si="24"/>
        <v>12.43692176549723</v>
      </c>
      <c r="AW40" s="276">
        <f t="shared" si="24"/>
        <v>13.128269724979409</v>
      </c>
      <c r="AX40" s="276">
        <f t="shared" si="24"/>
        <v>13.858048576775001</v>
      </c>
      <c r="AY40" s="276">
        <f t="shared" si="24"/>
        <v>14.628394630775066</v>
      </c>
      <c r="AZ40" s="276">
        <f t="shared" si="24"/>
        <v>15.441562950812502</v>
      </c>
      <c r="BA40" s="276">
        <f t="shared" si="24"/>
        <v>16.299933955997727</v>
      </c>
      <c r="BB40" s="276">
        <f t="shared" si="24"/>
        <v>17.206020389011705</v>
      </c>
      <c r="BC40" s="276">
        <f t="shared" si="24"/>
        <v>18.162474671754911</v>
      </c>
      <c r="BD40" s="276">
        <f t="shared" si="24"/>
        <v>19.172096669884645</v>
      </c>
      <c r="BE40" s="276">
        <f t="shared" si="25"/>
        <v>20.237841888970205</v>
      </c>
      <c r="BF40" s="276">
        <f t="shared" si="25"/>
        <v>21.362830126258771</v>
      </c>
      <c r="BG40" s="276">
        <f t="shared" si="25"/>
        <v>22.55035460337869</v>
      </c>
      <c r="BH40" s="276">
        <f t="shared" si="25"/>
        <v>23.803891606714668</v>
      </c>
      <c r="BI40" s="276">
        <f t="shared" si="25"/>
        <v>25.12711066367552</v>
      </c>
      <c r="BJ40" s="276">
        <f t="shared" si="25"/>
        <v>26.523885284643836</v>
      </c>
      <c r="BK40" s="276">
        <f t="shared" si="25"/>
        <v>27.998304302052908</v>
      </c>
      <c r="BL40" s="276">
        <f t="shared" si="25"/>
        <v>29.554683839784246</v>
      </c>
      <c r="BM40" s="276">
        <f t="shared" si="25"/>
        <v>31.197579947924144</v>
      </c>
      <c r="BN40" s="276">
        <f t="shared" si="25"/>
        <v>32.931801939865508</v>
      </c>
      <c r="BO40" s="276">
        <f t="shared" si="25"/>
        <v>34.76242647079718</v>
      </c>
      <c r="BP40" s="276">
        <f t="shared" si="25"/>
        <v>36.694812398793253</v>
      </c>
      <c r="BQ40" s="276">
        <f t="shared" si="25"/>
        <v>38.734616472005804</v>
      </c>
      <c r="BR40" s="276">
        <f t="shared" si="25"/>
        <v>40.88780988788281</v>
      </c>
      <c r="BS40" s="276">
        <f t="shared" si="25"/>
        <v>43.160695772885632</v>
      </c>
      <c r="BT40" s="276">
        <f t="shared" si="25"/>
        <v>45.559927633875198</v>
      </c>
      <c r="BU40" s="276">
        <f t="shared" si="26"/>
        <v>48.092528835180261</v>
      </c>
      <c r="BV40" s="276">
        <f t="shared" si="26"/>
        <v>50.765913158363745</v>
      </c>
      <c r="BW40" s="276">
        <f t="shared" si="26"/>
        <v>53.587906504872592</v>
      </c>
      <c r="BX40" s="276">
        <f t="shared" si="26"/>
        <v>56.566769805102112</v>
      </c>
      <c r="BY40" s="276">
        <f t="shared" si="26"/>
        <v>59.711223200937397</v>
      </c>
      <c r="BZ40" s="276">
        <f t="shared" si="26"/>
        <v>63.030471572562305</v>
      </c>
      <c r="CA40" s="276">
        <f t="shared" si="26"/>
        <v>66.534231484261667</v>
      </c>
      <c r="CB40" s="276">
        <f t="shared" si="26"/>
        <v>70.232759628096161</v>
      </c>
      <c r="CC40" s="276">
        <f t="shared" si="26"/>
        <v>74.136882848714123</v>
      </c>
      <c r="CD40" s="276">
        <f t="shared" si="26"/>
        <v>78.258029837193121</v>
      </c>
      <c r="CE40" s="276">
        <f t="shared" si="26"/>
        <v>82.608264586689913</v>
      </c>
      <c r="CF40" s="276">
        <f t="shared" si="26"/>
        <v>87.200321707834689</v>
      </c>
      <c r="CG40" s="276">
        <f t="shared" si="26"/>
        <v>92.047643707249946</v>
      </c>
      <c r="CH40" s="276">
        <f t="shared" si="26"/>
        <v>97.164420338320582</v>
      </c>
      <c r="CI40" s="276">
        <f t="shared" si="26"/>
        <v>102.56563013940846</v>
      </c>
      <c r="CJ40" s="276">
        <f t="shared" si="26"/>
        <v>108.26708428110773</v>
      </c>
      <c r="CK40" s="276">
        <f t="shared" si="27"/>
        <v>114.28547285089675</v>
      </c>
      <c r="CL40" s="276">
        <f t="shared" si="27"/>
        <v>120.63841371067747</v>
      </c>
      <c r="CM40" s="276">
        <f t="shared" si="27"/>
        <v>127.34450407022467</v>
      </c>
      <c r="CN40" s="276">
        <f t="shared" si="27"/>
        <v>134.42337492751835</v>
      </c>
      <c r="CO40" s="276">
        <f t="shared" si="27"/>
        <v>141.8957485353242</v>
      </c>
      <c r="CP40" s="276">
        <f t="shared" si="27"/>
        <v>149.78349906224656</v>
      </c>
      <c r="CQ40" s="276">
        <f t="shared" si="27"/>
        <v>158.10971662582909</v>
      </c>
      <c r="CR40" s="276">
        <f t="shared" si="27"/>
        <v>166.89877488515009</v>
      </c>
      <c r="CS40" s="276">
        <f t="shared" si="27"/>
        <v>176.17640239077838</v>
      </c>
      <c r="CT40" s="276">
        <f t="shared" si="27"/>
        <v>185.96975790095564</v>
      </c>
      <c r="CU40" s="276">
        <f t="shared" si="27"/>
        <v>196.30750988448116</v>
      </c>
      <c r="CV40" s="276">
        <f t="shared" si="27"/>
        <v>207.21992044303047</v>
      </c>
      <c r="CW40" s="276">
        <f t="shared" si="27"/>
        <v>218.73893389857753</v>
      </c>
      <c r="CX40" s="276">
        <f t="shared" si="27"/>
        <v>230.89827030524526</v>
      </c>
      <c r="CY40" s="276">
        <f t="shared" si="27"/>
        <v>243.73352415932575</v>
      </c>
      <c r="CZ40" s="276">
        <f t="shared" si="27"/>
        <v>257.28226859642751</v>
      </c>
      <c r="DA40" s="276">
        <f t="shared" si="28"/>
        <v>271.58416538077017</v>
      </c>
      <c r="DB40" s="276">
        <f t="shared" si="28"/>
        <v>286.68108100860275</v>
      </c>
      <c r="DC40" s="276">
        <f t="shared" si="28"/>
        <v>302.61720926561918</v>
      </c>
      <c r="DD40" s="276">
        <f t="shared" si="28"/>
        <v>319.43920059713844</v>
      </c>
      <c r="DE40" s="276">
        <f t="shared" si="28"/>
        <v>337.19629866975953</v>
      </c>
      <c r="DF40" s="276">
        <f t="shared" si="28"/>
        <v>355.94048452425352</v>
      </c>
      <c r="DG40" s="276">
        <f t="shared" si="28"/>
        <v>375.72662874167696</v>
      </c>
      <c r="DH40" s="276">
        <f t="shared" si="28"/>
        <v>396.61265206814852</v>
      </c>
      <c r="DI40" s="276">
        <f t="shared" si="28"/>
        <v>418.65969496849175</v>
      </c>
      <c r="DJ40" s="276">
        <f t="shared" si="28"/>
        <v>441.93229660508541</v>
      </c>
      <c r="DK40" s="276">
        <f t="shared" si="28"/>
        <v>466.49858376585246</v>
      </c>
      <c r="DL40" s="276">
        <f t="shared" si="28"/>
        <v>492.43047029444432</v>
      </c>
      <c r="DM40" s="276">
        <f t="shared" si="28"/>
        <v>519.80386760642</v>
      </c>
      <c r="DN40" s="276">
        <f t="shared" si="28"/>
        <v>548.69890690767238</v>
      </c>
      <c r="DO40" s="276">
        <f t="shared" si="28"/>
        <v>579.20017376560986</v>
      </c>
      <c r="DP40" s="276">
        <f t="shared" si="28"/>
        <v>611.39695571976324</v>
      </c>
      <c r="DQ40" s="276">
        <f t="shared" si="29"/>
        <v>645.38350365665747</v>
      </c>
      <c r="DR40" s="276">
        <f t="shared" si="29"/>
        <v>681.25930771408139</v>
      </c>
      <c r="DS40" s="276">
        <f t="shared" si="29"/>
        <v>719.12938852242053</v>
      </c>
      <c r="DT40" s="276">
        <f t="shared" si="29"/>
        <v>759.10460463561492</v>
      </c>
      <c r="DU40" s="276">
        <f t="shared" si="29"/>
        <v>801.30197705169655</v>
      </c>
      <c r="DV40" s="276">
        <f t="shared" si="29"/>
        <v>845.84503177288855</v>
      </c>
      <c r="DW40" s="276">
        <f t="shared" si="29"/>
        <v>892.86416140805409</v>
      </c>
      <c r="DX40" s="276">
        <f t="shared" si="29"/>
        <v>942.49700687602956</v>
      </c>
      <c r="DY40" s="276">
        <f t="shared" si="29"/>
        <v>994.88886032721621</v>
      </c>
      <c r="DZ40" s="276">
        <f t="shared" si="29"/>
        <v>1050.1930904629176</v>
      </c>
      <c r="EA40" s="276">
        <f t="shared" si="29"/>
        <v>1108.5715914974776</v>
      </c>
      <c r="EB40" s="276">
        <f t="shared" si="29"/>
        <v>1170.1952570774831</v>
      </c>
      <c r="EC40" s="276">
        <f t="shared" si="29"/>
        <v>1235.2444805453529</v>
      </c>
      <c r="ED40" s="276">
        <f t="shared" si="29"/>
        <v>1303.9096830117537</v>
      </c>
      <c r="EE40" s="276">
        <f t="shared" si="29"/>
        <v>1376.3918707826913</v>
      </c>
      <c r="EF40" s="276">
        <f t="shared" si="29"/>
        <v>1452.9032237730532</v>
      </c>
      <c r="EG40" s="276">
        <f t="shared" si="30"/>
        <v>1533.6677166290892</v>
      </c>
      <c r="EH40" s="276">
        <f t="shared" si="30"/>
        <v>1618.9217743780666</v>
      </c>
      <c r="EI40" s="276">
        <f t="shared" si="30"/>
        <v>1708.9149645244065</v>
      </c>
      <c r="EJ40" s="276">
        <f t="shared" si="30"/>
        <v>1803.9107276183038</v>
      </c>
      <c r="EK40" s="276">
        <f t="shared" si="30"/>
        <v>1904.1871484354501</v>
      </c>
      <c r="EL40" s="276">
        <f t="shared" si="30"/>
        <v>2010.0377700253662</v>
      </c>
      <c r="EM40" s="276">
        <f t="shared" si="30"/>
        <v>2121.7724530113364</v>
      </c>
      <c r="EN40" s="276">
        <f t="shared" si="30"/>
        <v>2239.7182826574103</v>
      </c>
      <c r="EO40" s="276">
        <f t="shared" si="30"/>
        <v>2364.2205263577612</v>
      </c>
      <c r="EP40" s="276">
        <f t="shared" si="30"/>
        <v>2495.6436443512976</v>
      </c>
      <c r="EQ40" s="276">
        <f t="shared" si="30"/>
        <v>2634.3723566202339</v>
      </c>
      <c r="ER40" s="276">
        <f t="shared" si="30"/>
        <v>2780.8127690957917</v>
      </c>
      <c r="ES40" s="276">
        <f t="shared" si="30"/>
        <v>2935.3935624678165</v>
      </c>
      <c r="ET40" s="276">
        <f t="shared" si="30"/>
        <v>3098.5672470783602</v>
      </c>
      <c r="EU40" s="276">
        <f t="shared" si="30"/>
        <v>3270.8114875727279</v>
      </c>
      <c r="EV40" s="276">
        <f t="shared" si="30"/>
        <v>3452.6305011856894</v>
      </c>
      <c r="EW40" s="276">
        <f t="shared" si="31"/>
        <v>3644.5565337561152</v>
      </c>
      <c r="EX40" s="276">
        <f t="shared" si="31"/>
        <v>3847.1514177908302</v>
      </c>
      <c r="EY40" s="276">
        <f t="shared" si="31"/>
        <v>4061.0082171386653</v>
      </c>
      <c r="EZ40" s="276">
        <f t="shared" si="31"/>
        <v>4286.7529630892268</v>
      </c>
      <c r="FA40" s="276">
        <f t="shared" si="31"/>
        <v>4525.046486978531</v>
      </c>
      <c r="FB40" s="276">
        <f t="shared" si="31"/>
        <v>4776.586354666164</v>
      </c>
      <c r="FC40" s="276">
        <f t="shared" si="31"/>
        <v>5042.1089085468302</v>
      </c>
      <c r="FD40" s="276">
        <f t="shared" si="31"/>
        <v>5322.3914230739611</v>
      </c>
      <c r="FE40" s="276">
        <f t="shared" si="31"/>
        <v>5618.2543801053162</v>
      </c>
      <c r="FF40" s="276">
        <f t="shared" si="31"/>
        <v>5930.5638707312983</v>
      </c>
      <c r="FG40" s="276">
        <f t="shared" si="31"/>
        <v>6260.2341306169365</v>
      </c>
      <c r="FH40" s="276">
        <f t="shared" si="31"/>
        <v>6608.2302162793503</v>
      </c>
      <c r="FI40" s="276">
        <f t="shared" si="31"/>
        <v>6975.5708301350614</v>
      </c>
      <c r="FJ40" s="276">
        <f t="shared" si="31"/>
        <v>7363.3313025870229</v>
      </c>
      <c r="FK40" s="276">
        <f t="shared" si="31"/>
        <v>7772.6467398809446</v>
      </c>
      <c r="FL40" s="276">
        <f t="shared" si="31"/>
        <v>8204.7153469457626</v>
      </c>
      <c r="FM40" s="276">
        <f t="shared" si="32"/>
        <v>8660.8019349453207</v>
      </c>
      <c r="FN40" s="276">
        <f t="shared" si="32"/>
        <v>9142.2416238090682</v>
      </c>
      <c r="FO40" s="276">
        <f t="shared" si="32"/>
        <v>9650.4437505803271</v>
      </c>
      <c r="FP40" s="276">
        <f t="shared" si="32"/>
        <v>10186.895995023187</v>
      </c>
      <c r="FQ40" s="276">
        <f t="shared" si="32"/>
        <v>10753.168734565093</v>
      </c>
      <c r="FR40" s="276">
        <f t="shared" si="32"/>
        <v>11350.919641323486</v>
      </c>
      <c r="FS40" s="276">
        <f t="shared" si="32"/>
        <v>11981.898534673583</v>
      </c>
      <c r="FT40" s="276">
        <f t="shared" si="32"/>
        <v>12647.952503562396</v>
      </c>
      <c r="FU40" s="276">
        <f t="shared" si="32"/>
        <v>13351.031313563721</v>
      </c>
      <c r="FV40" s="276">
        <f t="shared" si="32"/>
        <v>14093.193114502406</v>
      </c>
      <c r="FW40" s="276">
        <f t="shared" si="32"/>
        <v>14876.610465356023</v>
      </c>
      <c r="FX40" s="276">
        <f t="shared" si="32"/>
        <v>15703.576694070893</v>
      </c>
      <c r="FY40" s="276">
        <f t="shared" si="32"/>
        <v>16576.51261090978</v>
      </c>
      <c r="FZ40" s="276">
        <f t="shared" si="32"/>
        <v>17497.973594983512</v>
      </c>
      <c r="GA40" s="276">
        <f t="shared" si="32"/>
        <v>18470.657074711202</v>
      </c>
      <c r="GB40" s="276">
        <f t="shared" si="32"/>
        <v>19497.410424106911</v>
      </c>
      <c r="GC40" s="276">
        <f t="shared" si="33"/>
        <v>20581.239298007844</v>
      </c>
      <c r="GD40" s="276">
        <f t="shared" si="33"/>
        <v>21725.31643064415</v>
      </c>
      <c r="GE40" s="276">
        <f t="shared" si="33"/>
        <v>22932.990923306683</v>
      </c>
      <c r="GF40" s="276">
        <f t="shared" si="33"/>
        <v>24207.798048300891</v>
      </c>
      <c r="GG40" s="276">
        <f t="shared" si="33"/>
        <v>25553.469597886327</v>
      </c>
      <c r="GH40" s="276">
        <f t="shared" si="33"/>
        <v>26973.944808496635</v>
      </c>
      <c r="GI40" s="276">
        <f t="shared" si="33"/>
        <v>28473.381892218895</v>
      </c>
      <c r="GJ40" s="276">
        <f t="shared" si="33"/>
        <v>30056.170209288874</v>
      </c>
      <c r="GK40" s="276">
        <f t="shared" si="33"/>
        <v>31726.943117235212</v>
      </c>
      <c r="GL40" s="276">
        <f t="shared" si="33"/>
        <v>33490.591534286323</v>
      </c>
      <c r="GM40" s="276">
        <f t="shared" si="33"/>
        <v>35352.278256744714</v>
      </c>
      <c r="GN40" s="276">
        <f t="shared" si="33"/>
        <v>37317.453072240511</v>
      </c>
      <c r="GO40" s="276">
        <f t="shared" si="33"/>
        <v>39391.868713105803</v>
      </c>
      <c r="GP40" s="276">
        <f t="shared" si="33"/>
        <v>41581.597696570774</v>
      </c>
      <c r="GQ40" s="276">
        <f t="shared" si="33"/>
        <v>43893.050101078501</v>
      </c>
      <c r="GR40" s="276">
        <f t="shared" si="33"/>
        <v>46332.99233075582</v>
      </c>
      <c r="GS40" s="276">
        <f t="shared" si="34"/>
        <v>48908.566922970102</v>
      </c>
      <c r="GT40" s="276">
        <f t="shared" si="34"/>
        <v>51627.31345695549</v>
      </c>
      <c r="GU40" s="276">
        <f t="shared" si="34"/>
        <v>54497.190624715098</v>
      </c>
      <c r="GV40" s="276">
        <f t="shared" si="34"/>
        <v>57526.599528808321</v>
      </c>
      <c r="GW40" s="276">
        <f t="shared" si="34"/>
        <v>60724.408275223643</v>
      </c>
      <c r="GX40" s="276">
        <f t="shared" si="34"/>
        <v>64099.977933328686</v>
      </c>
      <c r="GY40" s="276">
        <f t="shared" si="34"/>
        <v>67663.189938891039</v>
      </c>
      <c r="GZ40" s="276">
        <f t="shared" si="34"/>
        <v>71424.475020387821</v>
      </c>
      <c r="HA40" s="276">
        <f t="shared" si="34"/>
        <v>75394.843733281043</v>
      </c>
      <c r="HB40" s="276">
        <f t="shared" si="34"/>
        <v>79585.918691642946</v>
      </c>
      <c r="HC40" s="276">
        <f t="shared" si="34"/>
        <v>84009.968591484241</v>
      </c>
      <c r="HD40" s="276">
        <f t="shared" si="34"/>
        <v>88679.944125382972</v>
      </c>
      <c r="HE40" s="276">
        <f t="shared" si="34"/>
        <v>93609.515893548392</v>
      </c>
      <c r="HF40" s="276">
        <f t="shared" si="34"/>
        <v>98813.114422298313</v>
      </c>
    </row>
    <row r="41" spans="1:214">
      <c r="A41" s="3" t="str">
        <f t="shared" si="18"/>
        <v>ONE Gas Inc.</v>
      </c>
      <c r="B41" s="3" t="str">
        <f t="shared" si="18"/>
        <v>OGS</v>
      </c>
      <c r="C41" s="276">
        <f>'Attachment 3 Constant DCF '!D40</f>
        <v>74.401444444444451</v>
      </c>
      <c r="D41" s="276">
        <f t="shared" si="19"/>
        <v>2.16</v>
      </c>
      <c r="E41" s="95">
        <f t="shared" si="19"/>
        <v>6.5000000000000002E-2</v>
      </c>
      <c r="F41" s="95">
        <f t="shared" si="20"/>
        <v>6.3431391659418107E-2</v>
      </c>
      <c r="G41" s="95">
        <f t="shared" si="20"/>
        <v>6.1862783318836212E-2</v>
      </c>
      <c r="H41" s="95">
        <f t="shared" si="20"/>
        <v>6.0294174978254317E-2</v>
      </c>
      <c r="I41" s="95">
        <f t="shared" si="20"/>
        <v>5.8725566637672422E-2</v>
      </c>
      <c r="J41" s="95">
        <f t="shared" si="20"/>
        <v>5.7156958297090527E-2</v>
      </c>
      <c r="K41" s="95">
        <f>'Attachment 5 GDP Growth'!$D$25</f>
        <v>5.5588349956508631E-2</v>
      </c>
      <c r="L41" s="95">
        <f t="shared" si="35"/>
        <v>8.9444282650947574E-2</v>
      </c>
      <c r="N41" s="276">
        <f t="shared" si="36"/>
        <v>-74.401444444444451</v>
      </c>
      <c r="O41" s="276">
        <f t="shared" si="21"/>
        <v>2.3004000000000002</v>
      </c>
      <c r="P41" s="276">
        <f t="shared" si="22"/>
        <v>2.449926</v>
      </c>
      <c r="Q41" s="276">
        <f t="shared" si="22"/>
        <v>2.6091711900000001</v>
      </c>
      <c r="R41" s="276">
        <f t="shared" si="22"/>
        <v>2.7787673173499998</v>
      </c>
      <c r="S41" s="276">
        <f t="shared" si="22"/>
        <v>2.9593871929777498</v>
      </c>
      <c r="T41" s="276">
        <f t="shared" si="37"/>
        <v>3.1471052410873872</v>
      </c>
      <c r="U41" s="276">
        <f t="shared" si="37"/>
        <v>3.3417939306983495</v>
      </c>
      <c r="V41" s="276">
        <f t="shared" si="37"/>
        <v>3.5432846386971444</v>
      </c>
      <c r="W41" s="276">
        <f t="shared" si="37"/>
        <v>3.7513660368631947</v>
      </c>
      <c r="X41" s="276">
        <f t="shared" si="37"/>
        <v>3.9657827089893063</v>
      </c>
      <c r="Y41" s="276">
        <f t="shared" si="23"/>
        <v>4.1862340260680746</v>
      </c>
      <c r="Z41" s="276">
        <f t="shared" si="23"/>
        <v>4.4189398681089909</v>
      </c>
      <c r="AA41" s="276">
        <f t="shared" si="23"/>
        <v>4.6645814439342015</v>
      </c>
      <c r="AB41" s="276">
        <f t="shared" si="23"/>
        <v>4.9238778296402526</v>
      </c>
      <c r="AC41" s="276">
        <f t="shared" si="23"/>
        <v>5.1975880735773892</v>
      </c>
      <c r="AD41" s="276">
        <f t="shared" si="23"/>
        <v>5.4865134183411843</v>
      </c>
      <c r="AE41" s="276">
        <f t="shared" si="23"/>
        <v>5.7914996462810144</v>
      </c>
      <c r="AF41" s="276">
        <f t="shared" si="23"/>
        <v>6.1134395553914791</v>
      </c>
      <c r="AG41" s="276">
        <f t="shared" si="23"/>
        <v>6.453275572834543</v>
      </c>
      <c r="AH41" s="276">
        <f t="shared" si="23"/>
        <v>6.8120025137430584</v>
      </c>
      <c r="AI41" s="276">
        <f t="shared" si="23"/>
        <v>7.1906704933816243</v>
      </c>
      <c r="AJ41" s="276">
        <f t="shared" si="23"/>
        <v>7.5903880011896625</v>
      </c>
      <c r="AK41" s="276">
        <f t="shared" si="23"/>
        <v>8.0123251457054767</v>
      </c>
      <c r="AL41" s="276">
        <f t="shared" si="23"/>
        <v>8.457717079870287</v>
      </c>
      <c r="AM41" s="276">
        <f t="shared" si="23"/>
        <v>8.9278676167392561</v>
      </c>
      <c r="AN41" s="276">
        <f t="shared" si="23"/>
        <v>9.4241530461839389</v>
      </c>
      <c r="AO41" s="276">
        <f t="shared" si="24"/>
        <v>9.9480261637589091</v>
      </c>
      <c r="AP41" s="276">
        <f t="shared" si="24"/>
        <v>10.501020523526444</v>
      </c>
      <c r="AQ41" s="276">
        <f t="shared" si="24"/>
        <v>11.084754927288712</v>
      </c>
      <c r="AR41" s="276">
        <f t="shared" si="24"/>
        <v>11.700938163368971</v>
      </c>
      <c r="AS41" s="276">
        <f t="shared" si="24"/>
        <v>12.351374008813792</v>
      </c>
      <c r="AT41" s="276">
        <f t="shared" si="24"/>
        <v>13.037966509659459</v>
      </c>
      <c r="AU41" s="276">
        <f t="shared" si="24"/>
        <v>13.762725554719648</v>
      </c>
      <c r="AV41" s="276">
        <f t="shared" si="24"/>
        <v>14.527772759210787</v>
      </c>
      <c r="AW41" s="276">
        <f t="shared" si="24"/>
        <v>15.335347675438429</v>
      </c>
      <c r="AX41" s="276">
        <f t="shared" si="24"/>
        <v>16.187814348725432</v>
      </c>
      <c r="AY41" s="276">
        <f t="shared" si="24"/>
        <v>17.087668237773372</v>
      </c>
      <c r="AZ41" s="276">
        <f t="shared" si="24"/>
        <v>18.037543519715435</v>
      </c>
      <c r="BA41" s="276">
        <f t="shared" si="24"/>
        <v>19.04022080124513</v>
      </c>
      <c r="BB41" s="276">
        <f t="shared" si="24"/>
        <v>20.098635258393941</v>
      </c>
      <c r="BC41" s="276">
        <f t="shared" si="24"/>
        <v>21.215885228785766</v>
      </c>
      <c r="BD41" s="276">
        <f t="shared" si="24"/>
        <v>22.395241281520629</v>
      </c>
      <c r="BE41" s="276">
        <f t="shared" si="25"/>
        <v>23.640155791238247</v>
      </c>
      <c r="BF41" s="276">
        <f t="shared" si="25"/>
        <v>24.954273044387982</v>
      </c>
      <c r="BG41" s="276">
        <f t="shared" si="25"/>
        <v>26.34143990728969</v>
      </c>
      <c r="BH41" s="276">
        <f t="shared" si="25"/>
        <v>27.80571708721445</v>
      </c>
      <c r="BI41" s="276">
        <f t="shared" si="25"/>
        <v>29.351391019450197</v>
      </c>
      <c r="BJ41" s="276">
        <f t="shared" si="25"/>
        <v>30.982986415149721</v>
      </c>
      <c r="BK41" s="276">
        <f t="shared" si="25"/>
        <v>32.705279506692818</v>
      </c>
      <c r="BL41" s="276">
        <f t="shared" si="25"/>
        <v>34.523312029336289</v>
      </c>
      <c r="BM41" s="276">
        <f t="shared" si="25"/>
        <v>36.442405980080778</v>
      </c>
      <c r="BN41" s="276">
        <f t="shared" si="25"/>
        <v>38.468179196958673</v>
      </c>
      <c r="BO41" s="276">
        <f t="shared" si="25"/>
        <v>40.6065618043489</v>
      </c>
      <c r="BP41" s="276">
        <f t="shared" si="25"/>
        <v>42.863813572459641</v>
      </c>
      <c r="BQ41" s="276">
        <f t="shared" si="25"/>
        <v>45.246542241796071</v>
      </c>
      <c r="BR41" s="276">
        <f t="shared" si="25"/>
        <v>47.761722866254985</v>
      </c>
      <c r="BS41" s="276">
        <f t="shared" si="25"/>
        <v>50.416718231470149</v>
      </c>
      <c r="BT41" s="276">
        <f t="shared" si="25"/>
        <v>53.219300408179798</v>
      </c>
      <c r="BU41" s="276">
        <f t="shared" si="26"/>
        <v>56.17767350371026</v>
      </c>
      <c r="BV41" s="276">
        <f t="shared" si="26"/>
        <v>59.300497678176988</v>
      </c>
      <c r="BW41" s="276">
        <f t="shared" si="26"/>
        <v>62.596914495706621</v>
      </c>
      <c r="BX41" s="276">
        <f t="shared" si="26"/>
        <v>66.076573684891613</v>
      </c>
      <c r="BY41" s="276">
        <f t="shared" si="26"/>
        <v>69.749661386814395</v>
      </c>
      <c r="BZ41" s="276">
        <f t="shared" si="26"/>
        <v>73.626929973332608</v>
      </c>
      <c r="CA41" s="276">
        <f t="shared" si="26"/>
        <v>77.719729522913582</v>
      </c>
      <c r="CB41" s="276">
        <f t="shared" si="26"/>
        <v>82.040041046158493</v>
      </c>
      <c r="CC41" s="276">
        <f t="shared" si="26"/>
        <v>86.600511558278683</v>
      </c>
      <c r="CD41" s="276">
        <f t="shared" si="26"/>
        <v>91.414491101192951</v>
      </c>
      <c r="CE41" s="276">
        <f t="shared" si="26"/>
        <v>96.496071823622202</v>
      </c>
      <c r="CF41" s="276">
        <f t="shared" si="26"/>
        <v>101.8601292335821</v>
      </c>
      <c r="CG41" s="276">
        <f t="shared" si="26"/>
        <v>107.52236574403366</v>
      </c>
      <c r="CH41" s="276">
        <f t="shared" si="26"/>
        <v>113.49935663916472</v>
      </c>
      <c r="CI41" s="276">
        <f t="shared" si="26"/>
        <v>119.80859859586118</v>
      </c>
      <c r="CJ41" s="276">
        <f t="shared" si="26"/>
        <v>126.46856090240678</v>
      </c>
      <c r="CK41" s="276">
        <f t="shared" si="27"/>
        <v>133.49873952434578</v>
      </c>
      <c r="CL41" s="276">
        <f t="shared" si="27"/>
        <v>140.9197141757779</v>
      </c>
      <c r="CM41" s="276">
        <f t="shared" si="27"/>
        <v>148.75320856315221</v>
      </c>
      <c r="CN41" s="276">
        <f t="shared" si="27"/>
        <v>157.02215397791423</v>
      </c>
      <c r="CO41" s="276">
        <f t="shared" si="27"/>
        <v>165.75075642416331</v>
      </c>
      <c r="CP41" s="276">
        <f t="shared" si="27"/>
        <v>174.96456747782574</v>
      </c>
      <c r="CQ41" s="276">
        <f t="shared" si="27"/>
        <v>184.69055908477227</v>
      </c>
      <c r="CR41" s="276">
        <f t="shared" si="27"/>
        <v>194.95720251683983</v>
      </c>
      <c r="CS41" s="276">
        <f t="shared" si="27"/>
        <v>205.79455171688784</v>
      </c>
      <c r="CT41" s="276">
        <f t="shared" si="27"/>
        <v>217.234331276869</v>
      </c>
      <c r="CU41" s="276">
        <f t="shared" si="27"/>
        <v>229.31002930645573</v>
      </c>
      <c r="CV41" s="276">
        <f t="shared" si="27"/>
        <v>242.05699546408025</v>
      </c>
      <c r="CW41" s="276">
        <f t="shared" si="27"/>
        <v>255.51254443735857</v>
      </c>
      <c r="CX41" s="276">
        <f t="shared" si="27"/>
        <v>269.7160651758204</v>
      </c>
      <c r="CY41" s="276">
        <f t="shared" si="27"/>
        <v>284.70913619570638</v>
      </c>
      <c r="CZ41" s="276">
        <f t="shared" si="27"/>
        <v>300.53564729436857</v>
      </c>
      <c r="DA41" s="276">
        <f t="shared" si="28"/>
        <v>317.24192803057377</v>
      </c>
      <c r="DB41" s="276">
        <f t="shared" si="28"/>
        <v>334.87688334681485</v>
      </c>
      <c r="DC41" s="276">
        <f t="shared" si="28"/>
        <v>353.49213673064253</v>
      </c>
      <c r="DD41" s="276">
        <f t="shared" si="28"/>
        <v>373.14218133409946</v>
      </c>
      <c r="DE41" s="276">
        <f t="shared" si="28"/>
        <v>393.88453949363441</v>
      </c>
      <c r="DF41" s="276">
        <f t="shared" si="28"/>
        <v>415.7799311174648</v>
      </c>
      <c r="DG41" s="276">
        <f t="shared" si="28"/>
        <v>438.8924514333155</v>
      </c>
      <c r="DH41" s="276">
        <f t="shared" si="28"/>
        <v>463.28975861686064</v>
      </c>
      <c r="DI41" s="276">
        <f t="shared" si="28"/>
        <v>489.04327185012107</v>
      </c>
      <c r="DJ41" s="276">
        <f t="shared" si="28"/>
        <v>516.22838038960163</v>
      </c>
      <c r="DK41" s="276">
        <f t="shared" si="28"/>
        <v>544.92466425618045</v>
      </c>
      <c r="DL41" s="276">
        <f t="shared" si="28"/>
        <v>575.21612719278596</v>
      </c>
      <c r="DM41" s="276">
        <f t="shared" si="28"/>
        <v>607.19144257180608</v>
      </c>
      <c r="DN41" s="276">
        <f t="shared" si="28"/>
        <v>640.94421297208498</v>
      </c>
      <c r="DO41" s="276">
        <f t="shared" si="28"/>
        <v>676.57324418537621</v>
      </c>
      <c r="DP41" s="276">
        <f t="shared" si="28"/>
        <v>714.18283445436327</v>
      </c>
      <c r="DQ41" s="276">
        <f t="shared" si="29"/>
        <v>753.88307978894375</v>
      </c>
      <c r="DR41" s="276">
        <f t="shared" si="29"/>
        <v>795.79019625454202</v>
      </c>
      <c r="DS41" s="276">
        <f t="shared" si="29"/>
        <v>840.02686017589815</v>
      </c>
      <c r="DT41" s="276">
        <f t="shared" si="29"/>
        <v>886.72256725222314</v>
      </c>
      <c r="DU41" s="276">
        <f t="shared" si="29"/>
        <v>936.01401163497349</v>
      </c>
      <c r="DV41" s="276">
        <f t="shared" si="29"/>
        <v>988.0454860779339</v>
      </c>
      <c r="DW41" s="276">
        <f t="shared" si="29"/>
        <v>1042.9693043309828</v>
      </c>
      <c r="DX41" s="276">
        <f t="shared" si="29"/>
        <v>1100.94624701403</v>
      </c>
      <c r="DY41" s="276">
        <f t="shared" si="29"/>
        <v>1162.1460322763508</v>
      </c>
      <c r="DZ41" s="276">
        <f t="shared" si="29"/>
        <v>1226.7478126190965</v>
      </c>
      <c r="EA41" s="276">
        <f t="shared" si="29"/>
        <v>1294.9406993353484</v>
      </c>
      <c r="EB41" s="276">
        <f t="shared" si="29"/>
        <v>1366.9243161029278</v>
      </c>
      <c r="EC41" s="276">
        <f t="shared" si="29"/>
        <v>1442.9093833505185</v>
      </c>
      <c r="ED41" s="276">
        <f t="shared" si="29"/>
        <v>1523.1183351077373</v>
      </c>
      <c r="EE41" s="276">
        <f t="shared" si="29"/>
        <v>1607.785970144881</v>
      </c>
      <c r="EF41" s="276">
        <f t="shared" si="29"/>
        <v>1697.1601393084595</v>
      </c>
      <c r="EG41" s="276">
        <f t="shared" si="30"/>
        <v>1791.502471064575</v>
      </c>
      <c r="EH41" s="276">
        <f t="shared" si="30"/>
        <v>1891.0891373740626</v>
      </c>
      <c r="EI41" s="276">
        <f t="shared" si="30"/>
        <v>1996.2116621413641</v>
      </c>
      <c r="EJ41" s="276">
        <f t="shared" si="30"/>
        <v>2107.1777746037419</v>
      </c>
      <c r="EK41" s="276">
        <f t="shared" si="30"/>
        <v>2224.3123101589917</v>
      </c>
      <c r="EL41" s="276">
        <f t="shared" si="30"/>
        <v>2347.9581612686798</v>
      </c>
      <c r="EM41" s="276">
        <f t="shared" si="30"/>
        <v>2478.4772812205238</v>
      </c>
      <c r="EN41" s="276">
        <f t="shared" si="30"/>
        <v>2616.2517436882663</v>
      </c>
      <c r="EO41" s="276">
        <f t="shared" si="30"/>
        <v>2761.6848611907358</v>
      </c>
      <c r="EP41" s="276">
        <f t="shared" si="30"/>
        <v>2915.2023657241984</v>
      </c>
      <c r="EQ41" s="276">
        <f t="shared" si="30"/>
        <v>3077.2536550241171</v>
      </c>
      <c r="ER41" s="276">
        <f t="shared" si="30"/>
        <v>3248.3131081045431</v>
      </c>
      <c r="ES41" s="276">
        <f t="shared" si="30"/>
        <v>3428.8814739261725</v>
      </c>
      <c r="ET41" s="276">
        <f t="shared" si="30"/>
        <v>3619.4873372581696</v>
      </c>
      <c r="EU41" s="276">
        <f t="shared" si="30"/>
        <v>3820.6886660248283</v>
      </c>
      <c r="EV41" s="276">
        <f t="shared" si="30"/>
        <v>4033.0744446666827</v>
      </c>
      <c r="EW41" s="276">
        <f t="shared" si="31"/>
        <v>4257.2663982974664</v>
      </c>
      <c r="EX41" s="276">
        <f t="shared" si="31"/>
        <v>4493.9208127041111</v>
      </c>
      <c r="EY41" s="276">
        <f t="shared" si="31"/>
        <v>4743.7304555175451</v>
      </c>
      <c r="EZ41" s="276">
        <f t="shared" si="31"/>
        <v>5007.426604178203</v>
      </c>
      <c r="FA41" s="276">
        <f t="shared" si="31"/>
        <v>5285.7811866327929</v>
      </c>
      <c r="FB41" s="276">
        <f t="shared" si="31"/>
        <v>5579.6090410288662</v>
      </c>
      <c r="FC41" s="276">
        <f t="shared" si="31"/>
        <v>5889.7703010220785</v>
      </c>
      <c r="FD41" s="276">
        <f t="shared" si="31"/>
        <v>6217.1729136787453</v>
      </c>
      <c r="FE41" s="276">
        <f t="shared" si="31"/>
        <v>6562.7752973444458</v>
      </c>
      <c r="FF41" s="276">
        <f t="shared" si="31"/>
        <v>6927.5891472591584</v>
      </c>
      <c r="FG41" s="276">
        <f t="shared" si="31"/>
        <v>7312.6823971319118</v>
      </c>
      <c r="FH41" s="276">
        <f t="shared" si="31"/>
        <v>7719.1823453444813</v>
      </c>
      <c r="FI41" s="276">
        <f t="shared" si="31"/>
        <v>8148.278954935593</v>
      </c>
      <c r="FJ41" s="276">
        <f t="shared" si="31"/>
        <v>8601.2283370258065</v>
      </c>
      <c r="FK41" s="276">
        <f t="shared" si="31"/>
        <v>9079.3564278802351</v>
      </c>
      <c r="FL41" s="276">
        <f t="shared" si="31"/>
        <v>9584.0628703731181</v>
      </c>
      <c r="FM41" s="276">
        <f t="shared" si="32"/>
        <v>10116.8251112166</v>
      </c>
      <c r="FN41" s="276">
        <f t="shared" si="32"/>
        <v>10679.202725947702</v>
      </c>
      <c r="FO41" s="276">
        <f t="shared" si="32"/>
        <v>11272.841984334184</v>
      </c>
      <c r="FP41" s="276">
        <f t="shared" si="32"/>
        <v>11899.480669563774</v>
      </c>
      <c r="FQ41" s="276">
        <f t="shared" si="32"/>
        <v>12560.953165324196</v>
      </c>
      <c r="FR41" s="276">
        <f t="shared" si="32"/>
        <v>13259.195825665553</v>
      </c>
      <c r="FS41" s="276">
        <f t="shared" si="32"/>
        <v>13996.252643364527</v>
      </c>
      <c r="FT41" s="276">
        <f t="shared" si="32"/>
        <v>14774.281233383583</v>
      </c>
      <c r="FU41" s="276">
        <f t="shared" si="32"/>
        <v>15595.559148940787</v>
      </c>
      <c r="FV41" s="276">
        <f t="shared" si="32"/>
        <v>16462.490548679536</v>
      </c>
      <c r="FW41" s="276">
        <f t="shared" si="32"/>
        <v>17377.61323445525</v>
      </c>
      <c r="FX41" s="276">
        <f t="shared" si="32"/>
        <v>18343.606080341004</v>
      </c>
      <c r="FY41" s="276">
        <f t="shared" si="32"/>
        <v>19363.296874599338</v>
      </c>
      <c r="FZ41" s="276">
        <f t="shared" si="32"/>
        <v>20439.670597576336</v>
      </c>
      <c r="GA41" s="276">
        <f t="shared" si="32"/>
        <v>21575.878159750169</v>
      </c>
      <c r="GB41" s="276">
        <f t="shared" si="32"/>
        <v>22775.245625513355</v>
      </c>
      <c r="GC41" s="276">
        <f t="shared" si="33"/>
        <v>24041.283949689834</v>
      </c>
      <c r="GD41" s="276">
        <f t="shared" si="33"/>
        <v>25377.699255288986</v>
      </c>
      <c r="GE41" s="276">
        <f t="shared" si="33"/>
        <v>26788.403682583019</v>
      </c>
      <c r="GF41" s="276">
        <f t="shared" si="33"/>
        <v>28277.52684126667</v>
      </c>
      <c r="GG41" s="276">
        <f t="shared" si="33"/>
        <v>29849.427899223567</v>
      </c>
      <c r="GH41" s="276">
        <f t="shared" si="33"/>
        <v>31508.70834328718</v>
      </c>
      <c r="GI41" s="276">
        <f t="shared" si="33"/>
        <v>33260.22544935139</v>
      </c>
      <c r="GJ41" s="276">
        <f t="shared" si="33"/>
        <v>35109.106501262308</v>
      </c>
      <c r="GK41" s="276">
        <f t="shared" si="33"/>
        <v>37060.763800114808</v>
      </c>
      <c r="GL41" s="276">
        <f t="shared" si="33"/>
        <v>39120.910507891094</v>
      </c>
      <c r="GM41" s="276">
        <f t="shared" si="33"/>
        <v>41295.577371821004</v>
      </c>
      <c r="GN41" s="276">
        <f t="shared" si="33"/>
        <v>43591.130378421869</v>
      </c>
      <c r="GO41" s="276">
        <f t="shared" si="33"/>
        <v>46014.289388897378</v>
      </c>
      <c r="GP41" s="276">
        <f t="shared" si="33"/>
        <v>48572.147810447466</v>
      </c>
      <c r="GQ41" s="276">
        <f t="shared" si="33"/>
        <v>51272.193361073885</v>
      </c>
      <c r="GR41" s="276">
        <f t="shared" si="33"/>
        <v>54122.329988667036</v>
      </c>
      <c r="GS41" s="276">
        <f t="shared" si="34"/>
        <v>57130.901008538698</v>
      </c>
      <c r="GT41" s="276">
        <f t="shared" si="34"/>
        <v>60306.713527132</v>
      </c>
      <c r="GU41" s="276">
        <f t="shared" si="34"/>
        <v>63659.064223405127</v>
      </c>
      <c r="GV41" s="276">
        <f t="shared" si="34"/>
        <v>67197.766563359633</v>
      </c>
      <c r="GW41" s="276">
        <f t="shared" si="34"/>
        <v>70933.179527379441</v>
      </c>
      <c r="GX41" s="276">
        <f t="shared" si="34"/>
        <v>74876.23793447527</v>
      </c>
      <c r="GY41" s="276">
        <f t="shared" si="34"/>
        <v>79038.484452203687</v>
      </c>
      <c r="GZ41" s="276">
        <f t="shared" si="34"/>
        <v>83432.10338596486</v>
      </c>
      <c r="HA41" s="276">
        <f t="shared" si="34"/>
        <v>88069.956346591483</v>
      </c>
      <c r="HB41" s="276">
        <f t="shared" si="34"/>
        <v>92965.619900640246</v>
      </c>
      <c r="HC41" s="276">
        <f t="shared" si="34"/>
        <v>98133.425313600805</v>
      </c>
      <c r="HD41" s="276">
        <f t="shared" si="34"/>
        <v>103588.50050236414</v>
      </c>
      <c r="HE41" s="276">
        <f t="shared" si="34"/>
        <v>109346.81431975953</v>
      </c>
      <c r="HF41" s="276">
        <f t="shared" si="34"/>
        <v>115425.2233007957</v>
      </c>
    </row>
    <row r="42" spans="1:214">
      <c r="A42" s="3" t="str">
        <f t="shared" si="18"/>
        <v>South Jersey Industries, Inc.</v>
      </c>
      <c r="B42" s="3" t="str">
        <f t="shared" si="18"/>
        <v>SJI</v>
      </c>
      <c r="C42" s="276">
        <f>'Attachment 3 Constant DCF '!D41</f>
        <v>21.469888888888892</v>
      </c>
      <c r="D42" s="276">
        <f t="shared" si="19"/>
        <v>1.21</v>
      </c>
      <c r="E42" s="95">
        <f t="shared" si="19"/>
        <v>0.245</v>
      </c>
      <c r="F42" s="95">
        <f t="shared" si="20"/>
        <v>0.2134313916594181</v>
      </c>
      <c r="G42" s="95">
        <f t="shared" si="20"/>
        <v>0.18186278331883621</v>
      </c>
      <c r="H42" s="95">
        <f t="shared" si="20"/>
        <v>0.15029417497825431</v>
      </c>
      <c r="I42" s="95">
        <f t="shared" si="20"/>
        <v>0.11872556663767242</v>
      </c>
      <c r="J42" s="95">
        <f t="shared" si="20"/>
        <v>8.7156958297090525E-2</v>
      </c>
      <c r="K42" s="95">
        <f>'Attachment 5 GDP Growth'!$D$25</f>
        <v>5.5588349956508631E-2</v>
      </c>
      <c r="L42" s="95">
        <f t="shared" si="35"/>
        <v>0.2152191579341888</v>
      </c>
      <c r="N42" s="276">
        <f t="shared" si="36"/>
        <v>-21.469888888888892</v>
      </c>
      <c r="O42" s="276">
        <f t="shared" si="21"/>
        <v>1.5064500000000001</v>
      </c>
      <c r="P42" s="276">
        <f t="shared" si="22"/>
        <v>1.8755302500000002</v>
      </c>
      <c r="Q42" s="276">
        <f t="shared" si="22"/>
        <v>2.3350351612500004</v>
      </c>
      <c r="R42" s="276">
        <f t="shared" si="22"/>
        <v>2.9071187757562509</v>
      </c>
      <c r="S42" s="276">
        <f t="shared" si="22"/>
        <v>3.6193628758165328</v>
      </c>
      <c r="T42" s="276">
        <f t="shared" si="37"/>
        <v>4.3918485313224895</v>
      </c>
      <c r="U42" s="276">
        <f t="shared" si="37"/>
        <v>5.1905623291435408</v>
      </c>
      <c r="V42" s="276">
        <f t="shared" si="37"/>
        <v>5.9706736120753749</v>
      </c>
      <c r="W42" s="276">
        <f t="shared" si="37"/>
        <v>6.6795452198776211</v>
      </c>
      <c r="X42" s="276">
        <f t="shared" si="37"/>
        <v>7.2617140640500253</v>
      </c>
      <c r="Y42" s="276">
        <f t="shared" si="23"/>
        <v>7.665380766726539</v>
      </c>
      <c r="Z42" s="276">
        <f t="shared" si="23"/>
        <v>8.0914866353372243</v>
      </c>
      <c r="AA42" s="276">
        <f t="shared" si="23"/>
        <v>8.5412790260907627</v>
      </c>
      <c r="AB42" s="276">
        <f t="shared" si="23"/>
        <v>9.0160746336692839</v>
      </c>
      <c r="AC42" s="276">
        <f t="shared" si="23"/>
        <v>9.5172633456396927</v>
      </c>
      <c r="AD42" s="276">
        <f t="shared" si="23"/>
        <v>10.046312311125364</v>
      </c>
      <c r="AE42" s="276">
        <f t="shared" si="23"/>
        <v>10.604770235648582</v>
      </c>
      <c r="AF42" s="276">
        <f t="shared" si="23"/>
        <v>11.194271914716182</v>
      </c>
      <c r="AG42" s="276">
        <f t="shared" si="23"/>
        <v>11.816543019419742</v>
      </c>
      <c r="AH42" s="276">
        <f t="shared" si="23"/>
        <v>12.473405148059385</v>
      </c>
      <c r="AI42" s="276">
        <f t="shared" si="23"/>
        <v>13.166781158579026</v>
      </c>
      <c r="AJ42" s="276">
        <f t="shared" si="23"/>
        <v>13.898700797422881</v>
      </c>
      <c r="AK42" s="276">
        <f t="shared" si="23"/>
        <v>14.67130664129083</v>
      </c>
      <c r="AL42" s="276">
        <f t="shared" si="23"/>
        <v>15.486860369186154</v>
      </c>
      <c r="AM42" s="276">
        <f t="shared" si="23"/>
        <v>16.347749383116057</v>
      </c>
      <c r="AN42" s="276">
        <f t="shared" si="23"/>
        <v>17.25649379682601</v>
      </c>
      <c r="AO42" s="276">
        <f t="shared" si="24"/>
        <v>18.215753813026296</v>
      </c>
      <c r="AP42" s="276">
        <f t="shared" si="24"/>
        <v>19.22833751070641</v>
      </c>
      <c r="AQ42" s="276">
        <f t="shared" si="24"/>
        <v>20.297209065333419</v>
      </c>
      <c r="AR42" s="276">
        <f t="shared" si="24"/>
        <v>21.425497425997591</v>
      </c>
      <c r="AS42" s="276">
        <f t="shared" si="24"/>
        <v>22.616505474906219</v>
      </c>
      <c r="AT42" s="276">
        <f t="shared" si="24"/>
        <v>23.873719696038599</v>
      </c>
      <c r="AU42" s="276">
        <f t="shared" si="24"/>
        <v>25.200820381265586</v>
      </c>
      <c r="AV42" s="276">
        <f t="shared" si="24"/>
        <v>26.601692403810492</v>
      </c>
      <c r="AW42" s="276">
        <f t="shared" si="24"/>
        <v>28.080436590588906</v>
      </c>
      <c r="AX42" s="276">
        <f t="shared" si="24"/>
        <v>29.641381726718112</v>
      </c>
      <c r="AY42" s="276">
        <f t="shared" si="24"/>
        <v>31.289097227337379</v>
      </c>
      <c r="AZ42" s="276">
        <f t="shared" si="24"/>
        <v>33.028406513833836</v>
      </c>
      <c r="BA42" s="276">
        <f t="shared" si="24"/>
        <v>34.864401133630658</v>
      </c>
      <c r="BB42" s="276">
        <f t="shared" si="24"/>
        <v>36.802455664871012</v>
      </c>
      <c r="BC42" s="276">
        <f t="shared" si="24"/>
        <v>38.848243449628754</v>
      </c>
      <c r="BD42" s="276">
        <f t="shared" si="24"/>
        <v>41.007753201702364</v>
      </c>
      <c r="BE42" s="276">
        <f t="shared" si="25"/>
        <v>43.287306537608735</v>
      </c>
      <c r="BF42" s="276">
        <f t="shared" si="25"/>
        <v>45.693576482095992</v>
      </c>
      <c r="BG42" s="276">
        <f t="shared" si="25"/>
        <v>48.233607002347235</v>
      </c>
      <c r="BH42" s="276">
        <f t="shared" si="25"/>
        <v>50.914833628058418</v>
      </c>
      <c r="BI42" s="276">
        <f t="shared" si="25"/>
        <v>53.745105217752339</v>
      </c>
      <c r="BJ42" s="276">
        <f t="shared" si="25"/>
        <v>56.732706935046131</v>
      </c>
      <c r="BK42" s="276">
        <f t="shared" si="25"/>
        <v>59.88638450213152</v>
      </c>
      <c r="BL42" s="276">
        <f t="shared" si="25"/>
        <v>63.215369801466039</v>
      </c>
      <c r="BM42" s="276">
        <f t="shared" si="25"/>
        <v>66.729407900620046</v>
      </c>
      <c r="BN42" s="276">
        <f t="shared" si="25"/>
        <v>70.438785579390327</v>
      </c>
      <c r="BO42" s="276">
        <f t="shared" si="25"/>
        <v>74.354361442688955</v>
      </c>
      <c r="BP42" s="276">
        <f t="shared" si="25"/>
        <v>78.487597707357878</v>
      </c>
      <c r="BQ42" s="276">
        <f t="shared" si="25"/>
        <v>82.850593755960148</v>
      </c>
      <c r="BR42" s="276">
        <f t="shared" si="25"/>
        <v>87.456121555770991</v>
      </c>
      <c r="BS42" s="276">
        <f t="shared" si="25"/>
        <v>92.317663046652143</v>
      </c>
      <c r="BT42" s="276">
        <f t="shared" si="25"/>
        <v>97.449449607256483</v>
      </c>
      <c r="BU42" s="276">
        <f t="shared" si="26"/>
        <v>102.86650371509381</v>
      </c>
      <c r="BV42" s="276">
        <f t="shared" si="26"/>
        <v>108.58468292241095</v>
      </c>
      <c r="BW42" s="276">
        <f t="shared" si="26"/>
        <v>114.62072627661846</v>
      </c>
      <c r="BX42" s="276">
        <f t="shared" si="26"/>
        <v>120.99230332115231</v>
      </c>
      <c r="BY42" s="276">
        <f t="shared" si="26"/>
        <v>127.71806582021256</v>
      </c>
      <c r="BZ42" s="276">
        <f t="shared" si="26"/>
        <v>134.81770235879495</v>
      </c>
      <c r="CA42" s="276">
        <f t="shared" si="26"/>
        <v>142.31199597784806</v>
      </c>
      <c r="CB42" s="276">
        <f t="shared" si="26"/>
        <v>150.22288501327392</v>
      </c>
      <c r="CC42" s="276">
        <f t="shared" si="26"/>
        <v>158.57352731686814</v>
      </c>
      <c r="CD42" s="276">
        <f t="shared" si="26"/>
        <v>167.3883680471962</v>
      </c>
      <c r="CE42" s="276">
        <f t="shared" si="26"/>
        <v>176.69321122885262</v>
      </c>
      <c r="CF42" s="276">
        <f t="shared" si="26"/>
        <v>186.51529528958139</v>
      </c>
      <c r="CG42" s="276">
        <f t="shared" si="26"/>
        <v>196.88337279638017</v>
      </c>
      <c r="CH42" s="276">
        <f t="shared" si="26"/>
        <v>207.8277946240031</v>
      </c>
      <c r="CI42" s="276">
        <f t="shared" si="26"/>
        <v>219.3805988022516</v>
      </c>
      <c r="CJ42" s="276">
        <f t="shared" si="26"/>
        <v>231.57560430213957</v>
      </c>
      <c r="CK42" s="276">
        <f t="shared" si="27"/>
        <v>244.44851003547686</v>
      </c>
      <c r="CL42" s="276">
        <f t="shared" si="27"/>
        <v>258.03699935767605</v>
      </c>
      <c r="CM42" s="276">
        <f t="shared" si="27"/>
        <v>272.38085037969796</v>
      </c>
      <c r="CN42" s="276">
        <f t="shared" si="27"/>
        <v>287.52205241205604</v>
      </c>
      <c r="CO42" s="276">
        <f t="shared" si="27"/>
        <v>303.50492888175103</v>
      </c>
      <c r="CP42" s="276">
        <f t="shared" si="27"/>
        <v>320.37626708195506</v>
      </c>
      <c r="CQ42" s="276">
        <f t="shared" si="27"/>
        <v>338.18545513426665</v>
      </c>
      <c r="CR42" s="276">
        <f t="shared" si="27"/>
        <v>356.9846265644714</v>
      </c>
      <c r="CS42" s="276">
        <f t="shared" si="27"/>
        <v>376.82881291503077</v>
      </c>
      <c r="CT42" s="276">
        <f t="shared" si="27"/>
        <v>397.77610484104724</v>
      </c>
      <c r="CU42" s="276">
        <f t="shared" si="27"/>
        <v>419.88782216128823</v>
      </c>
      <c r="CV42" s="276">
        <f t="shared" si="27"/>
        <v>443.22869336206617</v>
      </c>
      <c r="CW42" s="276">
        <f t="shared" si="27"/>
        <v>467.86704507944273</v>
      </c>
      <c r="CX42" s="276">
        <f t="shared" si="27"/>
        <v>493.87500211443637</v>
      </c>
      <c r="CY42" s="276">
        <f t="shared" si="27"/>
        <v>521.32869856674506</v>
      </c>
      <c r="CZ42" s="276">
        <f t="shared" si="27"/>
        <v>550.30850070504448</v>
      </c>
      <c r="DA42" s="276">
        <f t="shared" si="28"/>
        <v>580.89924222627803</v>
      </c>
      <c r="DB42" s="276">
        <f t="shared" si="28"/>
        <v>613.19047259262311</v>
      </c>
      <c r="DC42" s="276">
        <f t="shared" si="28"/>
        <v>647.27671917309874</v>
      </c>
      <c r="DD42" s="276">
        <f t="shared" si="28"/>
        <v>683.25776395719367</v>
      </c>
      <c r="DE42" s="276">
        <f t="shared" si="28"/>
        <v>721.23893565054777</v>
      </c>
      <c r="DF42" s="276">
        <f t="shared" si="28"/>
        <v>761.33141800775024</v>
      </c>
      <c r="DG42" s="276">
        <f t="shared" si="28"/>
        <v>803.65257530485007</v>
      </c>
      <c r="DH42" s="276">
        <f t="shared" si="28"/>
        <v>848.32629590434544</v>
      </c>
      <c r="DI42" s="276">
        <f t="shared" si="28"/>
        <v>895.48335491838486</v>
      </c>
      <c r="DJ42" s="276">
        <f t="shared" si="28"/>
        <v>945.26179703181651</v>
      </c>
      <c r="DK42" s="276">
        <f t="shared" si="28"/>
        <v>997.80734060573934</v>
      </c>
      <c r="DL42" s="276">
        <f t="shared" si="28"/>
        <v>1053.2738042445044</v>
      </c>
      <c r="DM42" s="276">
        <f t="shared" si="28"/>
        <v>1111.8235570748711</v>
      </c>
      <c r="DN42" s="276">
        <f t="shared" si="28"/>
        <v>1173.6279940554393</v>
      </c>
      <c r="DO42" s="276">
        <f t="shared" si="28"/>
        <v>1238.8680377077483</v>
      </c>
      <c r="DP42" s="276">
        <f t="shared" si="28"/>
        <v>1307.7346677377798</v>
      </c>
      <c r="DQ42" s="276">
        <f t="shared" si="29"/>
        <v>1380.4294800982459</v>
      </c>
      <c r="DR42" s="276">
        <f t="shared" si="29"/>
        <v>1457.1652771282284</v>
      </c>
      <c r="DS42" s="276">
        <f t="shared" si="29"/>
        <v>1538.1666904977053</v>
      </c>
      <c r="DT42" s="276">
        <f t="shared" si="29"/>
        <v>1623.6708387805365</v>
      </c>
      <c r="DU42" s="276">
        <f t="shared" si="29"/>
        <v>1713.9280215808469</v>
      </c>
      <c r="DV42" s="276">
        <f t="shared" si="29"/>
        <v>1809.2024522447496</v>
      </c>
      <c r="DW42" s="276">
        <f t="shared" si="29"/>
        <v>1909.7730313023044</v>
      </c>
      <c r="DX42" s="276">
        <f t="shared" si="29"/>
        <v>2015.9341629038393</v>
      </c>
      <c r="DY42" s="276">
        <f t="shared" si="29"/>
        <v>2127.9966166406193</v>
      </c>
      <c r="DZ42" s="276">
        <f t="shared" si="29"/>
        <v>2246.2884372727044</v>
      </c>
      <c r="EA42" s="276">
        <f t="shared" si="29"/>
        <v>2371.1559050270785</v>
      </c>
      <c r="EB42" s="276">
        <f t="shared" si="29"/>
        <v>2502.9645492771656</v>
      </c>
      <c r="EC42" s="276">
        <f t="shared" si="29"/>
        <v>2642.1002185711195</v>
      </c>
      <c r="ED42" s="276">
        <f t="shared" si="29"/>
        <v>2788.970210141219</v>
      </c>
      <c r="EE42" s="276">
        <f t="shared" si="29"/>
        <v>2944.0044622008263</v>
      </c>
      <c r="EF42" s="276">
        <f t="shared" si="29"/>
        <v>3107.6568125191689</v>
      </c>
      <c r="EG42" s="276">
        <f t="shared" si="30"/>
        <v>3280.4063269582125</v>
      </c>
      <c r="EH42" s="276">
        <f t="shared" si="30"/>
        <v>3462.7587018607105</v>
      </c>
      <c r="EI42" s="276">
        <f t="shared" si="30"/>
        <v>3655.2477443946891</v>
      </c>
      <c r="EJ42" s="276">
        <f t="shared" si="30"/>
        <v>3858.4369351878399</v>
      </c>
      <c r="EK42" s="276">
        <f t="shared" si="30"/>
        <v>4072.9210778261804</v>
      </c>
      <c r="EL42" s="276">
        <f t="shared" si="30"/>
        <v>4299.3280400456224</v>
      </c>
      <c r="EM42" s="276">
        <f t="shared" si="30"/>
        <v>4538.3205917135092</v>
      </c>
      <c r="EN42" s="276">
        <f t="shared" si="30"/>
        <v>4790.598344980509</v>
      </c>
      <c r="EO42" s="276">
        <f t="shared" si="30"/>
        <v>5056.8998022823562</v>
      </c>
      <c r="EP42" s="276">
        <f t="shared" si="30"/>
        <v>5338.0045181866271</v>
      </c>
      <c r="EQ42" s="276">
        <f t="shared" si="30"/>
        <v>5634.7353814130092</v>
      </c>
      <c r="ER42" s="276">
        <f t="shared" si="30"/>
        <v>5947.9610237073166</v>
      </c>
      <c r="ES42" s="276">
        <f t="shared" si="30"/>
        <v>6278.5983626208326</v>
      </c>
      <c r="ET42" s="276">
        <f t="shared" si="30"/>
        <v>6627.6152856385615</v>
      </c>
      <c r="EU42" s="276">
        <f t="shared" si="30"/>
        <v>6996.0334835137437</v>
      </c>
      <c r="EV42" s="276">
        <f t="shared" si="30"/>
        <v>7384.9314411027581</v>
      </c>
      <c r="EW42" s="276">
        <f t="shared" si="31"/>
        <v>7795.4475944556016</v>
      </c>
      <c r="EX42" s="276">
        <f t="shared" si="31"/>
        <v>8228.7836634038231</v>
      </c>
      <c r="EY42" s="276">
        <f t="shared" si="31"/>
        <v>8686.208169401516</v>
      </c>
      <c r="EZ42" s="276">
        <f t="shared" si="31"/>
        <v>9169.0601489172914</v>
      </c>
      <c r="FA42" s="276">
        <f t="shared" si="31"/>
        <v>9678.7530732475825</v>
      </c>
      <c r="FB42" s="276">
        <f t="shared" si="31"/>
        <v>10216.778986225903</v>
      </c>
      <c r="FC42" s="276">
        <f t="shared" si="31"/>
        <v>10784.712871940532</v>
      </c>
      <c r="FD42" s="276">
        <f t="shared" si="31"/>
        <v>11384.217265246425</v>
      </c>
      <c r="FE42" s="276">
        <f t="shared" si="31"/>
        <v>12017.047118567871</v>
      </c>
      <c r="FF42" s="276">
        <f t="shared" si="31"/>
        <v>12685.054939238675</v>
      </c>
      <c r="FG42" s="276">
        <f t="shared" si="31"/>
        <v>13390.196212418612</v>
      </c>
      <c r="FH42" s="276">
        <f t="shared" si="31"/>
        <v>14134.535125460854</v>
      </c>
      <c r="FI42" s="276">
        <f t="shared" si="31"/>
        <v>14920.250610487536</v>
      </c>
      <c r="FJ42" s="276">
        <f t="shared" si="31"/>
        <v>15749.642722862129</v>
      </c>
      <c r="FK42" s="276">
        <f t="shared" si="31"/>
        <v>16625.13937423057</v>
      </c>
      <c r="FL42" s="276">
        <f t="shared" si="31"/>
        <v>17549.303439841031</v>
      </c>
      <c r="FM42" s="276">
        <f t="shared" si="32"/>
        <v>18524.840260947876</v>
      </c>
      <c r="FN42" s="276">
        <f t="shared" si="32"/>
        <v>19554.605564261867</v>
      </c>
      <c r="FO42" s="276">
        <f t="shared" si="32"/>
        <v>20641.613821629548</v>
      </c>
      <c r="FP42" s="276">
        <f t="shared" si="32"/>
        <v>21789.047074413396</v>
      </c>
      <c r="FQ42" s="276">
        <f t="shared" si="32"/>
        <v>23000.264248404728</v>
      </c>
      <c r="FR42" s="276">
        <f t="shared" si="32"/>
        <v>24278.810986537224</v>
      </c>
      <c r="FS42" s="276">
        <f t="shared" si="32"/>
        <v>25628.430028184783</v>
      </c>
      <c r="FT42" s="276">
        <f t="shared" si="32"/>
        <v>27053.072165427413</v>
      </c>
      <c r="FU42" s="276">
        <f t="shared" si="32"/>
        <v>28556.907808357875</v>
      </c>
      <c r="FV42" s="276">
        <f t="shared" si="32"/>
        <v>30144.339193284628</v>
      </c>
      <c r="FW42" s="276">
        <f t="shared" si="32"/>
        <v>31820.013269568633</v>
      </c>
      <c r="FX42" s="276">
        <f t="shared" si="32"/>
        <v>33588.835302818166</v>
      </c>
      <c r="FY42" s="276">
        <f t="shared" si="32"/>
        <v>35455.983234262756</v>
      </c>
      <c r="FZ42" s="276">
        <f t="shared" si="32"/>
        <v>37426.922838341059</v>
      </c>
      <c r="GA42" s="276">
        <f t="shared" si="32"/>
        <v>39507.423722874009</v>
      </c>
      <c r="GB42" s="276">
        <f t="shared" si="32"/>
        <v>41703.576218661197</v>
      </c>
      <c r="GC42" s="276">
        <f t="shared" si="33"/>
        <v>44021.809207942068</v>
      </c>
      <c r="GD42" s="276">
        <f t="shared" si="33"/>
        <v>46468.908943911803</v>
      </c>
      <c r="GE42" s="276">
        <f t="shared" si="33"/>
        <v>49052.038916383106</v>
      </c>
      <c r="GF42" s="276">
        <f t="shared" si="33"/>
        <v>51778.760821747288</v>
      </c>
      <c r="GG42" s="276">
        <f t="shared" si="33"/>
        <v>54657.056698620938</v>
      </c>
      <c r="GH42" s="276">
        <f t="shared" si="33"/>
        <v>57695.352293976612</v>
      </c>
      <c r="GI42" s="276">
        <f t="shared" si="33"/>
        <v>60902.541728158234</v>
      </c>
      <c r="GJ42" s="276">
        <f t="shared" si="33"/>
        <v>64288.013530983961</v>
      </c>
      <c r="GK42" s="276">
        <f t="shared" si="33"/>
        <v>67861.678125153063</v>
      </c>
      <c r="GL42" s="276">
        <f t="shared" si="33"/>
        <v>71633.996837410014</v>
      </c>
      <c r="GM42" s="276">
        <f t="shared" si="33"/>
        <v>75616.012522391393</v>
      </c>
      <c r="GN42" s="276">
        <f t="shared" si="33"/>
        <v>79819.381888801829</v>
      </c>
      <c r="GO42" s="276">
        <f t="shared" si="33"/>
        <v>84256.409622548745</v>
      </c>
      <c r="GP42" s="276">
        <f t="shared" si="33"/>
        <v>88940.084406725931</v>
      </c>
      <c r="GQ42" s="276">
        <f t="shared" si="33"/>
        <v>93884.116943888424</v>
      </c>
      <c r="GR42" s="276">
        <f t="shared" si="33"/>
        <v>99102.980091923077</v>
      </c>
      <c r="GS42" s="276">
        <f t="shared" si="34"/>
        <v>104611.95123100581</v>
      </c>
      <c r="GT42" s="276">
        <f t="shared" si="34"/>
        <v>110427.15698566817</v>
      </c>
      <c r="GU42" s="276">
        <f t="shared" si="34"/>
        <v>116565.62043288982</v>
      </c>
      <c r="GV42" s="276">
        <f t="shared" si="34"/>
        <v>123045.31093441085</v>
      </c>
      <c r="GW42" s="276">
        <f t="shared" si="34"/>
        <v>129885.1967391403</v>
      </c>
      <c r="GX42" s="276">
        <f t="shared" si="34"/>
        <v>137105.3005096456</v>
      </c>
      <c r="GY42" s="276">
        <f t="shared" si="34"/>
        <v>144726.75793526808</v>
      </c>
      <c r="GZ42" s="276">
        <f t="shared" si="34"/>
        <v>152771.87960344466</v>
      </c>
      <c r="HA42" s="276">
        <f t="shared" si="34"/>
        <v>161264.21631035453</v>
      </c>
      <c r="HB42" s="276">
        <f t="shared" si="34"/>
        <v>170228.62800207661</v>
      </c>
      <c r="HC42" s="276">
        <f t="shared" si="34"/>
        <v>179691.35654807236</v>
      </c>
      <c r="HD42" s="276">
        <f t="shared" si="34"/>
        <v>189680.10256002637</v>
      </c>
      <c r="HE42" s="276">
        <f t="shared" si="34"/>
        <v>200224.10648091955</v>
      </c>
      <c r="HF42" s="276">
        <f t="shared" si="34"/>
        <v>211354.23418171017</v>
      </c>
    </row>
    <row r="43" spans="1:214">
      <c r="A43" s="3" t="str">
        <f t="shared" si="18"/>
        <v>Southwest Gas Corporation</v>
      </c>
      <c r="B43" s="3" t="str">
        <f t="shared" si="18"/>
        <v>SWX</v>
      </c>
      <c r="C43" s="276">
        <f>'Attachment 3 Constant DCF '!D42</f>
        <v>64.230555555555569</v>
      </c>
      <c r="D43" s="276">
        <f t="shared" si="19"/>
        <v>2.2799999999999998</v>
      </c>
      <c r="E43" s="95">
        <f t="shared" si="19"/>
        <v>0.09</v>
      </c>
      <c r="F43" s="95">
        <f t="shared" si="20"/>
        <v>8.4264724992751436E-2</v>
      </c>
      <c r="G43" s="95">
        <f t="shared" si="20"/>
        <v>7.8529449985502875E-2</v>
      </c>
      <c r="H43" s="95">
        <f t="shared" si="20"/>
        <v>7.2794174978254314E-2</v>
      </c>
      <c r="I43" s="95">
        <f t="shared" si="20"/>
        <v>6.7058899971005753E-2</v>
      </c>
      <c r="J43" s="95">
        <f t="shared" si="20"/>
        <v>6.1323624963757192E-2</v>
      </c>
      <c r="K43" s="95">
        <f>'Attachment 5 GDP Growth'!$D$25</f>
        <v>5.5588349956508631E-2</v>
      </c>
      <c r="L43" s="95">
        <f t="shared" si="35"/>
        <v>0.10408160090446472</v>
      </c>
      <c r="N43" s="276">
        <f t="shared" si="36"/>
        <v>-64.230555555555569</v>
      </c>
      <c r="O43" s="276">
        <f t="shared" si="21"/>
        <v>2.4851999999999999</v>
      </c>
      <c r="P43" s="276">
        <f t="shared" si="22"/>
        <v>2.7088679999999998</v>
      </c>
      <c r="Q43" s="276">
        <f t="shared" si="22"/>
        <v>2.9526661199999999</v>
      </c>
      <c r="R43" s="276">
        <f t="shared" si="22"/>
        <v>3.2184060708</v>
      </c>
      <c r="S43" s="276">
        <f t="shared" si="22"/>
        <v>3.5080626171720004</v>
      </c>
      <c r="T43" s="276">
        <f t="shared" si="37"/>
        <v>3.803668548865351</v>
      </c>
      <c r="U43" s="276">
        <f t="shared" si="37"/>
        <v>4.102368547934903</v>
      </c>
      <c r="V43" s="276">
        <f t="shared" si="37"/>
        <v>4.4009970818385638</v>
      </c>
      <c r="W43" s="276">
        <f t="shared" si="37"/>
        <v>4.6961231049222647</v>
      </c>
      <c r="X43" s="276">
        <f t="shared" si="37"/>
        <v>4.9841063969921526</v>
      </c>
      <c r="Y43" s="276">
        <f t="shared" si="23"/>
        <v>5.2611646476086253</v>
      </c>
      <c r="Z43" s="276">
        <f t="shared" si="23"/>
        <v>5.5536241092187053</v>
      </c>
      <c r="AA43" s="276">
        <f t="shared" si="23"/>
        <v>5.8623409097288581</v>
      </c>
      <c r="AB43" s="276">
        <f t="shared" si="23"/>
        <v>6.1882187677832228</v>
      </c>
      <c r="AC43" s="276">
        <f t="shared" si="23"/>
        <v>6.532211638254191</v>
      </c>
      <c r="AD43" s="276">
        <f t="shared" si="23"/>
        <v>6.8953265047914432</v>
      </c>
      <c r="AE43" s="276">
        <f t="shared" si="23"/>
        <v>7.2786263276041794</v>
      </c>
      <c r="AF43" s="276">
        <f t="shared" si="23"/>
        <v>7.6832331551056976</v>
      </c>
      <c r="AG43" s="276">
        <f t="shared" si="23"/>
        <v>8.1103314085291629</v>
      </c>
      <c r="AH43" s="276">
        <f t="shared" si="23"/>
        <v>8.5611713491297454</v>
      </c>
      <c r="AI43" s="276">
        <f t="shared" si="23"/>
        <v>9.037072738122804</v>
      </c>
      <c r="AJ43" s="276">
        <f t="shared" si="23"/>
        <v>9.5394287000719977</v>
      </c>
      <c r="AK43" s="276">
        <f t="shared" si="23"/>
        <v>10.069709801036762</v>
      </c>
      <c r="AL43" s="276">
        <f t="shared" si="23"/>
        <v>10.629468353417279</v>
      </c>
      <c r="AM43" s="276">
        <f t="shared" si="23"/>
        <v>11.220342960098671</v>
      </c>
      <c r="AN43" s="276">
        <f t="shared" si="23"/>
        <v>11.844063311196685</v>
      </c>
      <c r="AO43" s="276">
        <f t="shared" si="24"/>
        <v>12.50245524744653</v>
      </c>
      <c r="AP43" s="276">
        <f t="shared" si="24"/>
        <v>13.197446105057177</v>
      </c>
      <c r="AQ43" s="276">
        <f t="shared" si="24"/>
        <v>13.931070357677257</v>
      </c>
      <c r="AR43" s="276">
        <f t="shared" si="24"/>
        <v>14.705475571988565</v>
      </c>
      <c r="AS43" s="276">
        <f t="shared" si="24"/>
        <v>15.522928694361154</v>
      </c>
      <c r="AT43" s="276">
        <f t="shared" si="24"/>
        <v>16.385822686973231</v>
      </c>
      <c r="AU43" s="276">
        <f t="shared" si="24"/>
        <v>17.296683532821998</v>
      </c>
      <c r="AV43" s="276">
        <f t="shared" si="24"/>
        <v>18.258177630131488</v>
      </c>
      <c r="AW43" s="276">
        <f t="shared" si="24"/>
        <v>19.273119597803333</v>
      </c>
      <c r="AX43" s="276">
        <f t="shared" si="24"/>
        <v>20.34448051475967</v>
      </c>
      <c r="AY43" s="276">
        <f t="shared" si="24"/>
        <v>21.475396617297502</v>
      </c>
      <c r="AZ43" s="276">
        <f t="shared" si="24"/>
        <v>22.669178479914656</v>
      </c>
      <c r="BA43" s="276">
        <f t="shared" si="24"/>
        <v>23.929320706482706</v>
      </c>
      <c r="BB43" s="276">
        <f t="shared" si="24"/>
        <v>25.259512160136193</v>
      </c>
      <c r="BC43" s="276">
        <f t="shared" si="24"/>
        <v>26.663646761824531</v>
      </c>
      <c r="BD43" s="276">
        <f t="shared" si="24"/>
        <v>28.145834889137561</v>
      </c>
      <c r="BE43" s="276">
        <f t="shared" si="25"/>
        <v>29.710415408773049</v>
      </c>
      <c r="BF43" s="276">
        <f t="shared" si="25"/>
        <v>31.361968377869172</v>
      </c>
      <c r="BG43" s="276">
        <f t="shared" si="25"/>
        <v>33.105328451383123</v>
      </c>
      <c r="BH43" s="276">
        <f t="shared" si="25"/>
        <v>34.945599034763767</v>
      </c>
      <c r="BI43" s="276">
        <f t="shared" si="25"/>
        <v>36.888167223348049</v>
      </c>
      <c r="BJ43" s="276">
        <f t="shared" si="25"/>
        <v>38.938719572213728</v>
      </c>
      <c r="BK43" s="276">
        <f t="shared" si="25"/>
        <v>41.103258742652294</v>
      </c>
      <c r="BL43" s="276">
        <f t="shared" si="25"/>
        <v>43.388121073991769</v>
      </c>
      <c r="BM43" s="276">
        <f t="shared" si="25"/>
        <v>45.799995132208188</v>
      </c>
      <c r="BN43" s="276">
        <f t="shared" si="25"/>
        <v>48.345941289623767</v>
      </c>
      <c r="BO43" s="276">
        <f t="shared" si="25"/>
        <v>51.033412393008192</v>
      </c>
      <c r="BP43" s="276">
        <f t="shared" si="25"/>
        <v>53.870275580585556</v>
      </c>
      <c r="BQ43" s="276">
        <f t="shared" si="25"/>
        <v>56.864835311812705</v>
      </c>
      <c r="BR43" s="276">
        <f t="shared" si="25"/>
        <v>60.02585767734498</v>
      </c>
      <c r="BS43" s="276">
        <f t="shared" si="25"/>
        <v>63.362596060352814</v>
      </c>
      <c r="BT43" s="276">
        <f t="shared" si="25"/>
        <v>66.884818224308603</v>
      </c>
      <c r="BU43" s="276">
        <f t="shared" si="26"/>
        <v>70.602834906538931</v>
      </c>
      <c r="BV43" s="276">
        <f t="shared" si="26"/>
        <v>74.527530001245225</v>
      </c>
      <c r="BW43" s="276">
        <f t="shared" si="26"/>
        <v>78.670392420348634</v>
      </c>
      <c r="BX43" s="276">
        <f t="shared" si="26"/>
        <v>83.043549725426843</v>
      </c>
      <c r="BY43" s="276">
        <f t="shared" si="26"/>
        <v>87.659803629194599</v>
      </c>
      <c r="BZ43" s="276">
        <f t="shared" si="26"/>
        <v>92.532667470453092</v>
      </c>
      <c r="CA43" s="276">
        <f t="shared" si="26"/>
        <v>97.676405772209876</v>
      </c>
      <c r="CB43" s="276">
        <f t="shared" si="26"/>
        <v>103.10607599876941</v>
      </c>
      <c r="CC43" s="276">
        <f t="shared" si="26"/>
        <v>108.83757263403139</v>
      </c>
      <c r="CD43" s="276">
        <f t="shared" si="26"/>
        <v>114.88767371002885</v>
      </c>
      <c r="CE43" s="276">
        <f t="shared" si="26"/>
        <v>121.27408992191111</v>
      </c>
      <c r="CF43" s="276">
        <f t="shared" si="26"/>
        <v>128.01551647314741</v>
      </c>
      <c r="CG43" s="276">
        <f t="shared" si="26"/>
        <v>135.13168780271994</v>
      </c>
      <c r="CH43" s="276">
        <f t="shared" si="26"/>
        <v>142.64343535451121</v>
      </c>
      <c r="CI43" s="276">
        <f t="shared" si="26"/>
        <v>150.57274855799639</v>
      </c>
      <c r="CJ43" s="276">
        <f t="shared" si="26"/>
        <v>158.94283919875167</v>
      </c>
      <c r="CK43" s="276">
        <f t="shared" si="27"/>
        <v>167.77820936721295</v>
      </c>
      <c r="CL43" s="276">
        <f t="shared" si="27"/>
        <v>177.10472318459395</v>
      </c>
      <c r="CM43" s="276">
        <f t="shared" si="27"/>
        <v>186.94968251592974</v>
      </c>
      <c r="CN43" s="276">
        <f t="shared" si="27"/>
        <v>197.34190689188341</v>
      </c>
      <c r="CO43" s="276">
        <f t="shared" si="27"/>
        <v>208.31181787327418</v>
      </c>
      <c r="CP43" s="276">
        <f t="shared" si="27"/>
        <v>219.89152810529023</v>
      </c>
      <c r="CQ43" s="276">
        <f t="shared" si="27"/>
        <v>232.11493532207857</v>
      </c>
      <c r="CR43" s="276">
        <f t="shared" si="27"/>
        <v>245.01782157689465</v>
      </c>
      <c r="CS43" s="276">
        <f t="shared" si="27"/>
        <v>258.63795798829244</v>
      </c>
      <c r="CT43" s="276">
        <f t="shared" si="27"/>
        <v>273.01521530898242</v>
      </c>
      <c r="CU43" s="276">
        <f t="shared" si="27"/>
        <v>288.19168064102968</v>
      </c>
      <c r="CV43" s="276">
        <f t="shared" si="27"/>
        <v>304.21178063905762</v>
      </c>
      <c r="CW43" s="276">
        <f t="shared" si="27"/>
        <v>321.12241156211417</v>
      </c>
      <c r="CX43" s="276">
        <f t="shared" si="27"/>
        <v>338.97307655490698</v>
      </c>
      <c r="CY43" s="276">
        <f t="shared" si="27"/>
        <v>357.81603056027552</v>
      </c>
      <c r="CZ43" s="276">
        <f t="shared" si="27"/>
        <v>377.70643328710889</v>
      </c>
      <c r="DA43" s="276">
        <f t="shared" si="28"/>
        <v>398.70251068149736</v>
      </c>
      <c r="DB43" s="276">
        <f t="shared" si="28"/>
        <v>420.86572537379908</v>
      </c>
      <c r="DC43" s="276">
        <f t="shared" si="28"/>
        <v>444.26095660057769</v>
      </c>
      <c r="DD43" s="276">
        <f t="shared" si="28"/>
        <v>468.9566901281039</v>
      </c>
      <c r="DE43" s="276">
        <f t="shared" si="28"/>
        <v>495.02521873339094</v>
      </c>
      <c r="DF43" s="276">
        <f t="shared" si="28"/>
        <v>522.54285382963997</v>
      </c>
      <c r="DG43" s="276">
        <f t="shared" si="28"/>
        <v>551.59014885559475</v>
      </c>
      <c r="DH43" s="276">
        <f t="shared" si="28"/>
        <v>582.25213508274226</v>
      </c>
      <c r="DI43" s="276">
        <f t="shared" si="28"/>
        <v>614.61857053064602</v>
      </c>
      <c r="DJ43" s="276">
        <f t="shared" si="28"/>
        <v>648.78420271907271</v>
      </c>
      <c r="DK43" s="276">
        <f t="shared" si="28"/>
        <v>684.84904602607492</v>
      </c>
      <c r="DL43" s="276">
        <f t="shared" si="28"/>
        <v>722.91867446395349</v>
      </c>
      <c r="DM43" s="276">
        <f t="shared" si="28"/>
        <v>763.10453073015105</v>
      </c>
      <c r="DN43" s="276">
        <f t="shared" si="28"/>
        <v>805.524252437776</v>
      </c>
      <c r="DO43" s="276">
        <f t="shared" si="28"/>
        <v>850.30201648074205</v>
      </c>
      <c r="DP43" s="276">
        <f t="shared" si="28"/>
        <v>897.5689025415985</v>
      </c>
      <c r="DQ43" s="276">
        <f t="shared" si="29"/>
        <v>947.46327680616025</v>
      </c>
      <c r="DR43" s="276">
        <f t="shared" si="29"/>
        <v>1000.1311970082015</v>
      </c>
      <c r="DS43" s="276">
        <f t="shared" si="29"/>
        <v>1055.7268399899153</v>
      </c>
      <c r="DT43" s="276">
        <f t="shared" si="29"/>
        <v>1114.4129530297537</v>
      </c>
      <c r="DU43" s="276">
        <f t="shared" si="29"/>
        <v>1176.3613302588378</v>
      </c>
      <c r="DV43" s="276">
        <f t="shared" si="29"/>
        <v>1241.7533155605702</v>
      </c>
      <c r="DW43" s="276">
        <f t="shared" si="29"/>
        <v>1310.7803334256059</v>
      </c>
      <c r="DX43" s="276">
        <f t="shared" si="29"/>
        <v>1383.6444493161775</v>
      </c>
      <c r="DY43" s="276">
        <f t="shared" si="29"/>
        <v>1460.5589611801458</v>
      </c>
      <c r="DZ43" s="276">
        <f t="shared" si="29"/>
        <v>1541.7490238463424</v>
      </c>
      <c r="EA43" s="276">
        <f t="shared" si="29"/>
        <v>1627.4523081290185</v>
      </c>
      <c r="EB43" s="276">
        <f t="shared" si="29"/>
        <v>1717.9196965708222</v>
      </c>
      <c r="EC43" s="276">
        <f t="shared" si="29"/>
        <v>1813.4160178609802</v>
      </c>
      <c r="ED43" s="276">
        <f t="shared" si="29"/>
        <v>1914.2208220785747</v>
      </c>
      <c r="EE43" s="276">
        <f t="shared" si="29"/>
        <v>2020.6291990303141</v>
      </c>
      <c r="EF43" s="276">
        <f t="shared" si="29"/>
        <v>2132.9526420783509</v>
      </c>
      <c r="EG43" s="276">
        <f t="shared" si="30"/>
        <v>2251.519959986862</v>
      </c>
      <c r="EH43" s="276">
        <f t="shared" si="30"/>
        <v>2376.6782394566758</v>
      </c>
      <c r="EI43" s="276">
        <f t="shared" si="30"/>
        <v>2508.7938611656123</v>
      </c>
      <c r="EJ43" s="276">
        <f t="shared" si="30"/>
        <v>2648.2535722888269</v>
      </c>
      <c r="EK43" s="276">
        <f t="shared" si="30"/>
        <v>2795.4656186387924</v>
      </c>
      <c r="EL43" s="276">
        <f t="shared" si="30"/>
        <v>2950.8609397390737</v>
      </c>
      <c r="EM43" s="276">
        <f t="shared" si="30"/>
        <v>3114.8944303302815</v>
      </c>
      <c r="EN43" s="276">
        <f t="shared" si="30"/>
        <v>3288.046272001061</v>
      </c>
      <c r="EO43" s="276">
        <f t="shared" si="30"/>
        <v>3470.8233388422495</v>
      </c>
      <c r="EP43" s="276">
        <f t="shared" si="30"/>
        <v>3663.7606812390304</v>
      </c>
      <c r="EQ43" s="276">
        <f t="shared" si="30"/>
        <v>3867.4230921446419</v>
      </c>
      <c r="ER43" s="276">
        <f t="shared" si="30"/>
        <v>4082.4067604206612</v>
      </c>
      <c r="ES43" s="276">
        <f t="shared" si="30"/>
        <v>4309.3410160837411</v>
      </c>
      <c r="ET43" s="276">
        <f t="shared" si="30"/>
        <v>4548.8901725677406</v>
      </c>
      <c r="EU43" s="276">
        <f t="shared" si="30"/>
        <v>4801.755471394159</v>
      </c>
      <c r="EV43" s="276">
        <f t="shared" si="30"/>
        <v>5068.6771349435976</v>
      </c>
      <c r="EW43" s="276">
        <f t="shared" si="31"/>
        <v>5350.4365333373962</v>
      </c>
      <c r="EX43" s="276">
        <f t="shared" si="31"/>
        <v>5647.8584717726444</v>
      </c>
      <c r="EY43" s="276">
        <f t="shared" si="31"/>
        <v>5961.813605006374</v>
      </c>
      <c r="EZ43" s="276">
        <f t="shared" si="31"/>
        <v>6293.2209860569428</v>
      </c>
      <c r="FA43" s="276">
        <f t="shared" si="31"/>
        <v>6643.0507565835205</v>
      </c>
      <c r="FB43" s="276">
        <f t="shared" si="31"/>
        <v>7012.3269868193347</v>
      </c>
      <c r="FC43" s="276">
        <f t="shared" si="31"/>
        <v>7402.1306733721176</v>
      </c>
      <c r="FD43" s="276">
        <f t="shared" si="31"/>
        <v>7813.6029036673335</v>
      </c>
      <c r="FE43" s="276">
        <f t="shared" si="31"/>
        <v>8247.948196297586</v>
      </c>
      <c r="FF43" s="276">
        <f t="shared" si="31"/>
        <v>8706.4380270565307</v>
      </c>
      <c r="FG43" s="276">
        <f t="shared" si="31"/>
        <v>9190.4145509792033</v>
      </c>
      <c r="FH43" s="276">
        <f t="shared" si="31"/>
        <v>9701.294531284424</v>
      </c>
      <c r="FI43" s="276">
        <f t="shared" si="31"/>
        <v>10240.573486720627</v>
      </c>
      <c r="FJ43" s="276">
        <f t="shared" si="31"/>
        <v>10809.830069455797</v>
      </c>
      <c r="FK43" s="276">
        <f t="shared" si="31"/>
        <v>11410.730686327095</v>
      </c>
      <c r="FL43" s="276">
        <f t="shared" si="31"/>
        <v>12045.034376978118</v>
      </c>
      <c r="FM43" s="276">
        <f t="shared" si="32"/>
        <v>12714.597963163755</v>
      </c>
      <c r="FN43" s="276">
        <f t="shared" si="32"/>
        <v>13421.381484296413</v>
      </c>
      <c r="FO43" s="276">
        <f t="shared" si="32"/>
        <v>14167.453935145288</v>
      </c>
      <c r="FP43" s="276">
        <f t="shared" si="32"/>
        <v>14954.999322484859</v>
      </c>
      <c r="FQ43" s="276">
        <f t="shared" si="32"/>
        <v>15786.323058422497</v>
      </c>
      <c r="FR43" s="276">
        <f t="shared" si="32"/>
        <v>16663.858709120588</v>
      </c>
      <c r="FS43" s="276">
        <f t="shared" si="32"/>
        <v>17590.175118668998</v>
      </c>
      <c r="FT43" s="276">
        <f t="shared" si="32"/>
        <v>18567.983928961839</v>
      </c>
      <c r="FU43" s="276">
        <f t="shared" si="32"/>
        <v>19600.147517591799</v>
      </c>
      <c r="FV43" s="276">
        <f t="shared" si="32"/>
        <v>20689.687376998885</v>
      </c>
      <c r="FW43" s="276">
        <f t="shared" si="32"/>
        <v>21839.792959402257</v>
      </c>
      <c r="FX43" s="276">
        <f t="shared" si="32"/>
        <v>23053.831013407202</v>
      </c>
      <c r="FY43" s="276">
        <f t="shared" si="32"/>
        <v>24335.355439618692</v>
      </c>
      <c r="FZ43" s="276">
        <f t="shared" si="32"/>
        <v>25688.117694112243</v>
      </c>
      <c r="GA43" s="276">
        <f t="shared" si="32"/>
        <v>27116.077770216536</v>
      </c>
      <c r="GB43" s="276">
        <f t="shared" si="32"/>
        <v>28623.415790755236</v>
      </c>
      <c r="GC43" s="276">
        <f t="shared" si="33"/>
        <v>30214.544244682394</v>
      </c>
      <c r="GD43" s="276">
        <f t="shared" si="33"/>
        <v>31894.120903932213</v>
      </c>
      <c r="GE43" s="276">
        <f t="shared" si="33"/>
        <v>33667.062458295193</v>
      </c>
      <c r="GF43" s="276">
        <f t="shared" si="33"/>
        <v>35538.55890823454</v>
      </c>
      <c r="GG43" s="276">
        <f t="shared" si="33"/>
        <v>37514.088757775477</v>
      </c>
      <c r="GH43" s="276">
        <f t="shared" si="33"/>
        <v>39599.435051942222</v>
      </c>
      <c r="GI43" s="276">
        <f t="shared" si="33"/>
        <v>41800.702305689621</v>
      </c>
      <c r="GJ43" s="276">
        <f t="shared" si="33"/>
        <v>44124.334373886137</v>
      </c>
      <c r="GK43" s="276">
        <f t="shared" si="33"/>
        <v>46577.133314659724</v>
      </c>
      <c r="GL43" s="276">
        <f t="shared" si="33"/>
        <v>49166.279301325987</v>
      </c>
      <c r="GM43" s="276">
        <f t="shared" si="33"/>
        <v>51899.351641187546</v>
      </c>
      <c r="GN43" s="276">
        <f t="shared" si="33"/>
        <v>54784.350962733777</v>
      </c>
      <c r="GO43" s="276">
        <f t="shared" si="33"/>
        <v>57829.72263619041</v>
      </c>
      <c r="GP43" s="276">
        <f t="shared" si="33"/>
        <v>61044.381495978792</v>
      </c>
      <c r="GQ43" s="276">
        <f t="shared" si="33"/>
        <v>64437.73793745588</v>
      </c>
      <c r="GR43" s="276">
        <f t="shared" si="33"/>
        <v>68019.725464328963</v>
      </c>
      <c r="GS43" s="276">
        <f t="shared" si="34"/>
        <v>71800.829767385731</v>
      </c>
      <c r="GT43" s="276">
        <f t="shared" si="34"/>
        <v>75792.119419662864</v>
      </c>
      <c r="GU43" s="276">
        <f t="shared" si="34"/>
        <v>80005.278277908583</v>
      </c>
      <c r="GV43" s="276">
        <f t="shared" si="34"/>
        <v>84452.639685188828</v>
      </c>
      <c r="GW43" s="276">
        <f t="shared" si="34"/>
        <v>89147.222574760031</v>
      </c>
      <c r="GX43" s="276">
        <f t="shared" si="34"/>
        <v>94102.769580896565</v>
      </c>
      <c r="GY43" s="276">
        <f t="shared" si="34"/>
        <v>99333.787268236134</v>
      </c>
      <c r="GZ43" s="276">
        <f t="shared" si="34"/>
        <v>104855.58859740822</v>
      </c>
      <c r="HA43" s="276">
        <f t="shared" si="34"/>
        <v>110684.33775125664</v>
      </c>
      <c r="HB43" s="276">
        <f t="shared" si="34"/>
        <v>116837.09745287789</v>
      </c>
      <c r="HC43" s="276">
        <f t="shared" si="34"/>
        <v>123331.87891399117</v>
      </c>
      <c r="HD43" s="276">
        <f t="shared" si="34"/>
        <v>130187.69455985585</v>
      </c>
      <c r="HE43" s="276">
        <f t="shared" si="34"/>
        <v>137424.61368508017</v>
      </c>
      <c r="HF43" s="276">
        <f t="shared" si="34"/>
        <v>145063.82120324441</v>
      </c>
    </row>
    <row r="44" spans="1:214">
      <c r="A44" s="3" t="str">
        <f t="shared" si="18"/>
        <v>Spire, Inc.</v>
      </c>
      <c r="B44" s="3" t="str">
        <f t="shared" si="18"/>
        <v>SR</v>
      </c>
      <c r="C44" s="276">
        <f>'Attachment 3 Constant DCF '!D43</f>
        <v>60.419111111111135</v>
      </c>
      <c r="D44" s="276">
        <f t="shared" si="19"/>
        <v>2.6</v>
      </c>
      <c r="E44" s="95">
        <f t="shared" si="19"/>
        <v>0.16500000000000001</v>
      </c>
      <c r="F44" s="95">
        <f t="shared" si="20"/>
        <v>0.14676472499275145</v>
      </c>
      <c r="G44" s="95">
        <f t="shared" si="20"/>
        <v>0.12852944998550289</v>
      </c>
      <c r="H44" s="95">
        <f t="shared" si="20"/>
        <v>0.11029417497825433</v>
      </c>
      <c r="I44" s="95">
        <f t="shared" si="20"/>
        <v>9.2058899971005775E-2</v>
      </c>
      <c r="J44" s="95">
        <f t="shared" si="20"/>
        <v>7.3823624963757217E-2</v>
      </c>
      <c r="K44" s="95">
        <f>'Attachment 5 GDP Growth'!$D$25</f>
        <v>5.5588349956508631E-2</v>
      </c>
      <c r="L44" s="95">
        <f t="shared" si="35"/>
        <v>0.1438645660877228</v>
      </c>
      <c r="N44" s="276">
        <f t="shared" si="36"/>
        <v>-60.419111111111135</v>
      </c>
      <c r="O44" s="276">
        <f t="shared" si="21"/>
        <v>3.0290000000000004</v>
      </c>
      <c r="P44" s="276">
        <f t="shared" si="22"/>
        <v>3.5287850000000005</v>
      </c>
      <c r="Q44" s="276">
        <f t="shared" si="22"/>
        <v>4.1110345250000009</v>
      </c>
      <c r="R44" s="276">
        <f t="shared" si="22"/>
        <v>4.7893552216250015</v>
      </c>
      <c r="S44" s="276">
        <f t="shared" si="22"/>
        <v>5.5795988331931268</v>
      </c>
      <c r="T44" s="276">
        <f t="shared" si="37"/>
        <v>6.3984871215165935</v>
      </c>
      <c r="U44" s="276">
        <f t="shared" si="37"/>
        <v>7.2208811519844458</v>
      </c>
      <c r="V44" s="276">
        <f t="shared" si="37"/>
        <v>8.0173022812585959</v>
      </c>
      <c r="W44" s="276">
        <f t="shared" si="37"/>
        <v>8.7553663100062966</v>
      </c>
      <c r="X44" s="276">
        <f t="shared" si="37"/>
        <v>9.4017191888965161</v>
      </c>
      <c r="Y44" s="276">
        <f t="shared" si="23"/>
        <v>9.9243452453617174</v>
      </c>
      <c r="Z44" s="276">
        <f t="shared" si="23"/>
        <v>10.476023221950097</v>
      </c>
      <c r="AA44" s="276">
        <f t="shared" si="23"/>
        <v>11.05836806696437</v>
      </c>
      <c r="AB44" s="276">
        <f t="shared" si="23"/>
        <v>11.673084501018666</v>
      </c>
      <c r="AC44" s="276">
        <f t="shared" si="23"/>
        <v>12.321972007333189</v>
      </c>
      <c r="AD44" s="276">
        <f t="shared" si="23"/>
        <v>13.006930099431129</v>
      </c>
      <c r="AE44" s="276">
        <f t="shared" si="23"/>
        <v>13.729963881658152</v>
      </c>
      <c r="AF44" s="276">
        <f t="shared" si="23"/>
        <v>14.49318991880199</v>
      </c>
      <c r="AG44" s="276">
        <f t="shared" si="23"/>
        <v>15.298842431994498</v>
      </c>
      <c r="AH44" s="276">
        <f t="shared" si="23"/>
        <v>16.149279839033692</v>
      </c>
      <c r="AI44" s="276">
        <f t="shared" si="23"/>
        <v>17.046991658271487</v>
      </c>
      <c r="AJ44" s="276">
        <f t="shared" si="23"/>
        <v>17.994605796277167</v>
      </c>
      <c r="AK44" s="276">
        <f t="shared" si="23"/>
        <v>18.994896240610039</v>
      </c>
      <c r="AL44" s="276">
        <f t="shared" si="23"/>
        <v>20.050791180220639</v>
      </c>
      <c r="AM44" s="276">
        <f t="shared" si="23"/>
        <v>21.165381577251619</v>
      </c>
      <c r="AN44" s="276">
        <f t="shared" si="23"/>
        <v>22.341930215330922</v>
      </c>
      <c r="AO44" s="276">
        <f t="shared" si="24"/>
        <v>23.583881250844634</v>
      </c>
      <c r="AP44" s="276">
        <f t="shared" si="24"/>
        <v>24.894870295149328</v>
      </c>
      <c r="AQ44" s="276">
        <f t="shared" si="24"/>
        <v>26.278735057237981</v>
      </c>
      <c r="AR44" s="276">
        <f t="shared" si="24"/>
        <v>27.739526578014097</v>
      </c>
      <c r="AS44" s="276">
        <f t="shared" si="24"/>
        <v>29.281521089060618</v>
      </c>
      <c r="AT44" s="276">
        <f t="shared" si="24"/>
        <v>30.909232530618208</v>
      </c>
      <c r="AU44" s="276">
        <f t="shared" si="24"/>
        <v>32.627425765417314</v>
      </c>
      <c r="AV44" s="276">
        <f t="shared" si="24"/>
        <v>34.441130527045338</v>
      </c>
      <c r="AW44" s="276">
        <f t="shared" si="24"/>
        <v>36.355656143680527</v>
      </c>
      <c r="AX44" s="276">
        <f t="shared" si="24"/>
        <v>38.37660708029393</v>
      </c>
      <c r="AY44" s="276">
        <f t="shared" si="24"/>
        <v>40.509899344816738</v>
      </c>
      <c r="AZ44" s="276">
        <f t="shared" si="24"/>
        <v>42.761777806299349</v>
      </c>
      <c r="BA44" s="276">
        <f t="shared" si="24"/>
        <v>45.138834475758379</v>
      </c>
      <c r="BB44" s="276">
        <f t="shared" si="24"/>
        <v>47.648027803225752</v>
      </c>
      <c r="BC44" s="276">
        <f t="shared" si="24"/>
        <v>50.296703047488919</v>
      </c>
      <c r="BD44" s="276">
        <f t="shared" si="24"/>
        <v>53.092613778151325</v>
      </c>
      <c r="BE44" s="276">
        <f t="shared" si="25"/>
        <v>56.043944572956953</v>
      </c>
      <c r="BF44" s="276">
        <f t="shared" si="25"/>
        <v>59.159334976821654</v>
      </c>
      <c r="BG44" s="276">
        <f t="shared" si="25"/>
        <v>62.44790479270754</v>
      </c>
      <c r="BH44" s="276">
        <f t="shared" si="25"/>
        <v>65.919280778375295</v>
      </c>
      <c r="BI44" s="276">
        <f t="shared" si="25"/>
        <v>69.583624827164968</v>
      </c>
      <c r="BJ44" s="276">
        <f t="shared" si="25"/>
        <v>73.451663715299816</v>
      </c>
      <c r="BK44" s="276">
        <f t="shared" si="25"/>
        <v>77.534720502793689</v>
      </c>
      <c r="BL44" s="276">
        <f t="shared" si="25"/>
        <v>81.844747679883071</v>
      </c>
      <c r="BM44" s="276">
        <f t="shared" si="25"/>
        <v>86.394362156014552</v>
      </c>
      <c r="BN44" s="276">
        <f t="shared" si="25"/>
        <v>91.196882193812428</v>
      </c>
      <c r="BO44" s="276">
        <f t="shared" si="25"/>
        <v>96.266366396144562</v>
      </c>
      <c r="BP44" s="276">
        <f t="shared" si="25"/>
        <v>101.61765486041493</v>
      </c>
      <c r="BQ44" s="276">
        <f t="shared" si="25"/>
        <v>107.26641262055539</v>
      </c>
      <c r="BR44" s="276">
        <f t="shared" si="25"/>
        <v>113.22917550388607</v>
      </c>
      <c r="BS44" s="276">
        <f t="shared" si="25"/>
        <v>119.52339853708303</v>
      </c>
      <c r="BT44" s="276">
        <f t="shared" si="25"/>
        <v>126.16750704295364</v>
      </c>
      <c r="BU44" s="276">
        <f t="shared" si="26"/>
        <v>133.18095057759763</v>
      </c>
      <c r="BV44" s="276">
        <f t="shared" si="26"/>
        <v>140.58425986584561</v>
      </c>
      <c r="BW44" s="276">
        <f t="shared" si="26"/>
        <v>148.39910690164498</v>
      </c>
      <c r="BX44" s="276">
        <f t="shared" si="26"/>
        <v>156.64836838932695</v>
      </c>
      <c r="BY44" s="276">
        <f t="shared" si="26"/>
        <v>165.35619271146894</v>
      </c>
      <c r="BZ44" s="276">
        <f t="shared" si="26"/>
        <v>174.54807061938996</v>
      </c>
      <c r="CA44" s="276">
        <f t="shared" si="26"/>
        <v>184.25090985321398</v>
      </c>
      <c r="CB44" s="276">
        <f t="shared" si="26"/>
        <v>194.49311390993955</v>
      </c>
      <c r="CC44" s="276">
        <f t="shared" si="26"/>
        <v>205.30466519009636</v>
      </c>
      <c r="CD44" s="276">
        <f t="shared" si="26"/>
        <v>216.71721276638726</v>
      </c>
      <c r="CE44" s="276">
        <f t="shared" si="26"/>
        <v>228.76416503124435</v>
      </c>
      <c r="CF44" s="276">
        <f t="shared" si="26"/>
        <v>241.48078749450966</v>
      </c>
      <c r="CG44" s="276">
        <f t="shared" si="26"/>
        <v>254.90430601752774</v>
      </c>
      <c r="CH44" s="276">
        <f t="shared" si="26"/>
        <v>269.07401578585103</v>
      </c>
      <c r="CI44" s="276">
        <f t="shared" si="26"/>
        <v>284.03139633955806</v>
      </c>
      <c r="CJ44" s="276">
        <f t="shared" si="26"/>
        <v>299.82023299791723</v>
      </c>
      <c r="CK44" s="276">
        <f t="shared" si="27"/>
        <v>316.4867450338474</v>
      </c>
      <c r="CL44" s="276">
        <f t="shared" si="27"/>
        <v>334.07972097338524</v>
      </c>
      <c r="CM44" s="276">
        <f t="shared" si="27"/>
        <v>352.65066141622651</v>
      </c>
      <c r="CN44" s="276">
        <f t="shared" si="27"/>
        <v>372.25392979542596</v>
      </c>
      <c r="CO44" s="276">
        <f t="shared" si="27"/>
        <v>392.94691151757968</v>
      </c>
      <c r="CP44" s="276">
        <f t="shared" si="27"/>
        <v>414.79018194934815</v>
      </c>
      <c r="CQ44" s="276">
        <f t="shared" si="27"/>
        <v>437.84768374207243</v>
      </c>
      <c r="CR44" s="276">
        <f t="shared" si="27"/>
        <v>462.18691401357347</v>
      </c>
      <c r="CS44" s="276">
        <f t="shared" si="27"/>
        <v>487.87912193507873</v>
      </c>
      <c r="CT44" s="276">
        <f t="shared" si="27"/>
        <v>514.99951730168004</v>
      </c>
      <c r="CU44" s="276">
        <f t="shared" si="27"/>
        <v>543.62749069687891</v>
      </c>
      <c r="CV44" s="276">
        <f t="shared" si="27"/>
        <v>573.84684589571566</v>
      </c>
      <c r="CW44" s="276">
        <f t="shared" si="27"/>
        <v>605.74604518680542</v>
      </c>
      <c r="CX44" s="276">
        <f t="shared" si="27"/>
        <v>639.41846833142063</v>
      </c>
      <c r="CY44" s="276">
        <f t="shared" si="27"/>
        <v>674.96268591768239</v>
      </c>
      <c r="CZ44" s="276">
        <f t="shared" si="27"/>
        <v>712.48274791005952</v>
      </c>
      <c r="DA44" s="276">
        <f t="shared" si="28"/>
        <v>752.08848823885887</v>
      </c>
      <c r="DB44" s="276">
        <f t="shared" si="28"/>
        <v>793.89584632134211</v>
      </c>
      <c r="DC44" s="276">
        <f t="shared" si="28"/>
        <v>838.02720645567149</v>
      </c>
      <c r="DD44" s="276">
        <f t="shared" si="28"/>
        <v>884.6117560812047</v>
      </c>
      <c r="DE44" s="276">
        <f t="shared" si="28"/>
        <v>933.78586395388834</v>
      </c>
      <c r="DF44" s="276">
        <f t="shared" si="28"/>
        <v>985.69347934379789</v>
      </c>
      <c r="DG44" s="276">
        <f t="shared" si="28"/>
        <v>1040.4865534234095</v>
      </c>
      <c r="DH44" s="276">
        <f t="shared" si="28"/>
        <v>1098.3254840801515</v>
      </c>
      <c r="DI44" s="276">
        <f t="shared" si="28"/>
        <v>1159.3795854553507</v>
      </c>
      <c r="DJ44" s="276">
        <f t="shared" si="28"/>
        <v>1223.8275835840745</v>
      </c>
      <c r="DK44" s="276">
        <f t="shared" si="28"/>
        <v>1291.8581395867743</v>
      </c>
      <c r="DL44" s="276">
        <f t="shared" si="28"/>
        <v>1363.6704019442882</v>
      </c>
      <c r="DM44" s="276">
        <f t="shared" si="28"/>
        <v>1439.4745894729001</v>
      </c>
      <c r="DN44" s="276">
        <f t="shared" si="28"/>
        <v>1519.4926067060212</v>
      </c>
      <c r="DO44" s="276">
        <f t="shared" si="28"/>
        <v>1603.9586934839231</v>
      </c>
      <c r="DP44" s="276">
        <f t="shared" si="28"/>
        <v>1693.1201106530918</v>
      </c>
      <c r="DQ44" s="276">
        <f t="shared" si="29"/>
        <v>1787.2378638824785</v>
      </c>
      <c r="DR44" s="276">
        <f t="shared" si="29"/>
        <v>1886.5874677155007</v>
      </c>
      <c r="DS44" s="276">
        <f t="shared" si="29"/>
        <v>1991.4597520944333</v>
      </c>
      <c r="DT44" s="276">
        <f t="shared" si="29"/>
        <v>2102.1617137181606</v>
      </c>
      <c r="DU44" s="276">
        <f t="shared" si="29"/>
        <v>2219.0174147254997</v>
      </c>
      <c r="DV44" s="276">
        <f t="shared" si="29"/>
        <v>2342.3689313348477</v>
      </c>
      <c r="DW44" s="276">
        <f t="shared" si="29"/>
        <v>2472.5773552171422</v>
      </c>
      <c r="DX44" s="276">
        <f t="shared" si="29"/>
        <v>2610.0238505334914</v>
      </c>
      <c r="DY44" s="276">
        <f t="shared" si="29"/>
        <v>2755.1107697317811</v>
      </c>
      <c r="DZ44" s="276">
        <f t="shared" si="29"/>
        <v>2908.2628313685773</v>
      </c>
      <c r="EA44" s="276">
        <f t="shared" si="29"/>
        <v>3069.9283634042004</v>
      </c>
      <c r="EB44" s="276">
        <f t="shared" si="29"/>
        <v>3240.580615610525</v>
      </c>
      <c r="EC44" s="276">
        <f t="shared" si="29"/>
        <v>3420.7191449333609</v>
      </c>
      <c r="ED44" s="276">
        <f t="shared" si="29"/>
        <v>3610.8712778648455</v>
      </c>
      <c r="EE44" s="276">
        <f t="shared" si="29"/>
        <v>3811.5936541067022</v>
      </c>
      <c r="EF44" s="276">
        <f t="shared" si="29"/>
        <v>4023.4738560431929</v>
      </c>
      <c r="EG44" s="276">
        <f t="shared" si="30"/>
        <v>4247.1321287937853</v>
      </c>
      <c r="EH44" s="276">
        <f t="shared" si="30"/>
        <v>4483.223195880706</v>
      </c>
      <c r="EI44" s="276">
        <f t="shared" si="30"/>
        <v>4732.4381758264599</v>
      </c>
      <c r="EJ44" s="276">
        <f t="shared" si="30"/>
        <v>4995.5066052918428</v>
      </c>
      <c r="EK44" s="276">
        <f t="shared" si="30"/>
        <v>5273.198574676856</v>
      </c>
      <c r="EL44" s="276">
        <f t="shared" si="30"/>
        <v>5566.326982436156</v>
      </c>
      <c r="EM44" s="276">
        <f t="shared" si="30"/>
        <v>5875.7499147081735</v>
      </c>
      <c r="EN44" s="276">
        <f t="shared" si="30"/>
        <v>6202.3731572238976</v>
      </c>
      <c r="EO44" s="276">
        <f t="shared" si="30"/>
        <v>6547.1528468485149</v>
      </c>
      <c r="EP44" s="276">
        <f t="shared" si="30"/>
        <v>6911.0982705178822</v>
      </c>
      <c r="EQ44" s="276">
        <f t="shared" si="30"/>
        <v>7295.2748197632518</v>
      </c>
      <c r="ER44" s="276">
        <f t="shared" si="30"/>
        <v>7700.8071094731567</v>
      </c>
      <c r="ES44" s="276">
        <f t="shared" si="30"/>
        <v>8128.8822700221199</v>
      </c>
      <c r="ET44" s="276">
        <f t="shared" si="30"/>
        <v>8580.7534224033679</v>
      </c>
      <c r="EU44" s="276">
        <f t="shared" si="30"/>
        <v>9057.7433465384347</v>
      </c>
      <c r="EV44" s="276">
        <f t="shared" si="30"/>
        <v>9561.248353502051</v>
      </c>
      <c r="EW44" s="276">
        <f t="shared" si="31"/>
        <v>10092.742372997614</v>
      </c>
      <c r="EX44" s="276">
        <f t="shared" si="31"/>
        <v>10653.78126804869</v>
      </c>
      <c r="EY44" s="276">
        <f t="shared" si="31"/>
        <v>11246.007389537077</v>
      </c>
      <c r="EZ44" s="276">
        <f t="shared" si="31"/>
        <v>11871.154383920146</v>
      </c>
      <c r="FA44" s="276">
        <f t="shared" si="31"/>
        <v>12531.05226820124</v>
      </c>
      <c r="FB44" s="276">
        <f t="shared" si="31"/>
        <v>13227.632787009312</v>
      </c>
      <c r="FC44" s="276">
        <f t="shared" si="31"/>
        <v>13962.935067469773</v>
      </c>
      <c r="FD44" s="276">
        <f t="shared" si="31"/>
        <v>14739.111588420288</v>
      </c>
      <c r="FE44" s="276">
        <f t="shared" si="31"/>
        <v>15558.434481445427</v>
      </c>
      <c r="FF44" s="276">
        <f t="shared" si="31"/>
        <v>16423.302182175426</v>
      </c>
      <c r="FG44" s="276">
        <f t="shared" si="31"/>
        <v>17336.246451319686</v>
      </c>
      <c r="FH44" s="276">
        <f t="shared" si="31"/>
        <v>18299.939785987925</v>
      </c>
      <c r="FI44" s="276">
        <f t="shared" si="31"/>
        <v>19317.203242994456</v>
      </c>
      <c r="FJ44" s="276">
        <f t="shared" si="31"/>
        <v>20391.014697047034</v>
      </c>
      <c r="FK44" s="276">
        <f t="shared" si="31"/>
        <v>21524.517557994797</v>
      </c>
      <c r="FL44" s="276">
        <f t="shared" si="31"/>
        <v>22721.029972653625</v>
      </c>
      <c r="FM44" s="276">
        <f t="shared" si="32"/>
        <v>23984.054538145818</v>
      </c>
      <c r="FN44" s="276">
        <f t="shared" si="32"/>
        <v>25317.288555188257</v>
      </c>
      <c r="FO44" s="276">
        <f t="shared" si="32"/>
        <v>26724.634851343973</v>
      </c>
      <c r="FP44" s="276">
        <f t="shared" si="32"/>
        <v>28210.21320592039</v>
      </c>
      <c r="FQ44" s="276">
        <f t="shared" si="32"/>
        <v>29778.372409958814</v>
      </c>
      <c r="FR44" s="276">
        <f t="shared" si="32"/>
        <v>31433.702996618846</v>
      </c>
      <c r="FS44" s="276">
        <f t="shared" si="32"/>
        <v>33181.050679223845</v>
      </c>
      <c r="FT44" s="276">
        <f t="shared" si="32"/>
        <v>35025.530536305188</v>
      </c>
      <c r="FU44" s="276">
        <f t="shared" si="32"/>
        <v>36972.541985169701</v>
      </c>
      <c r="FV44" s="276">
        <f t="shared" si="32"/>
        <v>39027.784587823022</v>
      </c>
      <c r="FW44" s="276">
        <f t="shared" si="32"/>
        <v>41197.274735518164</v>
      </c>
      <c r="FX44" s="276">
        <f t="shared" si="32"/>
        <v>43487.36326077058</v>
      </c>
      <c r="FY44" s="276">
        <f t="shared" si="32"/>
        <v>45904.754028396113</v>
      </c>
      <c r="FZ44" s="276">
        <f t="shared" si="32"/>
        <v>48456.523559994042</v>
      </c>
      <c r="GA44" s="276">
        <f t="shared" si="32"/>
        <v>51150.1417493228</v>
      </c>
      <c r="GB44" s="276">
        <f t="shared" si="32"/>
        <v>53993.493729209178</v>
      </c>
      <c r="GC44" s="276">
        <f t="shared" si="33"/>
        <v>56994.90295400301</v>
      </c>
      <c r="GD44" s="276">
        <f t="shared" si="33"/>
        <v>60163.155565147375</v>
      </c>
      <c r="GE44" s="276">
        <f t="shared" si="33"/>
        <v>63507.526111190658</v>
      </c>
      <c r="GF44" s="276">
        <f t="shared" si="33"/>
        <v>67037.804697531639</v>
      </c>
      <c r="GG44" s="276">
        <f t="shared" si="33"/>
        <v>70764.325645374105</v>
      </c>
      <c r="GH44" s="276">
        <f t="shared" si="33"/>
        <v>74697.997743785498</v>
      </c>
      <c r="GI44" s="276">
        <f t="shared" si="33"/>
        <v>78850.336183417545</v>
      </c>
      <c r="GJ44" s="276">
        <f t="shared" si="33"/>
        <v>83233.496265369715</v>
      </c>
      <c r="GK44" s="276">
        <f t="shared" si="33"/>
        <v>87860.308983872834</v>
      </c>
      <c r="GL44" s="276">
        <f t="shared" si="33"/>
        <v>92744.318586955342</v>
      </c>
      <c r="GM44" s="276">
        <f t="shared" si="33"/>
        <v>97899.822225044947</v>
      </c>
      <c r="GN44" s="276">
        <f t="shared" si="33"/>
        <v>103341.91180357072</v>
      </c>
      <c r="GO44" s="276">
        <f t="shared" si="33"/>
        <v>109086.51816208226</v>
      </c>
      <c r="GP44" s="276">
        <f t="shared" si="33"/>
        <v>115150.45770921312</v>
      </c>
      <c r="GQ44" s="276">
        <f t="shared" si="33"/>
        <v>121551.48165000501</v>
      </c>
      <c r="GR44" s="276">
        <f t="shared" si="33"/>
        <v>128308.32794969762</v>
      </c>
      <c r="GS44" s="276">
        <f t="shared" si="34"/>
        <v>135440.77618609989</v>
      </c>
      <c r="GT44" s="276">
        <f t="shared" si="34"/>
        <v>142969.70545111396</v>
      </c>
      <c r="GU44" s="276">
        <f t="shared" si="34"/>
        <v>150917.15547090943</v>
      </c>
      <c r="GV44" s="276">
        <f t="shared" si="34"/>
        <v>159306.39112366716</v>
      </c>
      <c r="GW44" s="276">
        <f t="shared" si="34"/>
        <v>168161.97054375801</v>
      </c>
      <c r="GX44" s="276">
        <f t="shared" si="34"/>
        <v>177509.81701172053</v>
      </c>
      <c r="GY44" s="276">
        <f t="shared" si="34"/>
        <v>187377.29484048387</v>
      </c>
      <c r="GZ44" s="276">
        <f t="shared" si="34"/>
        <v>197793.28947998059</v>
      </c>
      <c r="HA44" s="276">
        <f t="shared" si="34"/>
        <v>208788.29207464278</v>
      </c>
      <c r="HB44" s="276">
        <f t="shared" si="34"/>
        <v>220394.48872130975</v>
      </c>
      <c r="HC44" s="276">
        <f t="shared" si="34"/>
        <v>232645.85468883571</v>
      </c>
      <c r="HD44" s="276">
        <f t="shared" si="34"/>
        <v>245578.25387520978</v>
      </c>
      <c r="HE44" s="276">
        <f t="shared" si="34"/>
        <v>259229.54379333326</v>
      </c>
      <c r="HF44" s="276">
        <f t="shared" si="34"/>
        <v>273639.68639278313</v>
      </c>
    </row>
    <row r="45" spans="1:214" ht="13.15" thickBot="1">
      <c r="A45" s="362" t="s">
        <v>5</v>
      </c>
      <c r="B45" s="363"/>
      <c r="C45" s="363"/>
      <c r="D45" s="363"/>
      <c r="E45" s="363"/>
      <c r="F45" s="363"/>
      <c r="G45" s="363"/>
      <c r="H45" s="363"/>
      <c r="I45" s="363"/>
      <c r="J45" s="363"/>
      <c r="K45" s="363"/>
      <c r="L45" s="364">
        <f>MEDIAN(L38:L44)</f>
        <v>0.10408160090446472</v>
      </c>
    </row>
    <row r="47" spans="1:214">
      <c r="A47" s="16" t="s">
        <v>23</v>
      </c>
    </row>
    <row r="48" spans="1:214">
      <c r="A48" s="3" t="s">
        <v>638</v>
      </c>
    </row>
    <row r="49" spans="1:214">
      <c r="A49" s="3" t="s">
        <v>45</v>
      </c>
    </row>
    <row r="50" spans="1:214">
      <c r="A50" s="3" t="s">
        <v>1728</v>
      </c>
    </row>
    <row r="51" spans="1:214">
      <c r="A51" s="3" t="s">
        <v>631</v>
      </c>
    </row>
    <row r="52" spans="1:214">
      <c r="A52" s="3" t="s">
        <v>632</v>
      </c>
    </row>
    <row r="53" spans="1:214">
      <c r="A53" s="3" t="s">
        <v>633</v>
      </c>
    </row>
    <row r="54" spans="1:214">
      <c r="A54" s="3" t="s">
        <v>634</v>
      </c>
    </row>
    <row r="55" spans="1:214">
      <c r="A55" s="3" t="s">
        <v>635</v>
      </c>
    </row>
    <row r="56" spans="1:214">
      <c r="A56" s="3" t="s">
        <v>1726</v>
      </c>
    </row>
    <row r="57" spans="1:214">
      <c r="A57" s="3" t="s">
        <v>636</v>
      </c>
    </row>
    <row r="60" spans="1:214">
      <c r="A60" s="270" t="s">
        <v>627</v>
      </c>
      <c r="B60" s="270"/>
      <c r="C60" s="270"/>
      <c r="D60" s="270"/>
      <c r="E60" s="270"/>
      <c r="F60" s="270"/>
      <c r="G60" s="270"/>
      <c r="H60" s="270"/>
      <c r="I60" s="270"/>
      <c r="J60" s="270"/>
      <c r="K60" s="270"/>
      <c r="L60" s="270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</row>
    <row r="61" spans="1:21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</row>
    <row r="62" spans="1:214" ht="13.15" thickBot="1">
      <c r="A62" s="3"/>
      <c r="B62" s="3"/>
      <c r="C62" s="329">
        <v>1</v>
      </c>
      <c r="D62" s="329">
        <v>2</v>
      </c>
      <c r="E62" s="329">
        <v>3</v>
      </c>
      <c r="F62" s="329">
        <v>4</v>
      </c>
      <c r="G62" s="329">
        <v>5</v>
      </c>
      <c r="H62" s="329">
        <v>6</v>
      </c>
      <c r="I62" s="329">
        <v>7</v>
      </c>
      <c r="J62" s="329">
        <v>8</v>
      </c>
      <c r="K62" s="329">
        <v>9</v>
      </c>
      <c r="L62" s="329">
        <v>10</v>
      </c>
      <c r="N62" s="3"/>
      <c r="O62" s="330" t="s">
        <v>400</v>
      </c>
      <c r="P62" s="331"/>
      <c r="Q62" s="331"/>
      <c r="R62" s="331"/>
      <c r="S62" s="332"/>
      <c r="T62" s="330" t="s">
        <v>401</v>
      </c>
      <c r="U62" s="331"/>
      <c r="V62" s="331"/>
      <c r="W62" s="331"/>
      <c r="X62" s="332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</row>
    <row r="63" spans="1:214" ht="13.15">
      <c r="A63" s="333"/>
      <c r="B63" s="273"/>
      <c r="C63" s="334"/>
      <c r="D63" s="334"/>
      <c r="E63" s="273"/>
      <c r="F63" s="335" t="s">
        <v>402</v>
      </c>
      <c r="G63" s="335"/>
      <c r="H63" s="335"/>
      <c r="I63" s="335"/>
      <c r="J63" s="335"/>
      <c r="K63" s="273"/>
      <c r="L63" s="273"/>
      <c r="N63" s="347" t="s">
        <v>403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</row>
    <row r="64" spans="1:214">
      <c r="A64" s="3"/>
      <c r="B64" s="3"/>
      <c r="C64" s="347" t="s">
        <v>403</v>
      </c>
      <c r="D64" s="347" t="s">
        <v>404</v>
      </c>
      <c r="E64" s="347" t="s">
        <v>400</v>
      </c>
      <c r="F64" s="3"/>
      <c r="G64" s="3"/>
      <c r="H64" s="3"/>
      <c r="I64" s="3"/>
      <c r="J64" s="3"/>
      <c r="K64" s="347" t="s">
        <v>405</v>
      </c>
      <c r="L64" s="3"/>
      <c r="N64" s="347" t="s">
        <v>406</v>
      </c>
      <c r="O64" s="347" t="s">
        <v>407</v>
      </c>
      <c r="P64" s="347" t="s">
        <v>408</v>
      </c>
      <c r="Q64" s="347" t="s">
        <v>409</v>
      </c>
      <c r="R64" s="347" t="s">
        <v>410</v>
      </c>
      <c r="S64" s="347" t="s">
        <v>411</v>
      </c>
      <c r="T64" s="347" t="s">
        <v>412</v>
      </c>
      <c r="U64" s="347" t="s">
        <v>413</v>
      </c>
      <c r="V64" s="347" t="s">
        <v>414</v>
      </c>
      <c r="W64" s="347" t="s">
        <v>415</v>
      </c>
      <c r="X64" s="347" t="s">
        <v>416</v>
      </c>
      <c r="Y64" s="347" t="s">
        <v>417</v>
      </c>
      <c r="Z64" s="347" t="s">
        <v>418</v>
      </c>
      <c r="AA64" s="347" t="s">
        <v>419</v>
      </c>
      <c r="AB64" s="347" t="s">
        <v>420</v>
      </c>
      <c r="AC64" s="347" t="s">
        <v>421</v>
      </c>
      <c r="AD64" s="347" t="s">
        <v>422</v>
      </c>
      <c r="AE64" s="347" t="s">
        <v>423</v>
      </c>
      <c r="AF64" s="347" t="s">
        <v>424</v>
      </c>
      <c r="AG64" s="347" t="s">
        <v>425</v>
      </c>
      <c r="AH64" s="347" t="s">
        <v>426</v>
      </c>
      <c r="AI64" s="347" t="s">
        <v>427</v>
      </c>
      <c r="AJ64" s="347" t="s">
        <v>428</v>
      </c>
      <c r="AK64" s="347" t="s">
        <v>429</v>
      </c>
      <c r="AL64" s="347" t="s">
        <v>430</v>
      </c>
      <c r="AM64" s="347" t="s">
        <v>431</v>
      </c>
      <c r="AN64" s="347" t="s">
        <v>432</v>
      </c>
      <c r="AO64" s="347" t="s">
        <v>433</v>
      </c>
      <c r="AP64" s="347" t="s">
        <v>434</v>
      </c>
      <c r="AQ64" s="347" t="s">
        <v>435</v>
      </c>
      <c r="AR64" s="347" t="s">
        <v>436</v>
      </c>
      <c r="AS64" s="347" t="s">
        <v>437</v>
      </c>
      <c r="AT64" s="347" t="s">
        <v>438</v>
      </c>
      <c r="AU64" s="347" t="s">
        <v>439</v>
      </c>
      <c r="AV64" s="347" t="s">
        <v>440</v>
      </c>
      <c r="AW64" s="347" t="s">
        <v>441</v>
      </c>
      <c r="AX64" s="347" t="s">
        <v>442</v>
      </c>
      <c r="AY64" s="347" t="s">
        <v>443</v>
      </c>
      <c r="AZ64" s="347" t="s">
        <v>444</v>
      </c>
      <c r="BA64" s="347" t="s">
        <v>445</v>
      </c>
      <c r="BB64" s="347" t="s">
        <v>446</v>
      </c>
      <c r="BC64" s="347" t="s">
        <v>447</v>
      </c>
      <c r="BD64" s="347" t="s">
        <v>448</v>
      </c>
      <c r="BE64" s="347" t="s">
        <v>449</v>
      </c>
      <c r="BF64" s="347" t="s">
        <v>450</v>
      </c>
      <c r="BG64" s="347" t="s">
        <v>451</v>
      </c>
      <c r="BH64" s="347" t="s">
        <v>452</v>
      </c>
      <c r="BI64" s="347" t="s">
        <v>453</v>
      </c>
      <c r="BJ64" s="347" t="s">
        <v>454</v>
      </c>
      <c r="BK64" s="347" t="s">
        <v>455</v>
      </c>
      <c r="BL64" s="347" t="s">
        <v>456</v>
      </c>
      <c r="BM64" s="347" t="s">
        <v>457</v>
      </c>
      <c r="BN64" s="347" t="s">
        <v>458</v>
      </c>
      <c r="BO64" s="347" t="s">
        <v>459</v>
      </c>
      <c r="BP64" s="347" t="s">
        <v>460</v>
      </c>
      <c r="BQ64" s="347" t="s">
        <v>461</v>
      </c>
      <c r="BR64" s="347" t="s">
        <v>462</v>
      </c>
      <c r="BS64" s="347" t="s">
        <v>463</v>
      </c>
      <c r="BT64" s="347" t="s">
        <v>464</v>
      </c>
      <c r="BU64" s="347" t="s">
        <v>465</v>
      </c>
      <c r="BV64" s="347" t="s">
        <v>466</v>
      </c>
      <c r="BW64" s="347" t="s">
        <v>467</v>
      </c>
      <c r="BX64" s="347" t="s">
        <v>468</v>
      </c>
      <c r="BY64" s="347" t="s">
        <v>469</v>
      </c>
      <c r="BZ64" s="347" t="s">
        <v>470</v>
      </c>
      <c r="CA64" s="347" t="s">
        <v>471</v>
      </c>
      <c r="CB64" s="347" t="s">
        <v>472</v>
      </c>
      <c r="CC64" s="347" t="s">
        <v>473</v>
      </c>
      <c r="CD64" s="347" t="s">
        <v>474</v>
      </c>
      <c r="CE64" s="347" t="s">
        <v>475</v>
      </c>
      <c r="CF64" s="347" t="s">
        <v>476</v>
      </c>
      <c r="CG64" s="347" t="s">
        <v>477</v>
      </c>
      <c r="CH64" s="347" t="s">
        <v>478</v>
      </c>
      <c r="CI64" s="347" t="s">
        <v>479</v>
      </c>
      <c r="CJ64" s="347" t="s">
        <v>480</v>
      </c>
      <c r="CK64" s="347" t="s">
        <v>481</v>
      </c>
      <c r="CL64" s="347" t="s">
        <v>482</v>
      </c>
      <c r="CM64" s="347" t="s">
        <v>483</v>
      </c>
      <c r="CN64" s="347" t="s">
        <v>484</v>
      </c>
      <c r="CO64" s="347" t="s">
        <v>485</v>
      </c>
      <c r="CP64" s="347" t="s">
        <v>486</v>
      </c>
      <c r="CQ64" s="347" t="s">
        <v>487</v>
      </c>
      <c r="CR64" s="347" t="s">
        <v>488</v>
      </c>
      <c r="CS64" s="347" t="s">
        <v>489</v>
      </c>
      <c r="CT64" s="347" t="s">
        <v>490</v>
      </c>
      <c r="CU64" s="347" t="s">
        <v>491</v>
      </c>
      <c r="CV64" s="347" t="s">
        <v>492</v>
      </c>
      <c r="CW64" s="347" t="s">
        <v>493</v>
      </c>
      <c r="CX64" s="347" t="s">
        <v>494</v>
      </c>
      <c r="CY64" s="347" t="s">
        <v>495</v>
      </c>
      <c r="CZ64" s="347" t="s">
        <v>496</v>
      </c>
      <c r="DA64" s="347" t="s">
        <v>497</v>
      </c>
      <c r="DB64" s="347" t="s">
        <v>498</v>
      </c>
      <c r="DC64" s="347" t="s">
        <v>499</v>
      </c>
      <c r="DD64" s="347" t="s">
        <v>500</v>
      </c>
      <c r="DE64" s="347" t="s">
        <v>501</v>
      </c>
      <c r="DF64" s="347" t="s">
        <v>502</v>
      </c>
      <c r="DG64" s="347" t="s">
        <v>503</v>
      </c>
      <c r="DH64" s="347" t="s">
        <v>504</v>
      </c>
      <c r="DI64" s="347" t="s">
        <v>505</v>
      </c>
      <c r="DJ64" s="347" t="s">
        <v>506</v>
      </c>
      <c r="DK64" s="347" t="s">
        <v>507</v>
      </c>
      <c r="DL64" s="347" t="s">
        <v>508</v>
      </c>
      <c r="DM64" s="347" t="s">
        <v>509</v>
      </c>
      <c r="DN64" s="347" t="s">
        <v>510</v>
      </c>
      <c r="DO64" s="347" t="s">
        <v>511</v>
      </c>
      <c r="DP64" s="347" t="s">
        <v>512</v>
      </c>
      <c r="DQ64" s="347" t="s">
        <v>513</v>
      </c>
      <c r="DR64" s="347" t="s">
        <v>514</v>
      </c>
      <c r="DS64" s="347" t="s">
        <v>515</v>
      </c>
      <c r="DT64" s="347" t="s">
        <v>516</v>
      </c>
      <c r="DU64" s="347" t="s">
        <v>517</v>
      </c>
      <c r="DV64" s="347" t="s">
        <v>518</v>
      </c>
      <c r="DW64" s="347" t="s">
        <v>519</v>
      </c>
      <c r="DX64" s="347" t="s">
        <v>520</v>
      </c>
      <c r="DY64" s="347" t="s">
        <v>521</v>
      </c>
      <c r="DZ64" s="347" t="s">
        <v>522</v>
      </c>
      <c r="EA64" s="347" t="s">
        <v>523</v>
      </c>
      <c r="EB64" s="347" t="s">
        <v>524</v>
      </c>
      <c r="EC64" s="347" t="s">
        <v>525</v>
      </c>
      <c r="ED64" s="347" t="s">
        <v>526</v>
      </c>
      <c r="EE64" s="347" t="s">
        <v>527</v>
      </c>
      <c r="EF64" s="347" t="s">
        <v>528</v>
      </c>
      <c r="EG64" s="347" t="s">
        <v>529</v>
      </c>
      <c r="EH64" s="347" t="s">
        <v>530</v>
      </c>
      <c r="EI64" s="347" t="s">
        <v>531</v>
      </c>
      <c r="EJ64" s="347" t="s">
        <v>532</v>
      </c>
      <c r="EK64" s="347" t="s">
        <v>533</v>
      </c>
      <c r="EL64" s="347" t="s">
        <v>534</v>
      </c>
      <c r="EM64" s="347" t="s">
        <v>535</v>
      </c>
      <c r="EN64" s="347" t="s">
        <v>536</v>
      </c>
      <c r="EO64" s="347" t="s">
        <v>537</v>
      </c>
      <c r="EP64" s="347" t="s">
        <v>538</v>
      </c>
      <c r="EQ64" s="347" t="s">
        <v>539</v>
      </c>
      <c r="ER64" s="347" t="s">
        <v>540</v>
      </c>
      <c r="ES64" s="347" t="s">
        <v>541</v>
      </c>
      <c r="ET64" s="347" t="s">
        <v>542</v>
      </c>
      <c r="EU64" s="347" t="s">
        <v>543</v>
      </c>
      <c r="EV64" s="347" t="s">
        <v>544</v>
      </c>
      <c r="EW64" s="347" t="s">
        <v>545</v>
      </c>
      <c r="EX64" s="347" t="s">
        <v>546</v>
      </c>
      <c r="EY64" s="347" t="s">
        <v>547</v>
      </c>
      <c r="EZ64" s="347" t="s">
        <v>548</v>
      </c>
      <c r="FA64" s="347" t="s">
        <v>549</v>
      </c>
      <c r="FB64" s="347" t="s">
        <v>550</v>
      </c>
      <c r="FC64" s="347" t="s">
        <v>551</v>
      </c>
      <c r="FD64" s="347" t="s">
        <v>552</v>
      </c>
      <c r="FE64" s="347" t="s">
        <v>553</v>
      </c>
      <c r="FF64" s="347" t="s">
        <v>554</v>
      </c>
      <c r="FG64" s="347" t="s">
        <v>555</v>
      </c>
      <c r="FH64" s="347" t="s">
        <v>556</v>
      </c>
      <c r="FI64" s="347" t="s">
        <v>557</v>
      </c>
      <c r="FJ64" s="347" t="s">
        <v>558</v>
      </c>
      <c r="FK64" s="347" t="s">
        <v>559</v>
      </c>
      <c r="FL64" s="347" t="s">
        <v>560</v>
      </c>
      <c r="FM64" s="347" t="s">
        <v>561</v>
      </c>
      <c r="FN64" s="347" t="s">
        <v>562</v>
      </c>
      <c r="FO64" s="347" t="s">
        <v>563</v>
      </c>
      <c r="FP64" s="347" t="s">
        <v>564</v>
      </c>
      <c r="FQ64" s="347" t="s">
        <v>565</v>
      </c>
      <c r="FR64" s="347" t="s">
        <v>566</v>
      </c>
      <c r="FS64" s="347" t="s">
        <v>567</v>
      </c>
      <c r="FT64" s="347" t="s">
        <v>568</v>
      </c>
      <c r="FU64" s="347" t="s">
        <v>569</v>
      </c>
      <c r="FV64" s="347" t="s">
        <v>570</v>
      </c>
      <c r="FW64" s="347" t="s">
        <v>571</v>
      </c>
      <c r="FX64" s="347" t="s">
        <v>572</v>
      </c>
      <c r="FY64" s="347" t="s">
        <v>573</v>
      </c>
      <c r="FZ64" s="347" t="s">
        <v>574</v>
      </c>
      <c r="GA64" s="347" t="s">
        <v>575</v>
      </c>
      <c r="GB64" s="347" t="s">
        <v>576</v>
      </c>
      <c r="GC64" s="347" t="s">
        <v>577</v>
      </c>
      <c r="GD64" s="347" t="s">
        <v>578</v>
      </c>
      <c r="GE64" s="347" t="s">
        <v>579</v>
      </c>
      <c r="GF64" s="347" t="s">
        <v>580</v>
      </c>
      <c r="GG64" s="347" t="s">
        <v>581</v>
      </c>
      <c r="GH64" s="347" t="s">
        <v>582</v>
      </c>
      <c r="GI64" s="347" t="s">
        <v>583</v>
      </c>
      <c r="GJ64" s="347" t="s">
        <v>584</v>
      </c>
      <c r="GK64" s="347" t="s">
        <v>585</v>
      </c>
      <c r="GL64" s="347" t="s">
        <v>586</v>
      </c>
      <c r="GM64" s="347" t="s">
        <v>587</v>
      </c>
      <c r="GN64" s="347" t="s">
        <v>588</v>
      </c>
      <c r="GO64" s="347" t="s">
        <v>589</v>
      </c>
      <c r="GP64" s="347" t="s">
        <v>590</v>
      </c>
      <c r="GQ64" s="347" t="s">
        <v>591</v>
      </c>
      <c r="GR64" s="347" t="s">
        <v>592</v>
      </c>
      <c r="GS64" s="347" t="s">
        <v>593</v>
      </c>
      <c r="GT64" s="347" t="s">
        <v>594</v>
      </c>
      <c r="GU64" s="347" t="s">
        <v>595</v>
      </c>
      <c r="GV64" s="347" t="s">
        <v>596</v>
      </c>
      <c r="GW64" s="347" t="s">
        <v>597</v>
      </c>
      <c r="GX64" s="347" t="s">
        <v>598</v>
      </c>
      <c r="GY64" s="347" t="s">
        <v>599</v>
      </c>
      <c r="GZ64" s="347" t="s">
        <v>600</v>
      </c>
      <c r="HA64" s="347" t="s">
        <v>601</v>
      </c>
      <c r="HB64" s="347" t="s">
        <v>602</v>
      </c>
      <c r="HC64" s="347" t="s">
        <v>603</v>
      </c>
      <c r="HD64" s="347" t="s">
        <v>604</v>
      </c>
      <c r="HE64" s="347" t="s">
        <v>605</v>
      </c>
      <c r="HF64" s="347" t="s">
        <v>606</v>
      </c>
    </row>
    <row r="65" spans="1:214">
      <c r="A65" s="275" t="s">
        <v>30</v>
      </c>
      <c r="B65" s="275" t="s">
        <v>31</v>
      </c>
      <c r="C65" s="275" t="s">
        <v>406</v>
      </c>
      <c r="D65" s="275" t="s">
        <v>607</v>
      </c>
      <c r="E65" s="275" t="s">
        <v>608</v>
      </c>
      <c r="F65" s="275" t="s">
        <v>412</v>
      </c>
      <c r="G65" s="275" t="s">
        <v>413</v>
      </c>
      <c r="H65" s="275" t="s">
        <v>414</v>
      </c>
      <c r="I65" s="275" t="s">
        <v>415</v>
      </c>
      <c r="J65" s="275" t="s">
        <v>416</v>
      </c>
      <c r="K65" s="275" t="s">
        <v>608</v>
      </c>
      <c r="L65" s="275" t="s">
        <v>160</v>
      </c>
      <c r="N65" s="336">
        <v>44227</v>
      </c>
      <c r="O65" s="336">
        <v>44408</v>
      </c>
      <c r="P65" s="337">
        <v>44773</v>
      </c>
      <c r="Q65" s="337">
        <v>45138</v>
      </c>
      <c r="R65" s="337">
        <v>45504</v>
      </c>
      <c r="S65" s="337">
        <v>45869</v>
      </c>
      <c r="T65" s="337">
        <v>46234</v>
      </c>
      <c r="U65" s="337">
        <v>46599</v>
      </c>
      <c r="V65" s="337">
        <v>46965</v>
      </c>
      <c r="W65" s="337">
        <v>47330</v>
      </c>
      <c r="X65" s="337">
        <v>47695</v>
      </c>
      <c r="Y65" s="337">
        <v>48060</v>
      </c>
      <c r="Z65" s="337">
        <v>48426</v>
      </c>
      <c r="AA65" s="337">
        <v>48791</v>
      </c>
      <c r="AB65" s="337">
        <v>49156</v>
      </c>
      <c r="AC65" s="337">
        <v>49521</v>
      </c>
      <c r="AD65" s="337">
        <v>49887</v>
      </c>
      <c r="AE65" s="337">
        <v>50252</v>
      </c>
      <c r="AF65" s="337">
        <v>50617</v>
      </c>
      <c r="AG65" s="337">
        <v>50982</v>
      </c>
      <c r="AH65" s="337">
        <v>51348</v>
      </c>
      <c r="AI65" s="337">
        <v>51713</v>
      </c>
      <c r="AJ65" s="337">
        <v>52078</v>
      </c>
      <c r="AK65" s="337">
        <v>52443</v>
      </c>
      <c r="AL65" s="337">
        <v>52809</v>
      </c>
      <c r="AM65" s="337">
        <v>53174</v>
      </c>
      <c r="AN65" s="337">
        <v>53539</v>
      </c>
      <c r="AO65" s="337">
        <v>53904</v>
      </c>
      <c r="AP65" s="337">
        <v>54270</v>
      </c>
      <c r="AQ65" s="337">
        <v>54635</v>
      </c>
      <c r="AR65" s="337">
        <v>55000</v>
      </c>
      <c r="AS65" s="337">
        <v>55365</v>
      </c>
      <c r="AT65" s="337">
        <v>55731</v>
      </c>
      <c r="AU65" s="337">
        <v>56096</v>
      </c>
      <c r="AV65" s="337">
        <v>56461</v>
      </c>
      <c r="AW65" s="337">
        <v>56826</v>
      </c>
      <c r="AX65" s="337">
        <v>57192</v>
      </c>
      <c r="AY65" s="337">
        <v>57557</v>
      </c>
      <c r="AZ65" s="337">
        <v>57922</v>
      </c>
      <c r="BA65" s="337">
        <v>58287</v>
      </c>
      <c r="BB65" s="337">
        <v>58653</v>
      </c>
      <c r="BC65" s="337">
        <v>59018</v>
      </c>
      <c r="BD65" s="337">
        <v>59383</v>
      </c>
      <c r="BE65" s="337">
        <v>59748</v>
      </c>
      <c r="BF65" s="337">
        <v>60114</v>
      </c>
      <c r="BG65" s="337">
        <v>60479</v>
      </c>
      <c r="BH65" s="337">
        <v>60844</v>
      </c>
      <c r="BI65" s="337">
        <v>61209</v>
      </c>
      <c r="BJ65" s="337">
        <v>61575</v>
      </c>
      <c r="BK65" s="337">
        <v>61940</v>
      </c>
      <c r="BL65" s="337">
        <v>62305</v>
      </c>
      <c r="BM65" s="337">
        <v>62670</v>
      </c>
      <c r="BN65" s="337">
        <v>63036</v>
      </c>
      <c r="BO65" s="337">
        <v>63401</v>
      </c>
      <c r="BP65" s="337">
        <v>63766</v>
      </c>
      <c r="BQ65" s="337">
        <v>64131</v>
      </c>
      <c r="BR65" s="337">
        <v>64497</v>
      </c>
      <c r="BS65" s="337">
        <v>64862</v>
      </c>
      <c r="BT65" s="337">
        <v>65227</v>
      </c>
      <c r="BU65" s="337">
        <v>65592</v>
      </c>
      <c r="BV65" s="337">
        <v>65958</v>
      </c>
      <c r="BW65" s="337">
        <v>66323</v>
      </c>
      <c r="BX65" s="337">
        <v>66688</v>
      </c>
      <c r="BY65" s="337">
        <v>67053</v>
      </c>
      <c r="BZ65" s="337">
        <v>67419</v>
      </c>
      <c r="CA65" s="337">
        <v>67784</v>
      </c>
      <c r="CB65" s="337">
        <v>68149</v>
      </c>
      <c r="CC65" s="337">
        <v>68514</v>
      </c>
      <c r="CD65" s="337">
        <v>68880</v>
      </c>
      <c r="CE65" s="337">
        <v>69245</v>
      </c>
      <c r="CF65" s="337">
        <v>69610</v>
      </c>
      <c r="CG65" s="337">
        <v>69975</v>
      </c>
      <c r="CH65" s="337">
        <v>70341</v>
      </c>
      <c r="CI65" s="337">
        <v>70706</v>
      </c>
      <c r="CJ65" s="337">
        <v>71071</v>
      </c>
      <c r="CK65" s="337">
        <v>71436</v>
      </c>
      <c r="CL65" s="337">
        <v>71802</v>
      </c>
      <c r="CM65" s="337">
        <v>72167</v>
      </c>
      <c r="CN65" s="337">
        <v>72532</v>
      </c>
      <c r="CO65" s="337">
        <v>72897</v>
      </c>
      <c r="CP65" s="337">
        <v>73262</v>
      </c>
      <c r="CQ65" s="337">
        <v>73627</v>
      </c>
      <c r="CR65" s="337">
        <v>73992</v>
      </c>
      <c r="CS65" s="337">
        <v>74357</v>
      </c>
      <c r="CT65" s="337">
        <v>74723</v>
      </c>
      <c r="CU65" s="337">
        <v>75088</v>
      </c>
      <c r="CV65" s="337">
        <v>75453</v>
      </c>
      <c r="CW65" s="337">
        <v>75818</v>
      </c>
      <c r="CX65" s="337">
        <v>76184</v>
      </c>
      <c r="CY65" s="337">
        <v>76549</v>
      </c>
      <c r="CZ65" s="337">
        <v>76914</v>
      </c>
      <c r="DA65" s="337">
        <v>77279</v>
      </c>
      <c r="DB65" s="337">
        <v>77645</v>
      </c>
      <c r="DC65" s="337">
        <v>78010</v>
      </c>
      <c r="DD65" s="337">
        <v>78375</v>
      </c>
      <c r="DE65" s="337">
        <v>78740</v>
      </c>
      <c r="DF65" s="337">
        <v>79106</v>
      </c>
      <c r="DG65" s="337">
        <v>79471</v>
      </c>
      <c r="DH65" s="337">
        <v>79836</v>
      </c>
      <c r="DI65" s="337">
        <v>80201</v>
      </c>
      <c r="DJ65" s="337">
        <v>80567</v>
      </c>
      <c r="DK65" s="337">
        <v>80932</v>
      </c>
      <c r="DL65" s="337">
        <v>81297</v>
      </c>
      <c r="DM65" s="337">
        <v>81662</v>
      </c>
      <c r="DN65" s="337">
        <v>82028</v>
      </c>
      <c r="DO65" s="337">
        <v>82393</v>
      </c>
      <c r="DP65" s="337">
        <v>82758</v>
      </c>
      <c r="DQ65" s="337">
        <v>83123</v>
      </c>
      <c r="DR65" s="337">
        <v>83489</v>
      </c>
      <c r="DS65" s="337">
        <v>83854</v>
      </c>
      <c r="DT65" s="337">
        <v>84219</v>
      </c>
      <c r="DU65" s="337">
        <v>84584</v>
      </c>
      <c r="DV65" s="337">
        <v>84950</v>
      </c>
      <c r="DW65" s="337">
        <v>85315</v>
      </c>
      <c r="DX65" s="337">
        <v>85680</v>
      </c>
      <c r="DY65" s="337">
        <v>86045</v>
      </c>
      <c r="DZ65" s="337">
        <v>86411</v>
      </c>
      <c r="EA65" s="337">
        <v>86776</v>
      </c>
      <c r="EB65" s="337">
        <v>87141</v>
      </c>
      <c r="EC65" s="337">
        <v>87506</v>
      </c>
      <c r="ED65" s="337">
        <v>87872</v>
      </c>
      <c r="EE65" s="337">
        <v>88237</v>
      </c>
      <c r="EF65" s="337">
        <v>88602</v>
      </c>
      <c r="EG65" s="337">
        <v>88967</v>
      </c>
      <c r="EH65" s="337">
        <v>89333</v>
      </c>
      <c r="EI65" s="337">
        <v>89698</v>
      </c>
      <c r="EJ65" s="337">
        <v>90063</v>
      </c>
      <c r="EK65" s="337">
        <v>90428</v>
      </c>
      <c r="EL65" s="337">
        <v>90794</v>
      </c>
      <c r="EM65" s="337">
        <v>91159</v>
      </c>
      <c r="EN65" s="337">
        <v>91524</v>
      </c>
      <c r="EO65" s="337">
        <v>91889</v>
      </c>
      <c r="EP65" s="337">
        <v>92255</v>
      </c>
      <c r="EQ65" s="337">
        <v>92620</v>
      </c>
      <c r="ER65" s="337">
        <v>92985</v>
      </c>
      <c r="ES65" s="337">
        <v>93350</v>
      </c>
      <c r="ET65" s="337">
        <v>93716</v>
      </c>
      <c r="EU65" s="337">
        <v>94081</v>
      </c>
      <c r="EV65" s="337">
        <v>94446</v>
      </c>
      <c r="EW65" s="337">
        <v>94811</v>
      </c>
      <c r="EX65" s="337">
        <v>95177</v>
      </c>
      <c r="EY65" s="337">
        <v>95542</v>
      </c>
      <c r="EZ65" s="337">
        <v>95907</v>
      </c>
      <c r="FA65" s="337">
        <v>96272</v>
      </c>
      <c r="FB65" s="337">
        <v>96638</v>
      </c>
      <c r="FC65" s="337">
        <v>97003</v>
      </c>
      <c r="FD65" s="337">
        <v>97368</v>
      </c>
      <c r="FE65" s="337">
        <v>97733</v>
      </c>
      <c r="FF65" s="337">
        <v>98099</v>
      </c>
      <c r="FG65" s="337">
        <v>98464</v>
      </c>
      <c r="FH65" s="337">
        <v>98829</v>
      </c>
      <c r="FI65" s="337">
        <v>99194</v>
      </c>
      <c r="FJ65" s="337">
        <v>99560</v>
      </c>
      <c r="FK65" s="337">
        <v>99925</v>
      </c>
      <c r="FL65" s="337">
        <v>100290</v>
      </c>
      <c r="FM65" s="337">
        <v>100655</v>
      </c>
      <c r="FN65" s="337">
        <v>101021</v>
      </c>
      <c r="FO65" s="337">
        <v>101386</v>
      </c>
      <c r="FP65" s="337">
        <v>101751</v>
      </c>
      <c r="FQ65" s="337">
        <v>102116</v>
      </c>
      <c r="FR65" s="337">
        <v>102482</v>
      </c>
      <c r="FS65" s="337">
        <v>102847</v>
      </c>
      <c r="FT65" s="337">
        <v>103212</v>
      </c>
      <c r="FU65" s="337">
        <v>103577</v>
      </c>
      <c r="FV65" s="337">
        <v>103943</v>
      </c>
      <c r="FW65" s="337">
        <v>104308</v>
      </c>
      <c r="FX65" s="337">
        <v>104673</v>
      </c>
      <c r="FY65" s="337">
        <v>105038</v>
      </c>
      <c r="FZ65" s="337">
        <v>105404</v>
      </c>
      <c r="GA65" s="337">
        <v>105769</v>
      </c>
      <c r="GB65" s="337">
        <v>106134</v>
      </c>
      <c r="GC65" s="337">
        <v>106499</v>
      </c>
      <c r="GD65" s="337">
        <v>106865</v>
      </c>
      <c r="GE65" s="337">
        <v>107230</v>
      </c>
      <c r="GF65" s="337">
        <v>107595</v>
      </c>
      <c r="GG65" s="337">
        <v>107960</v>
      </c>
      <c r="GH65" s="337">
        <v>108326</v>
      </c>
      <c r="GI65" s="337">
        <v>108691</v>
      </c>
      <c r="GJ65" s="337">
        <v>109056</v>
      </c>
      <c r="GK65" s="337">
        <v>109421</v>
      </c>
      <c r="GL65" s="337">
        <v>109786</v>
      </c>
      <c r="GM65" s="337">
        <v>110151</v>
      </c>
      <c r="GN65" s="337">
        <v>110516</v>
      </c>
      <c r="GO65" s="337">
        <v>110881</v>
      </c>
      <c r="GP65" s="337">
        <v>111247</v>
      </c>
      <c r="GQ65" s="337">
        <v>111612</v>
      </c>
      <c r="GR65" s="337">
        <v>111977</v>
      </c>
      <c r="GS65" s="337">
        <v>112342</v>
      </c>
      <c r="GT65" s="337">
        <v>112708</v>
      </c>
      <c r="GU65" s="337">
        <v>113073</v>
      </c>
      <c r="GV65" s="337">
        <v>113438</v>
      </c>
      <c r="GW65" s="337">
        <v>113803</v>
      </c>
      <c r="GX65" s="337">
        <v>114169</v>
      </c>
      <c r="GY65" s="337">
        <v>114534</v>
      </c>
      <c r="GZ65" s="337">
        <v>114899</v>
      </c>
      <c r="HA65" s="337">
        <v>115264</v>
      </c>
      <c r="HB65" s="337">
        <v>115630</v>
      </c>
      <c r="HC65" s="337">
        <v>115995</v>
      </c>
      <c r="HD65" s="337">
        <v>116360</v>
      </c>
      <c r="HE65" s="337">
        <v>116725</v>
      </c>
      <c r="HF65" s="337">
        <v>117091</v>
      </c>
    </row>
    <row r="66" spans="1:21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</row>
    <row r="67" spans="1:214">
      <c r="A67" s="3" t="str">
        <f t="shared" ref="A67:B73" si="38">A38</f>
        <v>Atmos Energy Corporation</v>
      </c>
      <c r="B67" s="3" t="str">
        <f t="shared" si="38"/>
        <v>ATO</v>
      </c>
      <c r="C67" s="276">
        <f>'Attachment 3 Constant DCF '!D67</f>
        <v>97.669888888888877</v>
      </c>
      <c r="D67" s="276">
        <f t="shared" ref="D67:E73" si="39">D38</f>
        <v>2.5</v>
      </c>
      <c r="E67" s="95">
        <f t="shared" si="39"/>
        <v>7.0999999999999994E-2</v>
      </c>
      <c r="F67" s="95">
        <f t="shared" ref="F67:J73" si="40">E67+($K67-$E67)/6</f>
        <v>6.8431391659418098E-2</v>
      </c>
      <c r="G67" s="95">
        <f t="shared" si="40"/>
        <v>6.5862783318836202E-2</v>
      </c>
      <c r="H67" s="95">
        <f t="shared" si="40"/>
        <v>6.3294174978254306E-2</v>
      </c>
      <c r="I67" s="95">
        <f t="shared" si="40"/>
        <v>6.072556663767241E-2</v>
      </c>
      <c r="J67" s="95">
        <f t="shared" si="40"/>
        <v>5.8156958297090514E-2</v>
      </c>
      <c r="K67" s="95">
        <f>'Attachment 5 GDP Growth'!$D$25</f>
        <v>5.5588349956508631E-2</v>
      </c>
      <c r="L67" s="95">
        <f>IFERROR(XIRR($N67:$HF67,$N$36:$HF$36),"")</f>
        <v>8.6539635062217721E-2</v>
      </c>
      <c r="N67" s="276">
        <f>-C67</f>
        <v>-97.669888888888877</v>
      </c>
      <c r="O67" s="276">
        <f t="shared" ref="O67:O73" si="41">D67*(1+$E67)</f>
        <v>2.6774999999999998</v>
      </c>
      <c r="P67" s="276">
        <f t="shared" ref="P67:S73" si="42">O67*(1+$E67)</f>
        <v>2.8676024999999998</v>
      </c>
      <c r="Q67" s="276">
        <f t="shared" si="42"/>
        <v>3.0712022774999999</v>
      </c>
      <c r="R67" s="276">
        <f t="shared" si="42"/>
        <v>3.2892576392024999</v>
      </c>
      <c r="S67" s="276">
        <f t="shared" si="42"/>
        <v>3.5227949315858771</v>
      </c>
      <c r="T67" s="276">
        <f>S67*(1+F67)</f>
        <v>3.7638646912850433</v>
      </c>
      <c r="U67" s="276">
        <f>T67*(1+G67)</f>
        <v>4.0117632958885681</v>
      </c>
      <c r="V67" s="276">
        <f>U67*(1+H67)</f>
        <v>4.2656845439098774</v>
      </c>
      <c r="W67" s="276">
        <f>V67*(1+I67)</f>
        <v>4.5247206549363659</v>
      </c>
      <c r="X67" s="276">
        <f>W67*(1+J67)</f>
        <v>4.7878646453714842</v>
      </c>
      <c r="Y67" s="276">
        <f t="shared" ref="Y67:AN73" si="43">X67*(1+$K67)</f>
        <v>5.0540141408227894</v>
      </c>
      <c r="Z67" s="276">
        <f t="shared" si="43"/>
        <v>5.3349584475679901</v>
      </c>
      <c r="AA67" s="276">
        <f t="shared" si="43"/>
        <v>5.6315199847548314</v>
      </c>
      <c r="AB67" s="276">
        <f t="shared" si="43"/>
        <v>5.9445668884544549</v>
      </c>
      <c r="AC67" s="276">
        <f t="shared" si="43"/>
        <v>6.2750155529897347</v>
      </c>
      <c r="AD67" s="276">
        <f t="shared" si="43"/>
        <v>6.623833313531863</v>
      </c>
      <c r="AE67" s="276">
        <f t="shared" si="43"/>
        <v>6.9920412778180525</v>
      </c>
      <c r="AF67" s="276">
        <f t="shared" si="43"/>
        <v>7.3807173152797558</v>
      </c>
      <c r="AG67" s="276">
        <f t="shared" si="43"/>
        <v>7.7909992123315899</v>
      </c>
      <c r="AH67" s="276">
        <f t="shared" si="43"/>
        <v>8.2240880030575614</v>
      </c>
      <c r="AI67" s="276">
        <f t="shared" si="43"/>
        <v>8.6812514850446494</v>
      </c>
      <c r="AJ67" s="276">
        <f t="shared" si="43"/>
        <v>9.1638279306557724</v>
      </c>
      <c r="AK67" s="276">
        <f t="shared" si="43"/>
        <v>9.6732300046062942</v>
      </c>
      <c r="AL67" s="276">
        <f t="shared" si="43"/>
        <v>10.210948899312148</v>
      </c>
      <c r="AM67" s="276">
        <f t="shared" si="43"/>
        <v>10.77855870011514</v>
      </c>
      <c r="AN67" s="276">
        <f t="shared" si="43"/>
        <v>11.37772099316391</v>
      </c>
      <c r="AO67" s="276">
        <f t="shared" ref="AO67:BD73" si="44">AN67*(1+$K67)</f>
        <v>12.010189729439421</v>
      </c>
      <c r="AP67" s="276">
        <f t="shared" si="44"/>
        <v>12.677816359163566</v>
      </c>
      <c r="AQ67" s="276">
        <f t="shared" si="44"/>
        <v>13.382555251621101</v>
      </c>
      <c r="AR67" s="276">
        <f t="shared" si="44"/>
        <v>14.126469416260527</v>
      </c>
      <c r="AS67" s="276">
        <f t="shared" si="44"/>
        <v>14.911736541821533</v>
      </c>
      <c r="AT67" s="276">
        <f t="shared" si="44"/>
        <v>15.740655371167566</v>
      </c>
      <c r="AU67" s="276">
        <f t="shared" si="44"/>
        <v>16.615652430484825</v>
      </c>
      <c r="AV67" s="276">
        <f t="shared" si="44"/>
        <v>17.53928913254633</v>
      </c>
      <c r="AW67" s="276">
        <f t="shared" si="44"/>
        <v>18.514269274834703</v>
      </c>
      <c r="AX67" s="276">
        <f t="shared" si="44"/>
        <v>19.54344695447325</v>
      </c>
      <c r="AY67" s="276">
        <f t="shared" si="44"/>
        <v>20.629834923134972</v>
      </c>
      <c r="AZ67" s="276">
        <f t="shared" si="44"/>
        <v>21.776613406387202</v>
      </c>
      <c r="BA67" s="276">
        <f t="shared" si="44"/>
        <v>22.98713941328905</v>
      </c>
      <c r="BB67" s="276">
        <f t="shared" si="44"/>
        <v>24.264956563494014</v>
      </c>
      <c r="BC67" s="276">
        <f t="shared" si="44"/>
        <v>25.613805460624999</v>
      </c>
      <c r="BD67" s="276">
        <f t="shared" si="44"/>
        <v>27.037634642288154</v>
      </c>
      <c r="BE67" s="276">
        <f t="shared" ref="BE67:BT73" si="45">BD67*(1+$K67)</f>
        <v>28.540612138779888</v>
      </c>
      <c r="BF67" s="276">
        <f t="shared" si="45"/>
        <v>30.127137674323365</v>
      </c>
      <c r="BG67" s="276">
        <f t="shared" si="45"/>
        <v>31.801855546551568</v>
      </c>
      <c r="BH67" s="276">
        <f t="shared" si="45"/>
        <v>33.569668221939615</v>
      </c>
      <c r="BI67" s="276">
        <f t="shared" si="45"/>
        <v>35.435750686984683</v>
      </c>
      <c r="BJ67" s="276">
        <f t="shared" si="45"/>
        <v>37.405565597144381</v>
      </c>
      <c r="BK67" s="276">
        <f t="shared" si="45"/>
        <v>39.484879267879585</v>
      </c>
      <c r="BL67" s="276">
        <f t="shared" si="45"/>
        <v>41.679778554612966</v>
      </c>
      <c r="BM67" s="276">
        <f t="shared" si="45"/>
        <v>43.996688671016578</v>
      </c>
      <c r="BN67" s="276">
        <f t="shared" si="45"/>
        <v>46.442391997788604</v>
      </c>
      <c r="BO67" s="276">
        <f t="shared" si="45"/>
        <v>49.024047936979031</v>
      </c>
      <c r="BP67" s="276">
        <f t="shared" si="45"/>
        <v>51.749213869984473</v>
      </c>
      <c r="BQ67" s="276">
        <f t="shared" si="45"/>
        <v>54.625867280563384</v>
      </c>
      <c r="BR67" s="276">
        <f t="shared" si="45"/>
        <v>57.662429107633137</v>
      </c>
      <c r="BS67" s="276">
        <f t="shared" si="45"/>
        <v>60.867788396210621</v>
      </c>
      <c r="BT67" s="276">
        <f t="shared" si="45"/>
        <v>64.251328318657897</v>
      </c>
      <c r="BU67" s="276">
        <f t="shared" ref="BU67:CJ73" si="46">BT67*(1+$K67)</f>
        <v>67.822953642405992</v>
      </c>
      <c r="BV67" s="276">
        <f t="shared" si="46"/>
        <v>71.593119724564119</v>
      </c>
      <c r="BW67" s="276">
        <f t="shared" si="46"/>
        <v>75.572863118291409</v>
      </c>
      <c r="BX67" s="276">
        <f t="shared" si="46"/>
        <v>79.773833880526311</v>
      </c>
      <c r="BY67" s="276">
        <f t="shared" si="46"/>
        <v>84.208329675649395</v>
      </c>
      <c r="BZ67" s="276">
        <f t="shared" si="46"/>
        <v>88.889331774912449</v>
      </c>
      <c r="CA67" s="276">
        <f t="shared" si="46"/>
        <v>93.830543057016484</v>
      </c>
      <c r="CB67" s="276">
        <f t="shared" si="46"/>
        <v>99.046428121079174</v>
      </c>
      <c r="CC67" s="276">
        <f t="shared" si="46"/>
        <v>104.5522556294159</v>
      </c>
      <c r="CD67" s="276">
        <f t="shared" si="46"/>
        <v>110.36414300408622</v>
      </c>
      <c r="CE67" s="276">
        <f t="shared" si="46"/>
        <v>116.49910360804752</v>
      </c>
      <c r="CF67" s="276">
        <f t="shared" si="46"/>
        <v>122.97509654903122</v>
      </c>
      <c r="CG67" s="276">
        <f t="shared" si="46"/>
        <v>129.81107925193422</v>
      </c>
      <c r="CH67" s="276">
        <f t="shared" si="46"/>
        <v>137.02706295362282</v>
      </c>
      <c r="CI67" s="276">
        <f t="shared" si="46"/>
        <v>144.64417128260135</v>
      </c>
      <c r="CJ67" s="276">
        <f t="shared" si="46"/>
        <v>152.68470209502777</v>
      </c>
      <c r="CK67" s="276">
        <f t="shared" ref="CK67:CZ73" si="47">CJ67*(1+$K67)</f>
        <v>161.17219274809145</v>
      </c>
      <c r="CL67" s="276">
        <f t="shared" si="47"/>
        <v>170.1314890018302</v>
      </c>
      <c r="CM67" s="276">
        <f t="shared" si="47"/>
        <v>179.58881775108583</v>
      </c>
      <c r="CN67" s="276">
        <f t="shared" si="47"/>
        <v>189.57186380050882</v>
      </c>
      <c r="CO67" s="276">
        <f t="shared" si="47"/>
        <v>200.10985090735909</v>
      </c>
      <c r="CP67" s="276">
        <f t="shared" si="47"/>
        <v>211.23362732934214</v>
      </c>
      <c r="CQ67" s="276">
        <f t="shared" si="47"/>
        <v>222.97575612790834</v>
      </c>
      <c r="CR67" s="276">
        <f t="shared" si="47"/>
        <v>235.37061049136364</v>
      </c>
      <c r="CS67" s="276">
        <f t="shared" si="47"/>
        <v>248.45447435683465</v>
      </c>
      <c r="CT67" s="276">
        <f t="shared" si="47"/>
        <v>262.26564862564277</v>
      </c>
      <c r="CU67" s="276">
        <f t="shared" si="47"/>
        <v>276.8445632830157</v>
      </c>
      <c r="CV67" s="276">
        <f t="shared" si="47"/>
        <v>292.23389575034878</v>
      </c>
      <c r="CW67" s="276">
        <f t="shared" si="47"/>
        <v>308.47869581647302</v>
      </c>
      <c r="CX67" s="276">
        <f t="shared" si="47"/>
        <v>325.62651751364649</v>
      </c>
      <c r="CY67" s="276">
        <f t="shared" si="47"/>
        <v>343.72755832431426</v>
      </c>
      <c r="CZ67" s="276">
        <f t="shared" si="47"/>
        <v>362.8348061261425</v>
      </c>
      <c r="DA67" s="276">
        <f t="shared" ref="DA67:DP73" si="48">CZ67*(1+$K67)</f>
        <v>383.00419430548448</v>
      </c>
      <c r="DB67" s="276">
        <f t="shared" si="48"/>
        <v>404.29476549334839</v>
      </c>
      <c r="DC67" s="276">
        <f t="shared" si="48"/>
        <v>426.76884440317724</v>
      </c>
      <c r="DD67" s="276">
        <f t="shared" si="48"/>
        <v>450.49222027639581</v>
      </c>
      <c r="DE67" s="276">
        <f t="shared" si="48"/>
        <v>475.53433946980465</v>
      </c>
      <c r="DF67" s="276">
        <f t="shared" si="48"/>
        <v>501.96850874858933</v>
      </c>
      <c r="DG67" s="276">
        <f t="shared" si="48"/>
        <v>529.87210988005268</v>
      </c>
      <c r="DH67" s="276">
        <f t="shared" si="48"/>
        <v>559.32682615625868</v>
      </c>
      <c r="DI67" s="276">
        <f t="shared" si="48"/>
        <v>590.41888150869602</v>
      </c>
      <c r="DJ67" s="276">
        <f t="shared" si="48"/>
        <v>623.23929291493187</v>
      </c>
      <c r="DK67" s="276">
        <f t="shared" si="48"/>
        <v>657.88413683613408</v>
      </c>
      <c r="DL67" s="276">
        <f t="shared" si="48"/>
        <v>694.45483046541676</v>
      </c>
      <c r="DM67" s="276">
        <f t="shared" si="48"/>
        <v>733.05842861031624</v>
      </c>
      <c r="DN67" s="276">
        <f t="shared" si="48"/>
        <v>773.80793707847477</v>
      </c>
      <c r="DO67" s="276">
        <f t="shared" si="48"/>
        <v>816.82264348391698</v>
      </c>
      <c r="DP67" s="276">
        <f t="shared" si="48"/>
        <v>862.2284664423014</v>
      </c>
      <c r="DQ67" s="276">
        <f t="shared" ref="DQ67:EF73" si="49">DP67*(1+$K67)</f>
        <v>910.15832417735976</v>
      </c>
      <c r="DR67" s="276">
        <f t="shared" si="49"/>
        <v>960.75252361756031</v>
      </c>
      <c r="DS67" s="276">
        <f t="shared" si="49"/>
        <v>1014.159171122012</v>
      </c>
      <c r="DT67" s="276">
        <f t="shared" si="49"/>
        <v>1070.5346060379452</v>
      </c>
      <c r="DU67" s="276">
        <f t="shared" si="49"/>
        <v>1130.0438583589355</v>
      </c>
      <c r="DV67" s="276">
        <f t="shared" si="49"/>
        <v>1192.8611318235953</v>
      </c>
      <c r="DW67" s="276">
        <f t="shared" si="49"/>
        <v>1259.1703138689222</v>
      </c>
      <c r="DX67" s="276">
        <f t="shared" si="49"/>
        <v>1329.1655139311147</v>
      </c>
      <c r="DY67" s="276">
        <f t="shared" si="49"/>
        <v>1403.0516316696401</v>
      </c>
      <c r="DZ67" s="276">
        <f t="shared" si="49"/>
        <v>1481.0449567779424</v>
      </c>
      <c r="EA67" s="276">
        <f t="shared" si="49"/>
        <v>1563.3738021366369</v>
      </c>
      <c r="EB67" s="276">
        <f t="shared" si="49"/>
        <v>1650.2791721626456</v>
      </c>
      <c r="EC67" s="276">
        <f t="shared" si="49"/>
        <v>1742.0154683107601</v>
      </c>
      <c r="ED67" s="276">
        <f t="shared" si="49"/>
        <v>1838.8512337928698</v>
      </c>
      <c r="EE67" s="276">
        <f t="shared" si="49"/>
        <v>1941.0699396949055</v>
      </c>
      <c r="EF67" s="276">
        <f t="shared" si="49"/>
        <v>2048.9708147927249</v>
      </c>
      <c r="EG67" s="276">
        <f t="shared" ref="EG67:EV73" si="50">EF67*(1+$K67)</f>
        <v>2162.8697214960957</v>
      </c>
      <c r="EH67" s="276">
        <f t="shared" si="50"/>
        <v>2283.1000804849573</v>
      </c>
      <c r="EI67" s="276">
        <f t="shared" si="50"/>
        <v>2410.0138467446882</v>
      </c>
      <c r="EJ67" s="276">
        <f t="shared" si="50"/>
        <v>2543.9825398575636</v>
      </c>
      <c r="EK67" s="276">
        <f t="shared" si="50"/>
        <v>2685.3983315664136</v>
      </c>
      <c r="EL67" s="276">
        <f t="shared" si="50"/>
        <v>2834.6751937941517</v>
      </c>
      <c r="EM67" s="276">
        <f t="shared" si="50"/>
        <v>2992.2501104798148</v>
      </c>
      <c r="EN67" s="276">
        <f t="shared" si="50"/>
        <v>3158.5843567785682</v>
      </c>
      <c r="EO67" s="276">
        <f t="shared" si="50"/>
        <v>3334.1648493703292</v>
      </c>
      <c r="EP67" s="276">
        <f t="shared" si="50"/>
        <v>3519.5055718298167</v>
      </c>
      <c r="EQ67" s="276">
        <f t="shared" si="50"/>
        <v>3715.1490792305744</v>
      </c>
      <c r="ER67" s="276">
        <f t="shared" si="50"/>
        <v>3921.6680863874444</v>
      </c>
      <c r="ES67" s="276">
        <f t="shared" si="50"/>
        <v>4139.6671443868208</v>
      </c>
      <c r="ET67" s="276">
        <f t="shared" si="50"/>
        <v>4369.7844103124562</v>
      </c>
      <c r="EU67" s="276">
        <f t="shared" si="50"/>
        <v>4612.6935153474005</v>
      </c>
      <c r="EV67" s="276">
        <f t="shared" si="50"/>
        <v>4869.10553672065</v>
      </c>
      <c r="EW67" s="276">
        <f t="shared" ref="EW67:FL73" si="51">EV67*(1+$K67)</f>
        <v>5139.7710792710513</v>
      </c>
      <c r="EX67" s="276">
        <f t="shared" si="51"/>
        <v>5425.4824727219129</v>
      </c>
      <c r="EY67" s="276">
        <f t="shared" si="51"/>
        <v>5727.0760910984827</v>
      </c>
      <c r="EZ67" s="276">
        <f t="shared" si="51"/>
        <v>6045.4348010780186</v>
      </c>
      <c r="FA67" s="276">
        <f t="shared" si="51"/>
        <v>6381.4905464395997</v>
      </c>
      <c r="FB67" s="276">
        <f t="shared" si="51"/>
        <v>6736.2270761792361</v>
      </c>
      <c r="FC67" s="276">
        <f t="shared" si="51"/>
        <v>7110.6828242763968</v>
      </c>
      <c r="FD67" s="276">
        <f t="shared" si="51"/>
        <v>7505.9539495420086</v>
      </c>
      <c r="FE67" s="276">
        <f t="shared" si="51"/>
        <v>7923.1975444465879</v>
      </c>
      <c r="FF67" s="276">
        <f t="shared" si="51"/>
        <v>8363.6350223218342</v>
      </c>
      <c r="FG67" s="276">
        <f t="shared" si="51"/>
        <v>8828.5556928511724</v>
      </c>
      <c r="FH67" s="276">
        <f t="shared" si="51"/>
        <v>9319.3205363159104</v>
      </c>
      <c r="FI67" s="276">
        <f t="shared" si="51"/>
        <v>9837.3661876455171</v>
      </c>
      <c r="FJ67" s="276">
        <f t="shared" si="51"/>
        <v>10384.209141934682</v>
      </c>
      <c r="FK67" s="276">
        <f t="shared" si="51"/>
        <v>10961.450193738123</v>
      </c>
      <c r="FL67" s="276">
        <f t="shared" si="51"/>
        <v>11570.779123138476</v>
      </c>
      <c r="FM67" s="276">
        <f t="shared" ref="FM67:GB73" si="52">FL67*(1+$K67)</f>
        <v>12213.979642304961</v>
      </c>
      <c r="FN67" s="276">
        <f t="shared" si="52"/>
        <v>12892.934617023082</v>
      </c>
      <c r="FO67" s="276">
        <f t="shared" si="52"/>
        <v>13609.631578480547</v>
      </c>
      <c r="FP67" s="276">
        <f t="shared" si="52"/>
        <v>14366.168541444275</v>
      </c>
      <c r="FQ67" s="276">
        <f t="shared" si="52"/>
        <v>15164.760145860264</v>
      </c>
      <c r="FR67" s="276">
        <f t="shared" si="52"/>
        <v>16007.74413985486</v>
      </c>
      <c r="FS67" s="276">
        <f t="shared" si="52"/>
        <v>16897.588223115363</v>
      </c>
      <c r="FT67" s="276">
        <f t="shared" si="52"/>
        <v>17836.897270682879</v>
      </c>
      <c r="FU67" s="276">
        <f t="shared" si="52"/>
        <v>18828.420958303894</v>
      </c>
      <c r="FV67" s="276">
        <f t="shared" si="52"/>
        <v>19875.061811662552</v>
      </c>
      <c r="FW67" s="276">
        <f t="shared" si="52"/>
        <v>20979.88370305649</v>
      </c>
      <c r="FX67" s="276">
        <f t="shared" si="52"/>
        <v>22146.120820388845</v>
      </c>
      <c r="FY67" s="276">
        <f t="shared" si="52"/>
        <v>23377.187134731743</v>
      </c>
      <c r="FZ67" s="276">
        <f t="shared" si="52"/>
        <v>24676.686394176002</v>
      </c>
      <c r="GA67" s="276">
        <f t="shared" si="52"/>
        <v>26048.422673222474</v>
      </c>
      <c r="GB67" s="276">
        <f t="shared" si="52"/>
        <v>27496.411508596619</v>
      </c>
      <c r="GC67" s="276">
        <f t="shared" ref="GC67:GR73" si="53">GB67*(1+$K67)</f>
        <v>29024.891654084659</v>
      </c>
      <c r="GD67" s="276">
        <f t="shared" si="53"/>
        <v>30638.337488801662</v>
      </c>
      <c r="GE67" s="276">
        <f t="shared" si="53"/>
        <v>32341.472115214787</v>
      </c>
      <c r="GF67" s="276">
        <f t="shared" si="53"/>
        <v>34139.281185264015</v>
      </c>
      <c r="GG67" s="276">
        <f t="shared" si="53"/>
        <v>36037.027495054121</v>
      </c>
      <c r="GH67" s="276">
        <f t="shared" si="53"/>
        <v>38040.266390841512</v>
      </c>
      <c r="GI67" s="276">
        <f t="shared" si="53"/>
        <v>40154.862031414421</v>
      </c>
      <c r="GJ67" s="276">
        <f t="shared" si="53"/>
        <v>42387.004554472005</v>
      </c>
      <c r="GK67" s="276">
        <f t="shared" si="53"/>
        <v>44743.228197254117</v>
      </c>
      <c r="GL67" s="276">
        <f t="shared" si="53"/>
        <v>47230.430424467006</v>
      </c>
      <c r="GM67" s="276">
        <f t="shared" si="53"/>
        <v>49855.892119498807</v>
      </c>
      <c r="GN67" s="276">
        <f t="shared" si="53"/>
        <v>52627.298898031448</v>
      </c>
      <c r="GO67" s="276">
        <f t="shared" si="53"/>
        <v>55552.763606441004</v>
      </c>
      <c r="GP67" s="276">
        <f t="shared" si="53"/>
        <v>58640.850070847046</v>
      </c>
      <c r="GQ67" s="276">
        <f t="shared" si="53"/>
        <v>61900.598166332442</v>
      </c>
      <c r="GR67" s="276">
        <f t="shared" si="53"/>
        <v>65341.550279719748</v>
      </c>
      <c r="GS67" s="276">
        <f t="shared" ref="GS67:HF73" si="54">GR67*(1+$K67)</f>
        <v>68973.779243369616</v>
      </c>
      <c r="GT67" s="276">
        <f t="shared" si="54"/>
        <v>72807.917821773022</v>
      </c>
      <c r="GU67" s="276">
        <f t="shared" si="54"/>
        <v>76855.189837254467</v>
      </c>
      <c r="GV67" s="276">
        <f t="shared" si="54"/>
        <v>81127.443025901681</v>
      </c>
      <c r="GW67" s="276">
        <f t="shared" si="54"/>
        <v>85637.183719902212</v>
      </c>
      <c r="GX67" s="276">
        <f t="shared" si="54"/>
        <v>90397.613457813961</v>
      </c>
      <c r="GY67" s="276">
        <f t="shared" si="54"/>
        <v>95422.667629940115</v>
      </c>
      <c r="GZ67" s="276">
        <f t="shared" si="54"/>
        <v>100727.05627193683</v>
      </c>
      <c r="HA67" s="276">
        <f t="shared" si="54"/>
        <v>106326.3071260702</v>
      </c>
      <c r="HB67" s="276">
        <f t="shared" si="54"/>
        <v>112236.81109617741</v>
      </c>
      <c r="HC67" s="276">
        <f t="shared" si="54"/>
        <v>118475.87022939426</v>
      </c>
      <c r="HD67" s="276">
        <f t="shared" si="54"/>
        <v>125061.74836510773</v>
      </c>
      <c r="HE67" s="276">
        <f t="shared" si="54"/>
        <v>132013.72459940016</v>
      </c>
      <c r="HF67" s="276">
        <f t="shared" si="54"/>
        <v>139352.14972149377</v>
      </c>
    </row>
    <row r="68" spans="1:214">
      <c r="A68" s="3" t="str">
        <f t="shared" si="38"/>
        <v>NiSource Inc.</v>
      </c>
      <c r="B68" s="3" t="str">
        <f t="shared" si="38"/>
        <v>NI</v>
      </c>
      <c r="C68" s="276">
        <f>'Attachment 3 Constant DCF '!D68</f>
        <v>23.215499999999988</v>
      </c>
      <c r="D68" s="276">
        <f t="shared" si="39"/>
        <v>0.84</v>
      </c>
      <c r="E68" s="95">
        <f t="shared" si="39"/>
        <v>0.13</v>
      </c>
      <c r="F68" s="95">
        <f t="shared" si="40"/>
        <v>0.11759805832608478</v>
      </c>
      <c r="G68" s="95">
        <f t="shared" si="40"/>
        <v>0.10519611665216955</v>
      </c>
      <c r="H68" s="95">
        <f t="shared" si="40"/>
        <v>9.2794174978254318E-2</v>
      </c>
      <c r="I68" s="95">
        <f t="shared" si="40"/>
        <v>8.0392233304339089E-2</v>
      </c>
      <c r="J68" s="95">
        <f t="shared" si="40"/>
        <v>6.799029163042386E-2</v>
      </c>
      <c r="K68" s="95">
        <f>'Attachment 5 GDP Growth'!$D$25</f>
        <v>5.5588349956508631E-2</v>
      </c>
      <c r="L68" s="95">
        <f t="shared" ref="L68:L73" si="55">IFERROR(XIRR($N68:$HF68,$N$36:$HF$36),"")</f>
        <v>0.11788626313209533</v>
      </c>
      <c r="N68" s="276">
        <f t="shared" ref="N68:N73" si="56">-C68</f>
        <v>-23.215499999999988</v>
      </c>
      <c r="O68" s="276">
        <f t="shared" si="41"/>
        <v>0.94919999999999982</v>
      </c>
      <c r="P68" s="276">
        <f t="shared" si="42"/>
        <v>1.0725959999999997</v>
      </c>
      <c r="Q68" s="276">
        <f t="shared" si="42"/>
        <v>1.2120334799999994</v>
      </c>
      <c r="R68" s="276">
        <f t="shared" si="42"/>
        <v>1.3695978323999993</v>
      </c>
      <c r="S68" s="276">
        <f t="shared" si="42"/>
        <v>1.547645550611999</v>
      </c>
      <c r="T68" s="276">
        <f t="shared" ref="T68:X73" si="57">S68*(1+F68)</f>
        <v>1.7296456623409744</v>
      </c>
      <c r="U68" s="276">
        <f t="shared" si="57"/>
        <v>1.9115976692035146</v>
      </c>
      <c r="V68" s="276">
        <f t="shared" si="57"/>
        <v>2.0889827978076085</v>
      </c>
      <c r="W68" s="276">
        <f t="shared" si="57"/>
        <v>2.2569207902577091</v>
      </c>
      <c r="X68" s="276">
        <f t="shared" si="57"/>
        <v>2.4103694929740973</v>
      </c>
      <c r="Y68" s="276">
        <f t="shared" si="43"/>
        <v>2.5443579558740339</v>
      </c>
      <c r="Z68" s="276">
        <f t="shared" si="43"/>
        <v>2.6857946163397868</v>
      </c>
      <c r="AA68" s="276">
        <f t="shared" si="43"/>
        <v>2.8350935073841899</v>
      </c>
      <c r="AB68" s="276">
        <f t="shared" si="43"/>
        <v>2.9926916774320875</v>
      </c>
      <c r="AC68" s="276">
        <f t="shared" si="43"/>
        <v>3.1590504697091131</v>
      </c>
      <c r="AD68" s="276">
        <f t="shared" si="43"/>
        <v>3.334656872749576</v>
      </c>
      <c r="AE68" s="276">
        <f t="shared" si="43"/>
        <v>3.5200249459768562</v>
      </c>
      <c r="AF68" s="276">
        <f t="shared" si="43"/>
        <v>3.715697324529458</v>
      </c>
      <c r="AG68" s="276">
        <f t="shared" si="43"/>
        <v>3.9222468077378645</v>
      </c>
      <c r="AH68" s="276">
        <f t="shared" si="43"/>
        <v>4.1402780359021953</v>
      </c>
      <c r="AI68" s="276">
        <f t="shared" si="43"/>
        <v>4.370429260279173</v>
      </c>
      <c r="AJ68" s="276">
        <f t="shared" si="43"/>
        <v>4.6133742114597371</v>
      </c>
      <c r="AK68" s="276">
        <f t="shared" si="43"/>
        <v>4.8698240716066934</v>
      </c>
      <c r="AL68" s="276">
        <f t="shared" si="43"/>
        <v>5.140529556325796</v>
      </c>
      <c r="AM68" s="276">
        <f t="shared" si="43"/>
        <v>5.4262831122646107</v>
      </c>
      <c r="AN68" s="276">
        <f t="shared" si="43"/>
        <v>5.7279212368722687</v>
      </c>
      <c r="AO68" s="276">
        <f t="shared" si="44"/>
        <v>6.046326927110842</v>
      </c>
      <c r="AP68" s="276">
        <f t="shared" si="44"/>
        <v>6.3824322642865408</v>
      </c>
      <c r="AQ68" s="276">
        <f t="shared" si="44"/>
        <v>6.7372211425674129</v>
      </c>
      <c r="AR68" s="276">
        <f t="shared" si="44"/>
        <v>7.1117321491748395</v>
      </c>
      <c r="AS68" s="276">
        <f t="shared" si="44"/>
        <v>7.507061604680124</v>
      </c>
      <c r="AT68" s="276">
        <f t="shared" si="44"/>
        <v>7.9243667723061524</v>
      </c>
      <c r="AU68" s="276">
        <f t="shared" si="44"/>
        <v>8.3648692456288352</v>
      </c>
      <c r="AV68" s="276">
        <f t="shared" si="44"/>
        <v>8.8298585245952879</v>
      </c>
      <c r="AW68" s="276">
        <f t="shared" si="44"/>
        <v>9.3206957903269512</v>
      </c>
      <c r="AX68" s="276">
        <f t="shared" si="44"/>
        <v>9.8388178897578022</v>
      </c>
      <c r="AY68" s="276">
        <f t="shared" si="44"/>
        <v>10.385741541772017</v>
      </c>
      <c r="AZ68" s="276">
        <f t="shared" si="44"/>
        <v>10.963067777153888</v>
      </c>
      <c r="BA68" s="276">
        <f t="shared" si="44"/>
        <v>11.572486625347242</v>
      </c>
      <c r="BB68" s="276">
        <f t="shared" si="44"/>
        <v>12.21578206174406</v>
      </c>
      <c r="BC68" s="276">
        <f t="shared" si="44"/>
        <v>12.894837229984729</v>
      </c>
      <c r="BD68" s="276">
        <f t="shared" si="44"/>
        <v>13.611639954557337</v>
      </c>
      <c r="BE68" s="276">
        <f t="shared" si="45"/>
        <v>14.368288559833266</v>
      </c>
      <c r="BF68" s="276">
        <f t="shared" si="45"/>
        <v>15.166998012573377</v>
      </c>
      <c r="BG68" s="276">
        <f t="shared" si="45"/>
        <v>16.010106405885978</v>
      </c>
      <c r="BH68" s="276">
        <f t="shared" si="45"/>
        <v>16.900081803617308</v>
      </c>
      <c r="BI68" s="276">
        <f t="shared" si="45"/>
        <v>17.839529465210411</v>
      </c>
      <c r="BJ68" s="276">
        <f t="shared" si="45"/>
        <v>18.831199472181975</v>
      </c>
      <c r="BK68" s="276">
        <f t="shared" si="45"/>
        <v>19.877994778542448</v>
      </c>
      <c r="BL68" s="276">
        <f t="shared" si="45"/>
        <v>20.982979708725715</v>
      </c>
      <c r="BM68" s="276">
        <f t="shared" si="45"/>
        <v>22.149388927904681</v>
      </c>
      <c r="BN68" s="276">
        <f t="shared" si="45"/>
        <v>23.380636910951864</v>
      </c>
      <c r="BO68" s="276">
        <f t="shared" si="45"/>
        <v>24.68032793776392</v>
      </c>
      <c r="BP68" s="276">
        <f t="shared" si="45"/>
        <v>26.052266644209737</v>
      </c>
      <c r="BQ68" s="276">
        <f t="shared" si="45"/>
        <v>27.500469159588345</v>
      </c>
      <c r="BR68" s="276">
        <f t="shared" si="45"/>
        <v>29.029174863199714</v>
      </c>
      <c r="BS68" s="276">
        <f t="shared" si="45"/>
        <v>30.642858794443942</v>
      </c>
      <c r="BT68" s="276">
        <f t="shared" si="45"/>
        <v>32.346244752777373</v>
      </c>
      <c r="BU68" s="276">
        <f t="shared" si="46"/>
        <v>34.144319125873643</v>
      </c>
      <c r="BV68" s="276">
        <f t="shared" si="46"/>
        <v>36.042345486469415</v>
      </c>
      <c r="BW68" s="276">
        <f t="shared" si="46"/>
        <v>38.045880000624663</v>
      </c>
      <c r="BX68" s="276">
        <f t="shared" si="46"/>
        <v>40.160787692502723</v>
      </c>
      <c r="BY68" s="276">
        <f t="shared" si="46"/>
        <v>42.393259613282609</v>
      </c>
      <c r="BZ68" s="276">
        <f t="shared" si="46"/>
        <v>44.749830964462888</v>
      </c>
      <c r="CA68" s="276">
        <f t="shared" si="46"/>
        <v>47.237400228610056</v>
      </c>
      <c r="CB68" s="276">
        <f t="shared" si="46"/>
        <v>49.863249363553692</v>
      </c>
      <c r="CC68" s="276">
        <f t="shared" si="46"/>
        <v>52.635065119143569</v>
      </c>
      <c r="CD68" s="276">
        <f t="shared" si="46"/>
        <v>55.56096153897014</v>
      </c>
      <c r="CE68" s="276">
        <f t="shared" si="46"/>
        <v>58.649503712918531</v>
      </c>
      <c r="CF68" s="276">
        <f t="shared" si="46"/>
        <v>61.909732850087799</v>
      </c>
      <c r="CG68" s="276">
        <f t="shared" si="46"/>
        <v>65.351192745472432</v>
      </c>
      <c r="CH68" s="276">
        <f t="shared" si="46"/>
        <v>68.983957717883001</v>
      </c>
      <c r="CI68" s="276">
        <f t="shared" si="46"/>
        <v>72.818662100889682</v>
      </c>
      <c r="CJ68" s="276">
        <f t="shared" si="46"/>
        <v>76.86653137311869</v>
      </c>
      <c r="CK68" s="276">
        <f t="shared" si="47"/>
        <v>81.139415019030565</v>
      </c>
      <c r="CL68" s="276">
        <f t="shared" si="47"/>
        <v>85.649821216374832</v>
      </c>
      <c r="CM68" s="276">
        <f t="shared" si="47"/>
        <v>90.41095345186308</v>
      </c>
      <c r="CN68" s="276">
        <f t="shared" si="47"/>
        <v>95.436749172246863</v>
      </c>
      <c r="CO68" s="276">
        <f t="shared" si="47"/>
        <v>100.74192058394526</v>
      </c>
      <c r="CP68" s="276">
        <f t="shared" si="47"/>
        <v>106.34199772065641</v>
      </c>
      <c r="CQ68" s="276">
        <f t="shared" si="47"/>
        <v>112.25337390502651</v>
      </c>
      <c r="CR68" s="276">
        <f t="shared" si="47"/>
        <v>118.49335373745794</v>
      </c>
      <c r="CS68" s="276">
        <f t="shared" si="47"/>
        <v>125.08020375253612</v>
      </c>
      <c r="CT68" s="276">
        <f t="shared" si="47"/>
        <v>132.03320589136351</v>
      </c>
      <c r="CU68" s="276">
        <f t="shared" si="47"/>
        <v>139.37271394633237</v>
      </c>
      <c r="CV68" s="276">
        <f t="shared" si="47"/>
        <v>147.12021314356946</v>
      </c>
      <c r="CW68" s="276">
        <f t="shared" si="47"/>
        <v>155.29838303747033</v>
      </c>
      <c r="CX68" s="276">
        <f t="shared" si="47"/>
        <v>163.93116390143715</v>
      </c>
      <c r="CY68" s="276">
        <f t="shared" si="47"/>
        <v>173.043826809168</v>
      </c>
      <c r="CZ68" s="276">
        <f t="shared" si="47"/>
        <v>182.66304761164949</v>
      </c>
      <c r="DA68" s="276">
        <f t="shared" si="48"/>
        <v>192.81698502640825</v>
      </c>
      <c r="DB68" s="276">
        <f t="shared" si="48"/>
        <v>203.53536306761512</v>
      </c>
      <c r="DC68" s="276">
        <f t="shared" si="48"/>
        <v>214.84955805834275</v>
      </c>
      <c r="DD68" s="276">
        <f t="shared" si="48"/>
        <v>226.79269047969112</v>
      </c>
      <c r="DE68" s="276">
        <f t="shared" si="48"/>
        <v>239.39972192565432</v>
      </c>
      <c r="DF68" s="276">
        <f t="shared" si="48"/>
        <v>252.70755744754845</v>
      </c>
      <c r="DG68" s="276">
        <f t="shared" si="48"/>
        <v>266.75515358759731</v>
      </c>
      <c r="DH68" s="276">
        <f t="shared" si="48"/>
        <v>281.58363241792688</v>
      </c>
      <c r="DI68" s="276">
        <f t="shared" si="48"/>
        <v>297.23640191879946</v>
      </c>
      <c r="DJ68" s="276">
        <f t="shared" si="48"/>
        <v>313.75928304847514</v>
      </c>
      <c r="DK68" s="276">
        <f t="shared" si="48"/>
        <v>331.20064387667702</v>
      </c>
      <c r="DL68" s="276">
        <f t="shared" si="48"/>
        <v>349.61154117431471</v>
      </c>
      <c r="DM68" s="276">
        <f t="shared" si="48"/>
        <v>369.04586987394686</v>
      </c>
      <c r="DN68" s="276">
        <f t="shared" si="48"/>
        <v>389.56052083850398</v>
      </c>
      <c r="DO68" s="276">
        <f t="shared" si="48"/>
        <v>411.21554740011453</v>
      </c>
      <c r="DP68" s="276">
        <f t="shared" si="48"/>
        <v>434.07434115654934</v>
      </c>
      <c r="DQ68" s="276">
        <f t="shared" si="49"/>
        <v>458.20381753990051</v>
      </c>
      <c r="DR68" s="276">
        <f t="shared" si="49"/>
        <v>483.67461170071675</v>
      </c>
      <c r="DS68" s="276">
        <f t="shared" si="49"/>
        <v>510.56128528101465</v>
      </c>
      <c r="DT68" s="276">
        <f t="shared" si="49"/>
        <v>538.9425446814605</v>
      </c>
      <c r="DU68" s="276">
        <f t="shared" si="49"/>
        <v>568.90147146166487</v>
      </c>
      <c r="DV68" s="276">
        <f t="shared" si="49"/>
        <v>600.52576554804864</v>
      </c>
      <c r="DW68" s="276">
        <f t="shared" si="49"/>
        <v>633.90800196123382</v>
      </c>
      <c r="DX68" s="276">
        <f t="shared" si="49"/>
        <v>669.14590181448602</v>
      </c>
      <c r="DY68" s="276">
        <f t="shared" si="49"/>
        <v>706.3426183765132</v>
      </c>
      <c r="DZ68" s="276">
        <f t="shared" si="49"/>
        <v>745.60703903602348</v>
      </c>
      <c r="EA68" s="276">
        <f t="shared" si="49"/>
        <v>787.05410405199416</v>
      </c>
      <c r="EB68" s="276">
        <f t="shared" si="49"/>
        <v>830.80514302274275</v>
      </c>
      <c r="EC68" s="276">
        <f t="shared" si="49"/>
        <v>876.98823005875818</v>
      </c>
      <c r="ED68" s="276">
        <f t="shared" si="49"/>
        <v>925.73855869900353</v>
      </c>
      <c r="EE68" s="276">
        <f t="shared" si="49"/>
        <v>977.1988376681976</v>
      </c>
      <c r="EF68" s="276">
        <f t="shared" si="49"/>
        <v>1031.5197086335909</v>
      </c>
      <c r="EG68" s="276">
        <f t="shared" si="50"/>
        <v>1088.8601871841508</v>
      </c>
      <c r="EH68" s="276">
        <f t="shared" si="50"/>
        <v>1149.388128323053</v>
      </c>
      <c r="EI68" s="276">
        <f t="shared" si="50"/>
        <v>1213.2807178361313</v>
      </c>
      <c r="EJ68" s="276">
        <f t="shared" si="50"/>
        <v>1280.7249909746902</v>
      </c>
      <c r="EK68" s="276">
        <f t="shared" si="50"/>
        <v>1351.9183799710377</v>
      </c>
      <c r="EL68" s="276">
        <f t="shared" si="50"/>
        <v>1427.0692919895039</v>
      </c>
      <c r="EM68" s="276">
        <f t="shared" si="50"/>
        <v>1506.3977192048035</v>
      </c>
      <c r="EN68" s="276">
        <f t="shared" si="50"/>
        <v>1590.1358827936465</v>
      </c>
      <c r="EO68" s="276">
        <f t="shared" si="50"/>
        <v>1678.5289127247815</v>
      </c>
      <c r="EP68" s="276">
        <f t="shared" si="50"/>
        <v>1771.8355653374447</v>
      </c>
      <c r="EQ68" s="276">
        <f t="shared" si="50"/>
        <v>1870.3289808088109</v>
      </c>
      <c r="ER68" s="276">
        <f t="shared" si="50"/>
        <v>1974.2974827278113</v>
      </c>
      <c r="ES68" s="276">
        <f t="shared" si="50"/>
        <v>2084.0454221159389</v>
      </c>
      <c r="ET68" s="276">
        <f t="shared" si="50"/>
        <v>2199.8940683657793</v>
      </c>
      <c r="EU68" s="276">
        <f t="shared" si="50"/>
        <v>2322.1825497053437</v>
      </c>
      <c r="EV68" s="276">
        <f t="shared" si="50"/>
        <v>2451.268845941262</v>
      </c>
      <c r="EW68" s="276">
        <f t="shared" si="51"/>
        <v>2587.5308363869322</v>
      </c>
      <c r="EX68" s="276">
        <f t="shared" si="51"/>
        <v>2731.3674060432663</v>
      </c>
      <c r="EY68" s="276">
        <f t="shared" si="51"/>
        <v>2883.1996132702006</v>
      </c>
      <c r="EZ68" s="276">
        <f t="shared" si="51"/>
        <v>3043.471922367135</v>
      </c>
      <c r="FA68" s="276">
        <f t="shared" si="51"/>
        <v>3212.6535046704876</v>
      </c>
      <c r="FB68" s="276">
        <f t="shared" si="51"/>
        <v>3391.2396119771147</v>
      </c>
      <c r="FC68" s="276">
        <f t="shared" si="51"/>
        <v>3579.7530263140729</v>
      </c>
      <c r="FD68" s="276">
        <f t="shared" si="51"/>
        <v>3778.7455902986903</v>
      </c>
      <c r="FE68" s="276">
        <f t="shared" si="51"/>
        <v>3988.7998225688275</v>
      </c>
      <c r="FF68" s="276">
        <f t="shared" si="51"/>
        <v>4210.5306230122433</v>
      </c>
      <c r="FG68" s="276">
        <f t="shared" si="51"/>
        <v>4444.5870727868441</v>
      </c>
      <c r="FH68" s="276">
        <f t="shared" si="51"/>
        <v>4691.6543344010934</v>
      </c>
      <c r="FI68" s="276">
        <f t="shared" si="51"/>
        <v>4952.4556574167518</v>
      </c>
      <c r="FJ68" s="276">
        <f t="shared" si="51"/>
        <v>5227.7544956453248</v>
      </c>
      <c r="FK68" s="276">
        <f t="shared" si="51"/>
        <v>5518.3567420359686</v>
      </c>
      <c r="FL68" s="276">
        <f t="shared" si="51"/>
        <v>5825.1130877971227</v>
      </c>
      <c r="FM68" s="276">
        <f t="shared" si="52"/>
        <v>6148.9215126578274</v>
      </c>
      <c r="FN68" s="276">
        <f t="shared" si="52"/>
        <v>6490.7299135585554</v>
      </c>
      <c r="FO68" s="276">
        <f t="shared" si="52"/>
        <v>6851.5388794666278</v>
      </c>
      <c r="FP68" s="276">
        <f t="shared" si="52"/>
        <v>7232.4046204390434</v>
      </c>
      <c r="FQ68" s="276">
        <f t="shared" si="52"/>
        <v>7634.4420595070787</v>
      </c>
      <c r="FR68" s="276">
        <f t="shared" si="52"/>
        <v>8058.8280964336464</v>
      </c>
      <c r="FS68" s="276">
        <f t="shared" si="52"/>
        <v>8506.8050528975436</v>
      </c>
      <c r="FT68" s="276">
        <f t="shared" si="52"/>
        <v>8979.6843091898081</v>
      </c>
      <c r="FU68" s="276">
        <f t="shared" si="52"/>
        <v>9478.8501430680208</v>
      </c>
      <c r="FV68" s="276">
        <f t="shared" si="52"/>
        <v>10005.763782006188</v>
      </c>
      <c r="FW68" s="276">
        <f t="shared" si="52"/>
        <v>10561.967680702508</v>
      </c>
      <c r="FX68" s="276">
        <f t="shared" si="52"/>
        <v>11149.090036366733</v>
      </c>
      <c r="FY68" s="276">
        <f t="shared" si="52"/>
        <v>11768.84955500491</v>
      </c>
      <c r="FZ68" s="276">
        <f t="shared" si="52"/>
        <v>12423.060482654024</v>
      </c>
      <c r="GA68" s="276">
        <f t="shared" si="52"/>
        <v>13113.637916294669</v>
      </c>
      <c r="GB68" s="276">
        <f t="shared" si="52"/>
        <v>13842.603409988596</v>
      </c>
      <c r="GC68" s="276">
        <f t="shared" si="53"/>
        <v>14612.090892652202</v>
      </c>
      <c r="GD68" s="276">
        <f t="shared" si="53"/>
        <v>15424.352914789266</v>
      </c>
      <c r="GE68" s="276">
        <f t="shared" si="53"/>
        <v>16281.767242469266</v>
      </c>
      <c r="GF68" s="276">
        <f t="shared" si="53"/>
        <v>17186.843817854067</v>
      </c>
      <c r="GG68" s="276">
        <f t="shared" si="53"/>
        <v>18142.232106648797</v>
      </c>
      <c r="GH68" s="276">
        <f t="shared" si="53"/>
        <v>19150.728853985398</v>
      </c>
      <c r="GI68" s="276">
        <f t="shared" si="53"/>
        <v>20215.286271442947</v>
      </c>
      <c r="GJ68" s="276">
        <f t="shared" si="53"/>
        <v>21339.020679170921</v>
      </c>
      <c r="GK68" s="276">
        <f t="shared" si="53"/>
        <v>22525.221628413849</v>
      </c>
      <c r="GL68" s="276">
        <f t="shared" si="53"/>
        <v>23777.361531142036</v>
      </c>
      <c r="GM68" s="276">
        <f t="shared" si="53"/>
        <v>25099.105824977585</v>
      </c>
      <c r="GN68" s="276">
        <f t="shared" si="53"/>
        <v>26494.323703171882</v>
      </c>
      <c r="GO68" s="276">
        <f t="shared" si="53"/>
        <v>27967.099441044822</v>
      </c>
      <c r="GP68" s="276">
        <f t="shared" si="53"/>
        <v>29521.7443520421</v>
      </c>
      <c r="GQ68" s="276">
        <f t="shared" si="53"/>
        <v>31162.809408409998</v>
      </c>
      <c r="GR68" s="276">
        <f t="shared" si="53"/>
        <v>32895.098563432672</v>
      </c>
      <c r="GS68" s="276">
        <f t="shared" si="54"/>
        <v>34723.682814230611</v>
      </c>
      <c r="GT68" s="276">
        <f t="shared" si="54"/>
        <v>36653.915046286864</v>
      </c>
      <c r="GU68" s="276">
        <f t="shared" si="54"/>
        <v>38691.445703155994</v>
      </c>
      <c r="GV68" s="276">
        <f t="shared" si="54"/>
        <v>40842.239327226285</v>
      </c>
      <c r="GW68" s="276">
        <f t="shared" si="54"/>
        <v>43112.59201995562</v>
      </c>
      <c r="GX68" s="276">
        <f t="shared" si="54"/>
        <v>45509.149872693095</v>
      </c>
      <c r="GY68" s="276">
        <f t="shared" si="54"/>
        <v>48038.928422039557</v>
      </c>
      <c r="GZ68" s="276">
        <f t="shared" si="54"/>
        <v>50709.333186699558</v>
      </c>
      <c r="HA68" s="276">
        <f t="shared" si="54"/>
        <v>53528.181345943012</v>
      </c>
      <c r="HB68" s="276">
        <f t="shared" si="54"/>
        <v>56503.724623136746</v>
      </c>
      <c r="HC68" s="276">
        <f t="shared" si="54"/>
        <v>59644.673441333864</v>
      </c>
      <c r="HD68" s="276">
        <f t="shared" si="54"/>
        <v>62960.222421632403</v>
      </c>
      <c r="HE68" s="276">
        <f t="shared" si="54"/>
        <v>66460.077298945733</v>
      </c>
      <c r="HF68" s="276">
        <f t="shared" si="54"/>
        <v>70154.483333976139</v>
      </c>
    </row>
    <row r="69" spans="1:214">
      <c r="A69" s="3" t="str">
        <f t="shared" si="38"/>
        <v>Northwest Natural Gas Company</v>
      </c>
      <c r="B69" s="3" t="str">
        <f t="shared" si="38"/>
        <v>NWN</v>
      </c>
      <c r="C69" s="276">
        <f>'Attachment 3 Constant DCF '!D69</f>
        <v>50.668333333333351</v>
      </c>
      <c r="D69" s="276">
        <f t="shared" si="39"/>
        <v>1.92</v>
      </c>
      <c r="E69" s="95">
        <f t="shared" si="39"/>
        <v>5.9677199268453274E-2</v>
      </c>
      <c r="F69" s="95">
        <f t="shared" si="40"/>
        <v>5.8995724383129167E-2</v>
      </c>
      <c r="G69" s="95">
        <f t="shared" si="40"/>
        <v>5.831424949780506E-2</v>
      </c>
      <c r="H69" s="95">
        <f t="shared" si="40"/>
        <v>5.7632774612480953E-2</v>
      </c>
      <c r="I69" s="95">
        <f t="shared" si="40"/>
        <v>5.6951299727156846E-2</v>
      </c>
      <c r="J69" s="95">
        <f t="shared" si="40"/>
        <v>5.6269824841832738E-2</v>
      </c>
      <c r="K69" s="95">
        <f>'Attachment 5 GDP Growth'!$D$25</f>
        <v>5.5588349956508631E-2</v>
      </c>
      <c r="L69" s="95">
        <f t="shared" si="55"/>
        <v>9.8527806997299183E-2</v>
      </c>
      <c r="N69" s="276">
        <f t="shared" si="56"/>
        <v>-50.668333333333351</v>
      </c>
      <c r="O69" s="276">
        <f t="shared" si="41"/>
        <v>2.0345802225954301</v>
      </c>
      <c r="P69" s="276">
        <f t="shared" si="42"/>
        <v>2.1559982719669115</v>
      </c>
      <c r="Q69" s="276">
        <f t="shared" si="42"/>
        <v>2.2846622104655219</v>
      </c>
      <c r="R69" s="276">
        <f t="shared" si="42"/>
        <v>2.4210044524605778</v>
      </c>
      <c r="S69" s="276">
        <f t="shared" si="42"/>
        <v>2.5654832175998803</v>
      </c>
      <c r="T69" s="276">
        <f t="shared" si="57"/>
        <v>2.7168357584149461</v>
      </c>
      <c r="U69" s="276">
        <f t="shared" si="57"/>
        <v>2.8752659966757137</v>
      </c>
      <c r="V69" s="276">
        <f t="shared" si="57"/>
        <v>3.0409755538130554</v>
      </c>
      <c r="W69" s="276">
        <f t="shared" si="57"/>
        <v>3.2141630640412195</v>
      </c>
      <c r="X69" s="276">
        <f t="shared" si="57"/>
        <v>3.3950234566679072</v>
      </c>
      <c r="Y69" s="276">
        <f t="shared" si="43"/>
        <v>3.5837472086877185</v>
      </c>
      <c r="Z69" s="276">
        <f t="shared" si="43"/>
        <v>3.7829618026799121</v>
      </c>
      <c r="AA69" s="276">
        <f t="shared" si="43"/>
        <v>3.9932504072393877</v>
      </c>
      <c r="AB69" s="276">
        <f t="shared" si="43"/>
        <v>4.2152286083409818</v>
      </c>
      <c r="AC69" s="276">
        <f t="shared" si="43"/>
        <v>4.4495462113681272</v>
      </c>
      <c r="AD69" s="276">
        <f t="shared" si="43"/>
        <v>4.6968891433133155</v>
      </c>
      <c r="AE69" s="276">
        <f t="shared" si="43"/>
        <v>4.9579814607187425</v>
      </c>
      <c r="AF69" s="276">
        <f t="shared" si="43"/>
        <v>5.2335874692350579</v>
      </c>
      <c r="AG69" s="276">
        <f t="shared" si="43"/>
        <v>5.5245139610028948</v>
      </c>
      <c r="AH69" s="276">
        <f t="shared" si="43"/>
        <v>5.8316125764067417</v>
      </c>
      <c r="AI69" s="276">
        <f t="shared" si="43"/>
        <v>6.1557822971148166</v>
      </c>
      <c r="AJ69" s="276">
        <f t="shared" si="43"/>
        <v>6.497972077702916</v>
      </c>
      <c r="AK69" s="276">
        <f t="shared" si="43"/>
        <v>6.8591836235658867</v>
      </c>
      <c r="AL69" s="276">
        <f t="shared" si="43"/>
        <v>7.2404743232486206</v>
      </c>
      <c r="AM69" s="276">
        <f t="shared" si="43"/>
        <v>7.6429603437804801</v>
      </c>
      <c r="AN69" s="276">
        <f t="shared" si="43"/>
        <v>8.0678198980742675</v>
      </c>
      <c r="AO69" s="276">
        <f t="shared" si="44"/>
        <v>8.5162966939545033</v>
      </c>
      <c r="AP69" s="276">
        <f t="shared" si="44"/>
        <v>8.9897035749115037</v>
      </c>
      <c r="AQ69" s="276">
        <f t="shared" si="44"/>
        <v>9.4894263632389606</v>
      </c>
      <c r="AR69" s="276">
        <f t="shared" si="44"/>
        <v>10.016927916805207</v>
      </c>
      <c r="AS69" s="276">
        <f t="shared" si="44"/>
        <v>10.573752411333695</v>
      </c>
      <c r="AT69" s="276">
        <f t="shared" si="44"/>
        <v>11.16152986072839</v>
      </c>
      <c r="AU69" s="276">
        <f t="shared" si="44"/>
        <v>11.78198088867658</v>
      </c>
      <c r="AV69" s="276">
        <f t="shared" si="44"/>
        <v>12.43692176549723</v>
      </c>
      <c r="AW69" s="276">
        <f t="shared" si="44"/>
        <v>13.128269724979409</v>
      </c>
      <c r="AX69" s="276">
        <f t="shared" si="44"/>
        <v>13.858048576775001</v>
      </c>
      <c r="AY69" s="276">
        <f t="shared" si="44"/>
        <v>14.628394630775066</v>
      </c>
      <c r="AZ69" s="276">
        <f t="shared" si="44"/>
        <v>15.441562950812502</v>
      </c>
      <c r="BA69" s="276">
        <f t="shared" si="44"/>
        <v>16.299933955997727</v>
      </c>
      <c r="BB69" s="276">
        <f t="shared" si="44"/>
        <v>17.206020389011705</v>
      </c>
      <c r="BC69" s="276">
        <f t="shared" si="44"/>
        <v>18.162474671754911</v>
      </c>
      <c r="BD69" s="276">
        <f t="shared" si="44"/>
        <v>19.172096669884645</v>
      </c>
      <c r="BE69" s="276">
        <f t="shared" si="45"/>
        <v>20.237841888970205</v>
      </c>
      <c r="BF69" s="276">
        <f t="shared" si="45"/>
        <v>21.362830126258771</v>
      </c>
      <c r="BG69" s="276">
        <f t="shared" si="45"/>
        <v>22.55035460337869</v>
      </c>
      <c r="BH69" s="276">
        <f t="shared" si="45"/>
        <v>23.803891606714668</v>
      </c>
      <c r="BI69" s="276">
        <f t="shared" si="45"/>
        <v>25.12711066367552</v>
      </c>
      <c r="BJ69" s="276">
        <f t="shared" si="45"/>
        <v>26.523885284643836</v>
      </c>
      <c r="BK69" s="276">
        <f t="shared" si="45"/>
        <v>27.998304302052908</v>
      </c>
      <c r="BL69" s="276">
        <f t="shared" si="45"/>
        <v>29.554683839784246</v>
      </c>
      <c r="BM69" s="276">
        <f t="shared" si="45"/>
        <v>31.197579947924144</v>
      </c>
      <c r="BN69" s="276">
        <f t="shared" si="45"/>
        <v>32.931801939865508</v>
      </c>
      <c r="BO69" s="276">
        <f t="shared" si="45"/>
        <v>34.76242647079718</v>
      </c>
      <c r="BP69" s="276">
        <f t="shared" si="45"/>
        <v>36.694812398793253</v>
      </c>
      <c r="BQ69" s="276">
        <f t="shared" si="45"/>
        <v>38.734616472005804</v>
      </c>
      <c r="BR69" s="276">
        <f t="shared" si="45"/>
        <v>40.88780988788281</v>
      </c>
      <c r="BS69" s="276">
        <f t="shared" si="45"/>
        <v>43.160695772885632</v>
      </c>
      <c r="BT69" s="276">
        <f t="shared" si="45"/>
        <v>45.559927633875198</v>
      </c>
      <c r="BU69" s="276">
        <f t="shared" si="46"/>
        <v>48.092528835180261</v>
      </c>
      <c r="BV69" s="276">
        <f t="shared" si="46"/>
        <v>50.765913158363745</v>
      </c>
      <c r="BW69" s="276">
        <f t="shared" si="46"/>
        <v>53.587906504872592</v>
      </c>
      <c r="BX69" s="276">
        <f t="shared" si="46"/>
        <v>56.566769805102112</v>
      </c>
      <c r="BY69" s="276">
        <f t="shared" si="46"/>
        <v>59.711223200937397</v>
      </c>
      <c r="BZ69" s="276">
        <f t="shared" si="46"/>
        <v>63.030471572562305</v>
      </c>
      <c r="CA69" s="276">
        <f t="shared" si="46"/>
        <v>66.534231484261667</v>
      </c>
      <c r="CB69" s="276">
        <f t="shared" si="46"/>
        <v>70.232759628096161</v>
      </c>
      <c r="CC69" s="276">
        <f t="shared" si="46"/>
        <v>74.136882848714123</v>
      </c>
      <c r="CD69" s="276">
        <f t="shared" si="46"/>
        <v>78.258029837193121</v>
      </c>
      <c r="CE69" s="276">
        <f t="shared" si="46"/>
        <v>82.608264586689913</v>
      </c>
      <c r="CF69" s="276">
        <f t="shared" si="46"/>
        <v>87.200321707834689</v>
      </c>
      <c r="CG69" s="276">
        <f t="shared" si="46"/>
        <v>92.047643707249946</v>
      </c>
      <c r="CH69" s="276">
        <f t="shared" si="46"/>
        <v>97.164420338320582</v>
      </c>
      <c r="CI69" s="276">
        <f t="shared" si="46"/>
        <v>102.56563013940846</v>
      </c>
      <c r="CJ69" s="276">
        <f t="shared" si="46"/>
        <v>108.26708428110773</v>
      </c>
      <c r="CK69" s="276">
        <f t="shared" si="47"/>
        <v>114.28547285089675</v>
      </c>
      <c r="CL69" s="276">
        <f t="shared" si="47"/>
        <v>120.63841371067747</v>
      </c>
      <c r="CM69" s="276">
        <f t="shared" si="47"/>
        <v>127.34450407022467</v>
      </c>
      <c r="CN69" s="276">
        <f t="shared" si="47"/>
        <v>134.42337492751835</v>
      </c>
      <c r="CO69" s="276">
        <f t="shared" si="47"/>
        <v>141.8957485353242</v>
      </c>
      <c r="CP69" s="276">
        <f t="shared" si="47"/>
        <v>149.78349906224656</v>
      </c>
      <c r="CQ69" s="276">
        <f t="shared" si="47"/>
        <v>158.10971662582909</v>
      </c>
      <c r="CR69" s="276">
        <f t="shared" si="47"/>
        <v>166.89877488515009</v>
      </c>
      <c r="CS69" s="276">
        <f t="shared" si="47"/>
        <v>176.17640239077838</v>
      </c>
      <c r="CT69" s="276">
        <f t="shared" si="47"/>
        <v>185.96975790095564</v>
      </c>
      <c r="CU69" s="276">
        <f t="shared" si="47"/>
        <v>196.30750988448116</v>
      </c>
      <c r="CV69" s="276">
        <f t="shared" si="47"/>
        <v>207.21992044303047</v>
      </c>
      <c r="CW69" s="276">
        <f t="shared" si="47"/>
        <v>218.73893389857753</v>
      </c>
      <c r="CX69" s="276">
        <f t="shared" si="47"/>
        <v>230.89827030524526</v>
      </c>
      <c r="CY69" s="276">
        <f t="shared" si="47"/>
        <v>243.73352415932575</v>
      </c>
      <c r="CZ69" s="276">
        <f t="shared" si="47"/>
        <v>257.28226859642751</v>
      </c>
      <c r="DA69" s="276">
        <f t="shared" si="48"/>
        <v>271.58416538077017</v>
      </c>
      <c r="DB69" s="276">
        <f t="shared" si="48"/>
        <v>286.68108100860275</v>
      </c>
      <c r="DC69" s="276">
        <f t="shared" si="48"/>
        <v>302.61720926561918</v>
      </c>
      <c r="DD69" s="276">
        <f t="shared" si="48"/>
        <v>319.43920059713844</v>
      </c>
      <c r="DE69" s="276">
        <f t="shared" si="48"/>
        <v>337.19629866975953</v>
      </c>
      <c r="DF69" s="276">
        <f t="shared" si="48"/>
        <v>355.94048452425352</v>
      </c>
      <c r="DG69" s="276">
        <f t="shared" si="48"/>
        <v>375.72662874167696</v>
      </c>
      <c r="DH69" s="276">
        <f t="shared" si="48"/>
        <v>396.61265206814852</v>
      </c>
      <c r="DI69" s="276">
        <f t="shared" si="48"/>
        <v>418.65969496849175</v>
      </c>
      <c r="DJ69" s="276">
        <f t="shared" si="48"/>
        <v>441.93229660508541</v>
      </c>
      <c r="DK69" s="276">
        <f t="shared" si="48"/>
        <v>466.49858376585246</v>
      </c>
      <c r="DL69" s="276">
        <f t="shared" si="48"/>
        <v>492.43047029444432</v>
      </c>
      <c r="DM69" s="276">
        <f t="shared" si="48"/>
        <v>519.80386760642</v>
      </c>
      <c r="DN69" s="276">
        <f t="shared" si="48"/>
        <v>548.69890690767238</v>
      </c>
      <c r="DO69" s="276">
        <f t="shared" si="48"/>
        <v>579.20017376560986</v>
      </c>
      <c r="DP69" s="276">
        <f t="shared" si="48"/>
        <v>611.39695571976324</v>
      </c>
      <c r="DQ69" s="276">
        <f t="shared" si="49"/>
        <v>645.38350365665747</v>
      </c>
      <c r="DR69" s="276">
        <f t="shared" si="49"/>
        <v>681.25930771408139</v>
      </c>
      <c r="DS69" s="276">
        <f t="shared" si="49"/>
        <v>719.12938852242053</v>
      </c>
      <c r="DT69" s="276">
        <f t="shared" si="49"/>
        <v>759.10460463561492</v>
      </c>
      <c r="DU69" s="276">
        <f t="shared" si="49"/>
        <v>801.30197705169655</v>
      </c>
      <c r="DV69" s="276">
        <f t="shared" si="49"/>
        <v>845.84503177288855</v>
      </c>
      <c r="DW69" s="276">
        <f t="shared" si="49"/>
        <v>892.86416140805409</v>
      </c>
      <c r="DX69" s="276">
        <f t="shared" si="49"/>
        <v>942.49700687602956</v>
      </c>
      <c r="DY69" s="276">
        <f t="shared" si="49"/>
        <v>994.88886032721621</v>
      </c>
      <c r="DZ69" s="276">
        <f t="shared" si="49"/>
        <v>1050.1930904629176</v>
      </c>
      <c r="EA69" s="276">
        <f t="shared" si="49"/>
        <v>1108.5715914974776</v>
      </c>
      <c r="EB69" s="276">
        <f t="shared" si="49"/>
        <v>1170.1952570774831</v>
      </c>
      <c r="EC69" s="276">
        <f t="shared" si="49"/>
        <v>1235.2444805453529</v>
      </c>
      <c r="ED69" s="276">
        <f t="shared" si="49"/>
        <v>1303.9096830117537</v>
      </c>
      <c r="EE69" s="276">
        <f t="shared" si="49"/>
        <v>1376.3918707826913</v>
      </c>
      <c r="EF69" s="276">
        <f t="shared" si="49"/>
        <v>1452.9032237730532</v>
      </c>
      <c r="EG69" s="276">
        <f t="shared" si="50"/>
        <v>1533.6677166290892</v>
      </c>
      <c r="EH69" s="276">
        <f t="shared" si="50"/>
        <v>1618.9217743780666</v>
      </c>
      <c r="EI69" s="276">
        <f t="shared" si="50"/>
        <v>1708.9149645244065</v>
      </c>
      <c r="EJ69" s="276">
        <f t="shared" si="50"/>
        <v>1803.9107276183038</v>
      </c>
      <c r="EK69" s="276">
        <f t="shared" si="50"/>
        <v>1904.1871484354501</v>
      </c>
      <c r="EL69" s="276">
        <f t="shared" si="50"/>
        <v>2010.0377700253662</v>
      </c>
      <c r="EM69" s="276">
        <f t="shared" si="50"/>
        <v>2121.7724530113364</v>
      </c>
      <c r="EN69" s="276">
        <f t="shared" si="50"/>
        <v>2239.7182826574103</v>
      </c>
      <c r="EO69" s="276">
        <f t="shared" si="50"/>
        <v>2364.2205263577612</v>
      </c>
      <c r="EP69" s="276">
        <f t="shared" si="50"/>
        <v>2495.6436443512976</v>
      </c>
      <c r="EQ69" s="276">
        <f t="shared" si="50"/>
        <v>2634.3723566202339</v>
      </c>
      <c r="ER69" s="276">
        <f t="shared" si="50"/>
        <v>2780.8127690957917</v>
      </c>
      <c r="ES69" s="276">
        <f t="shared" si="50"/>
        <v>2935.3935624678165</v>
      </c>
      <c r="ET69" s="276">
        <f t="shared" si="50"/>
        <v>3098.5672470783602</v>
      </c>
      <c r="EU69" s="276">
        <f t="shared" si="50"/>
        <v>3270.8114875727279</v>
      </c>
      <c r="EV69" s="276">
        <f t="shared" si="50"/>
        <v>3452.6305011856894</v>
      </c>
      <c r="EW69" s="276">
        <f t="shared" si="51"/>
        <v>3644.5565337561152</v>
      </c>
      <c r="EX69" s="276">
        <f t="shared" si="51"/>
        <v>3847.1514177908302</v>
      </c>
      <c r="EY69" s="276">
        <f t="shared" si="51"/>
        <v>4061.0082171386653</v>
      </c>
      <c r="EZ69" s="276">
        <f t="shared" si="51"/>
        <v>4286.7529630892268</v>
      </c>
      <c r="FA69" s="276">
        <f t="shared" si="51"/>
        <v>4525.046486978531</v>
      </c>
      <c r="FB69" s="276">
        <f t="shared" si="51"/>
        <v>4776.586354666164</v>
      </c>
      <c r="FC69" s="276">
        <f t="shared" si="51"/>
        <v>5042.1089085468302</v>
      </c>
      <c r="FD69" s="276">
        <f t="shared" si="51"/>
        <v>5322.3914230739611</v>
      </c>
      <c r="FE69" s="276">
        <f t="shared" si="51"/>
        <v>5618.2543801053162</v>
      </c>
      <c r="FF69" s="276">
        <f t="shared" si="51"/>
        <v>5930.5638707312983</v>
      </c>
      <c r="FG69" s="276">
        <f t="shared" si="51"/>
        <v>6260.2341306169365</v>
      </c>
      <c r="FH69" s="276">
        <f t="shared" si="51"/>
        <v>6608.2302162793503</v>
      </c>
      <c r="FI69" s="276">
        <f t="shared" si="51"/>
        <v>6975.5708301350614</v>
      </c>
      <c r="FJ69" s="276">
        <f t="shared" si="51"/>
        <v>7363.3313025870229</v>
      </c>
      <c r="FK69" s="276">
        <f t="shared" si="51"/>
        <v>7772.6467398809446</v>
      </c>
      <c r="FL69" s="276">
        <f t="shared" si="51"/>
        <v>8204.7153469457626</v>
      </c>
      <c r="FM69" s="276">
        <f t="shared" si="52"/>
        <v>8660.8019349453207</v>
      </c>
      <c r="FN69" s="276">
        <f t="shared" si="52"/>
        <v>9142.2416238090682</v>
      </c>
      <c r="FO69" s="276">
        <f t="shared" si="52"/>
        <v>9650.4437505803271</v>
      </c>
      <c r="FP69" s="276">
        <f t="shared" si="52"/>
        <v>10186.895995023187</v>
      </c>
      <c r="FQ69" s="276">
        <f t="shared" si="52"/>
        <v>10753.168734565093</v>
      </c>
      <c r="FR69" s="276">
        <f t="shared" si="52"/>
        <v>11350.919641323486</v>
      </c>
      <c r="FS69" s="276">
        <f t="shared" si="52"/>
        <v>11981.898534673583</v>
      </c>
      <c r="FT69" s="276">
        <f t="shared" si="52"/>
        <v>12647.952503562396</v>
      </c>
      <c r="FU69" s="276">
        <f t="shared" si="52"/>
        <v>13351.031313563721</v>
      </c>
      <c r="FV69" s="276">
        <f t="shared" si="52"/>
        <v>14093.193114502406</v>
      </c>
      <c r="FW69" s="276">
        <f t="shared" si="52"/>
        <v>14876.610465356023</v>
      </c>
      <c r="FX69" s="276">
        <f t="shared" si="52"/>
        <v>15703.576694070893</v>
      </c>
      <c r="FY69" s="276">
        <f t="shared" si="52"/>
        <v>16576.51261090978</v>
      </c>
      <c r="FZ69" s="276">
        <f t="shared" si="52"/>
        <v>17497.973594983512</v>
      </c>
      <c r="GA69" s="276">
        <f t="shared" si="52"/>
        <v>18470.657074711202</v>
      </c>
      <c r="GB69" s="276">
        <f t="shared" si="52"/>
        <v>19497.410424106911</v>
      </c>
      <c r="GC69" s="276">
        <f t="shared" si="53"/>
        <v>20581.239298007844</v>
      </c>
      <c r="GD69" s="276">
        <f t="shared" si="53"/>
        <v>21725.31643064415</v>
      </c>
      <c r="GE69" s="276">
        <f t="shared" si="53"/>
        <v>22932.990923306683</v>
      </c>
      <c r="GF69" s="276">
        <f t="shared" si="53"/>
        <v>24207.798048300891</v>
      </c>
      <c r="GG69" s="276">
        <f t="shared" si="53"/>
        <v>25553.469597886327</v>
      </c>
      <c r="GH69" s="276">
        <f t="shared" si="53"/>
        <v>26973.944808496635</v>
      </c>
      <c r="GI69" s="276">
        <f t="shared" si="53"/>
        <v>28473.381892218895</v>
      </c>
      <c r="GJ69" s="276">
        <f t="shared" si="53"/>
        <v>30056.170209288874</v>
      </c>
      <c r="GK69" s="276">
        <f t="shared" si="53"/>
        <v>31726.943117235212</v>
      </c>
      <c r="GL69" s="276">
        <f t="shared" si="53"/>
        <v>33490.591534286323</v>
      </c>
      <c r="GM69" s="276">
        <f t="shared" si="53"/>
        <v>35352.278256744714</v>
      </c>
      <c r="GN69" s="276">
        <f t="shared" si="53"/>
        <v>37317.453072240511</v>
      </c>
      <c r="GO69" s="276">
        <f t="shared" si="53"/>
        <v>39391.868713105803</v>
      </c>
      <c r="GP69" s="276">
        <f t="shared" si="53"/>
        <v>41581.597696570774</v>
      </c>
      <c r="GQ69" s="276">
        <f t="shared" si="53"/>
        <v>43893.050101078501</v>
      </c>
      <c r="GR69" s="276">
        <f t="shared" si="53"/>
        <v>46332.99233075582</v>
      </c>
      <c r="GS69" s="276">
        <f t="shared" si="54"/>
        <v>48908.566922970102</v>
      </c>
      <c r="GT69" s="276">
        <f t="shared" si="54"/>
        <v>51627.31345695549</v>
      </c>
      <c r="GU69" s="276">
        <f t="shared" si="54"/>
        <v>54497.190624715098</v>
      </c>
      <c r="GV69" s="276">
        <f t="shared" si="54"/>
        <v>57526.599528808321</v>
      </c>
      <c r="GW69" s="276">
        <f t="shared" si="54"/>
        <v>60724.408275223643</v>
      </c>
      <c r="GX69" s="276">
        <f t="shared" si="54"/>
        <v>64099.977933328686</v>
      </c>
      <c r="GY69" s="276">
        <f t="shared" si="54"/>
        <v>67663.189938891039</v>
      </c>
      <c r="GZ69" s="276">
        <f t="shared" si="54"/>
        <v>71424.475020387821</v>
      </c>
      <c r="HA69" s="276">
        <f t="shared" si="54"/>
        <v>75394.843733281043</v>
      </c>
      <c r="HB69" s="276">
        <f t="shared" si="54"/>
        <v>79585.918691642946</v>
      </c>
      <c r="HC69" s="276">
        <f t="shared" si="54"/>
        <v>84009.968591484241</v>
      </c>
      <c r="HD69" s="276">
        <f t="shared" si="54"/>
        <v>88679.944125382972</v>
      </c>
      <c r="HE69" s="276">
        <f t="shared" si="54"/>
        <v>93609.515893548392</v>
      </c>
      <c r="HF69" s="276">
        <f t="shared" si="54"/>
        <v>98813.114422298313</v>
      </c>
    </row>
    <row r="70" spans="1:214">
      <c r="A70" s="3" t="str">
        <f t="shared" si="38"/>
        <v>ONE Gas Inc.</v>
      </c>
      <c r="B70" s="3" t="str">
        <f t="shared" si="38"/>
        <v>OGS</v>
      </c>
      <c r="C70" s="276">
        <f>'Attachment 3 Constant DCF '!D70</f>
        <v>75.209111111111113</v>
      </c>
      <c r="D70" s="276">
        <f t="shared" si="39"/>
        <v>2.16</v>
      </c>
      <c r="E70" s="95">
        <f t="shared" si="39"/>
        <v>6.5000000000000002E-2</v>
      </c>
      <c r="F70" s="95">
        <f t="shared" si="40"/>
        <v>6.3431391659418107E-2</v>
      </c>
      <c r="G70" s="95">
        <f t="shared" si="40"/>
        <v>6.1862783318836212E-2</v>
      </c>
      <c r="H70" s="95">
        <f t="shared" si="40"/>
        <v>6.0294174978254317E-2</v>
      </c>
      <c r="I70" s="95">
        <f t="shared" si="40"/>
        <v>5.8725566637672422E-2</v>
      </c>
      <c r="J70" s="95">
        <f t="shared" si="40"/>
        <v>5.7156958297090527E-2</v>
      </c>
      <c r="K70" s="95">
        <f>'Attachment 5 GDP Growth'!$D$25</f>
        <v>5.5588349956508631E-2</v>
      </c>
      <c r="L70" s="95">
        <f t="shared" si="55"/>
        <v>8.9072450995445279E-2</v>
      </c>
      <c r="N70" s="276">
        <f t="shared" si="56"/>
        <v>-75.209111111111113</v>
      </c>
      <c r="O70" s="276">
        <f t="shared" si="41"/>
        <v>2.3004000000000002</v>
      </c>
      <c r="P70" s="276">
        <f t="shared" si="42"/>
        <v>2.449926</v>
      </c>
      <c r="Q70" s="276">
        <f t="shared" si="42"/>
        <v>2.6091711900000001</v>
      </c>
      <c r="R70" s="276">
        <f t="shared" si="42"/>
        <v>2.7787673173499998</v>
      </c>
      <c r="S70" s="276">
        <f t="shared" si="42"/>
        <v>2.9593871929777498</v>
      </c>
      <c r="T70" s="276">
        <f t="shared" si="57"/>
        <v>3.1471052410873872</v>
      </c>
      <c r="U70" s="276">
        <f t="shared" si="57"/>
        <v>3.3417939306983495</v>
      </c>
      <c r="V70" s="276">
        <f t="shared" si="57"/>
        <v>3.5432846386971444</v>
      </c>
      <c r="W70" s="276">
        <f t="shared" si="57"/>
        <v>3.7513660368631947</v>
      </c>
      <c r="X70" s="276">
        <f t="shared" si="57"/>
        <v>3.9657827089893063</v>
      </c>
      <c r="Y70" s="276">
        <f t="shared" si="43"/>
        <v>4.1862340260680746</v>
      </c>
      <c r="Z70" s="276">
        <f t="shared" si="43"/>
        <v>4.4189398681089909</v>
      </c>
      <c r="AA70" s="276">
        <f t="shared" si="43"/>
        <v>4.6645814439342015</v>
      </c>
      <c r="AB70" s="276">
        <f t="shared" si="43"/>
        <v>4.9238778296402526</v>
      </c>
      <c r="AC70" s="276">
        <f t="shared" si="43"/>
        <v>5.1975880735773892</v>
      </c>
      <c r="AD70" s="276">
        <f t="shared" si="43"/>
        <v>5.4865134183411843</v>
      </c>
      <c r="AE70" s="276">
        <f t="shared" si="43"/>
        <v>5.7914996462810144</v>
      </c>
      <c r="AF70" s="276">
        <f t="shared" si="43"/>
        <v>6.1134395553914791</v>
      </c>
      <c r="AG70" s="276">
        <f t="shared" si="43"/>
        <v>6.453275572834543</v>
      </c>
      <c r="AH70" s="276">
        <f t="shared" si="43"/>
        <v>6.8120025137430584</v>
      </c>
      <c r="AI70" s="276">
        <f t="shared" si="43"/>
        <v>7.1906704933816243</v>
      </c>
      <c r="AJ70" s="276">
        <f t="shared" si="43"/>
        <v>7.5903880011896625</v>
      </c>
      <c r="AK70" s="276">
        <f t="shared" si="43"/>
        <v>8.0123251457054767</v>
      </c>
      <c r="AL70" s="276">
        <f t="shared" si="43"/>
        <v>8.457717079870287</v>
      </c>
      <c r="AM70" s="276">
        <f t="shared" si="43"/>
        <v>8.9278676167392561</v>
      </c>
      <c r="AN70" s="276">
        <f t="shared" si="43"/>
        <v>9.4241530461839389</v>
      </c>
      <c r="AO70" s="276">
        <f t="shared" si="44"/>
        <v>9.9480261637589091</v>
      </c>
      <c r="AP70" s="276">
        <f t="shared" si="44"/>
        <v>10.501020523526444</v>
      </c>
      <c r="AQ70" s="276">
        <f t="shared" si="44"/>
        <v>11.084754927288712</v>
      </c>
      <c r="AR70" s="276">
        <f t="shared" si="44"/>
        <v>11.700938163368971</v>
      </c>
      <c r="AS70" s="276">
        <f t="shared" si="44"/>
        <v>12.351374008813792</v>
      </c>
      <c r="AT70" s="276">
        <f t="shared" si="44"/>
        <v>13.037966509659459</v>
      </c>
      <c r="AU70" s="276">
        <f t="shared" si="44"/>
        <v>13.762725554719648</v>
      </c>
      <c r="AV70" s="276">
        <f t="shared" si="44"/>
        <v>14.527772759210787</v>
      </c>
      <c r="AW70" s="276">
        <f t="shared" si="44"/>
        <v>15.335347675438429</v>
      </c>
      <c r="AX70" s="276">
        <f t="shared" si="44"/>
        <v>16.187814348725432</v>
      </c>
      <c r="AY70" s="276">
        <f t="shared" si="44"/>
        <v>17.087668237773372</v>
      </c>
      <c r="AZ70" s="276">
        <f t="shared" si="44"/>
        <v>18.037543519715435</v>
      </c>
      <c r="BA70" s="276">
        <f t="shared" si="44"/>
        <v>19.04022080124513</v>
      </c>
      <c r="BB70" s="276">
        <f t="shared" si="44"/>
        <v>20.098635258393941</v>
      </c>
      <c r="BC70" s="276">
        <f t="shared" si="44"/>
        <v>21.215885228785766</v>
      </c>
      <c r="BD70" s="276">
        <f t="shared" si="44"/>
        <v>22.395241281520629</v>
      </c>
      <c r="BE70" s="276">
        <f t="shared" si="45"/>
        <v>23.640155791238247</v>
      </c>
      <c r="BF70" s="276">
        <f t="shared" si="45"/>
        <v>24.954273044387982</v>
      </c>
      <c r="BG70" s="276">
        <f t="shared" si="45"/>
        <v>26.34143990728969</v>
      </c>
      <c r="BH70" s="276">
        <f t="shared" si="45"/>
        <v>27.80571708721445</v>
      </c>
      <c r="BI70" s="276">
        <f t="shared" si="45"/>
        <v>29.351391019450197</v>
      </c>
      <c r="BJ70" s="276">
        <f t="shared" si="45"/>
        <v>30.982986415149721</v>
      </c>
      <c r="BK70" s="276">
        <f t="shared" si="45"/>
        <v>32.705279506692818</v>
      </c>
      <c r="BL70" s="276">
        <f t="shared" si="45"/>
        <v>34.523312029336289</v>
      </c>
      <c r="BM70" s="276">
        <f t="shared" si="45"/>
        <v>36.442405980080778</v>
      </c>
      <c r="BN70" s="276">
        <f t="shared" si="45"/>
        <v>38.468179196958673</v>
      </c>
      <c r="BO70" s="276">
        <f t="shared" si="45"/>
        <v>40.6065618043489</v>
      </c>
      <c r="BP70" s="276">
        <f t="shared" si="45"/>
        <v>42.863813572459641</v>
      </c>
      <c r="BQ70" s="276">
        <f t="shared" si="45"/>
        <v>45.246542241796071</v>
      </c>
      <c r="BR70" s="276">
        <f t="shared" si="45"/>
        <v>47.761722866254985</v>
      </c>
      <c r="BS70" s="276">
        <f t="shared" si="45"/>
        <v>50.416718231470149</v>
      </c>
      <c r="BT70" s="276">
        <f t="shared" si="45"/>
        <v>53.219300408179798</v>
      </c>
      <c r="BU70" s="276">
        <f t="shared" si="46"/>
        <v>56.17767350371026</v>
      </c>
      <c r="BV70" s="276">
        <f t="shared" si="46"/>
        <v>59.300497678176988</v>
      </c>
      <c r="BW70" s="276">
        <f t="shared" si="46"/>
        <v>62.596914495706621</v>
      </c>
      <c r="BX70" s="276">
        <f t="shared" si="46"/>
        <v>66.076573684891613</v>
      </c>
      <c r="BY70" s="276">
        <f t="shared" si="46"/>
        <v>69.749661386814395</v>
      </c>
      <c r="BZ70" s="276">
        <f t="shared" si="46"/>
        <v>73.626929973332608</v>
      </c>
      <c r="CA70" s="276">
        <f t="shared" si="46"/>
        <v>77.719729522913582</v>
      </c>
      <c r="CB70" s="276">
        <f t="shared" si="46"/>
        <v>82.040041046158493</v>
      </c>
      <c r="CC70" s="276">
        <f t="shared" si="46"/>
        <v>86.600511558278683</v>
      </c>
      <c r="CD70" s="276">
        <f t="shared" si="46"/>
        <v>91.414491101192951</v>
      </c>
      <c r="CE70" s="276">
        <f t="shared" si="46"/>
        <v>96.496071823622202</v>
      </c>
      <c r="CF70" s="276">
        <f t="shared" si="46"/>
        <v>101.8601292335821</v>
      </c>
      <c r="CG70" s="276">
        <f t="shared" si="46"/>
        <v>107.52236574403366</v>
      </c>
      <c r="CH70" s="276">
        <f t="shared" si="46"/>
        <v>113.49935663916472</v>
      </c>
      <c r="CI70" s="276">
        <f t="shared" si="46"/>
        <v>119.80859859586118</v>
      </c>
      <c r="CJ70" s="276">
        <f t="shared" si="46"/>
        <v>126.46856090240678</v>
      </c>
      <c r="CK70" s="276">
        <f t="shared" si="47"/>
        <v>133.49873952434578</v>
      </c>
      <c r="CL70" s="276">
        <f t="shared" si="47"/>
        <v>140.9197141757779</v>
      </c>
      <c r="CM70" s="276">
        <f t="shared" si="47"/>
        <v>148.75320856315221</v>
      </c>
      <c r="CN70" s="276">
        <f t="shared" si="47"/>
        <v>157.02215397791423</v>
      </c>
      <c r="CO70" s="276">
        <f t="shared" si="47"/>
        <v>165.75075642416331</v>
      </c>
      <c r="CP70" s="276">
        <f t="shared" si="47"/>
        <v>174.96456747782574</v>
      </c>
      <c r="CQ70" s="276">
        <f t="shared" si="47"/>
        <v>184.69055908477227</v>
      </c>
      <c r="CR70" s="276">
        <f t="shared" si="47"/>
        <v>194.95720251683983</v>
      </c>
      <c r="CS70" s="276">
        <f t="shared" si="47"/>
        <v>205.79455171688784</v>
      </c>
      <c r="CT70" s="276">
        <f t="shared" si="47"/>
        <v>217.234331276869</v>
      </c>
      <c r="CU70" s="276">
        <f t="shared" si="47"/>
        <v>229.31002930645573</v>
      </c>
      <c r="CV70" s="276">
        <f t="shared" si="47"/>
        <v>242.05699546408025</v>
      </c>
      <c r="CW70" s="276">
        <f t="shared" si="47"/>
        <v>255.51254443735857</v>
      </c>
      <c r="CX70" s="276">
        <f t="shared" si="47"/>
        <v>269.7160651758204</v>
      </c>
      <c r="CY70" s="276">
        <f t="shared" si="47"/>
        <v>284.70913619570638</v>
      </c>
      <c r="CZ70" s="276">
        <f t="shared" si="47"/>
        <v>300.53564729436857</v>
      </c>
      <c r="DA70" s="276">
        <f t="shared" si="48"/>
        <v>317.24192803057377</v>
      </c>
      <c r="DB70" s="276">
        <f t="shared" si="48"/>
        <v>334.87688334681485</v>
      </c>
      <c r="DC70" s="276">
        <f t="shared" si="48"/>
        <v>353.49213673064253</v>
      </c>
      <c r="DD70" s="276">
        <f t="shared" si="48"/>
        <v>373.14218133409946</v>
      </c>
      <c r="DE70" s="276">
        <f t="shared" si="48"/>
        <v>393.88453949363441</v>
      </c>
      <c r="DF70" s="276">
        <f t="shared" si="48"/>
        <v>415.7799311174648</v>
      </c>
      <c r="DG70" s="276">
        <f t="shared" si="48"/>
        <v>438.8924514333155</v>
      </c>
      <c r="DH70" s="276">
        <f t="shared" si="48"/>
        <v>463.28975861686064</v>
      </c>
      <c r="DI70" s="276">
        <f t="shared" si="48"/>
        <v>489.04327185012107</v>
      </c>
      <c r="DJ70" s="276">
        <f t="shared" si="48"/>
        <v>516.22838038960163</v>
      </c>
      <c r="DK70" s="276">
        <f t="shared" si="48"/>
        <v>544.92466425618045</v>
      </c>
      <c r="DL70" s="276">
        <f t="shared" si="48"/>
        <v>575.21612719278596</v>
      </c>
      <c r="DM70" s="276">
        <f t="shared" si="48"/>
        <v>607.19144257180608</v>
      </c>
      <c r="DN70" s="276">
        <f t="shared" si="48"/>
        <v>640.94421297208498</v>
      </c>
      <c r="DO70" s="276">
        <f t="shared" si="48"/>
        <v>676.57324418537621</v>
      </c>
      <c r="DP70" s="276">
        <f t="shared" si="48"/>
        <v>714.18283445436327</v>
      </c>
      <c r="DQ70" s="276">
        <f t="shared" si="49"/>
        <v>753.88307978894375</v>
      </c>
      <c r="DR70" s="276">
        <f t="shared" si="49"/>
        <v>795.79019625454202</v>
      </c>
      <c r="DS70" s="276">
        <f t="shared" si="49"/>
        <v>840.02686017589815</v>
      </c>
      <c r="DT70" s="276">
        <f t="shared" si="49"/>
        <v>886.72256725222314</v>
      </c>
      <c r="DU70" s="276">
        <f t="shared" si="49"/>
        <v>936.01401163497349</v>
      </c>
      <c r="DV70" s="276">
        <f t="shared" si="49"/>
        <v>988.0454860779339</v>
      </c>
      <c r="DW70" s="276">
        <f t="shared" si="49"/>
        <v>1042.9693043309828</v>
      </c>
      <c r="DX70" s="276">
        <f t="shared" si="49"/>
        <v>1100.94624701403</v>
      </c>
      <c r="DY70" s="276">
        <f t="shared" si="49"/>
        <v>1162.1460322763508</v>
      </c>
      <c r="DZ70" s="276">
        <f t="shared" si="49"/>
        <v>1226.7478126190965</v>
      </c>
      <c r="EA70" s="276">
        <f t="shared" si="49"/>
        <v>1294.9406993353484</v>
      </c>
      <c r="EB70" s="276">
        <f t="shared" si="49"/>
        <v>1366.9243161029278</v>
      </c>
      <c r="EC70" s="276">
        <f t="shared" si="49"/>
        <v>1442.9093833505185</v>
      </c>
      <c r="ED70" s="276">
        <f t="shared" si="49"/>
        <v>1523.1183351077373</v>
      </c>
      <c r="EE70" s="276">
        <f t="shared" si="49"/>
        <v>1607.785970144881</v>
      </c>
      <c r="EF70" s="276">
        <f t="shared" si="49"/>
        <v>1697.1601393084595</v>
      </c>
      <c r="EG70" s="276">
        <f t="shared" si="50"/>
        <v>1791.502471064575</v>
      </c>
      <c r="EH70" s="276">
        <f t="shared" si="50"/>
        <v>1891.0891373740626</v>
      </c>
      <c r="EI70" s="276">
        <f t="shared" si="50"/>
        <v>1996.2116621413641</v>
      </c>
      <c r="EJ70" s="276">
        <f t="shared" si="50"/>
        <v>2107.1777746037419</v>
      </c>
      <c r="EK70" s="276">
        <f t="shared" si="50"/>
        <v>2224.3123101589917</v>
      </c>
      <c r="EL70" s="276">
        <f t="shared" si="50"/>
        <v>2347.9581612686798</v>
      </c>
      <c r="EM70" s="276">
        <f t="shared" si="50"/>
        <v>2478.4772812205238</v>
      </c>
      <c r="EN70" s="276">
        <f t="shared" si="50"/>
        <v>2616.2517436882663</v>
      </c>
      <c r="EO70" s="276">
        <f t="shared" si="50"/>
        <v>2761.6848611907358</v>
      </c>
      <c r="EP70" s="276">
        <f t="shared" si="50"/>
        <v>2915.2023657241984</v>
      </c>
      <c r="EQ70" s="276">
        <f t="shared" si="50"/>
        <v>3077.2536550241171</v>
      </c>
      <c r="ER70" s="276">
        <f t="shared" si="50"/>
        <v>3248.3131081045431</v>
      </c>
      <c r="ES70" s="276">
        <f t="shared" si="50"/>
        <v>3428.8814739261725</v>
      </c>
      <c r="ET70" s="276">
        <f t="shared" si="50"/>
        <v>3619.4873372581696</v>
      </c>
      <c r="EU70" s="276">
        <f t="shared" si="50"/>
        <v>3820.6886660248283</v>
      </c>
      <c r="EV70" s="276">
        <f t="shared" si="50"/>
        <v>4033.0744446666827</v>
      </c>
      <c r="EW70" s="276">
        <f t="shared" si="51"/>
        <v>4257.2663982974664</v>
      </c>
      <c r="EX70" s="276">
        <f t="shared" si="51"/>
        <v>4493.9208127041111</v>
      </c>
      <c r="EY70" s="276">
        <f t="shared" si="51"/>
        <v>4743.7304555175451</v>
      </c>
      <c r="EZ70" s="276">
        <f t="shared" si="51"/>
        <v>5007.426604178203</v>
      </c>
      <c r="FA70" s="276">
        <f t="shared" si="51"/>
        <v>5285.7811866327929</v>
      </c>
      <c r="FB70" s="276">
        <f t="shared" si="51"/>
        <v>5579.6090410288662</v>
      </c>
      <c r="FC70" s="276">
        <f t="shared" si="51"/>
        <v>5889.7703010220785</v>
      </c>
      <c r="FD70" s="276">
        <f t="shared" si="51"/>
        <v>6217.1729136787453</v>
      </c>
      <c r="FE70" s="276">
        <f t="shared" si="51"/>
        <v>6562.7752973444458</v>
      </c>
      <c r="FF70" s="276">
        <f t="shared" si="51"/>
        <v>6927.5891472591584</v>
      </c>
      <c r="FG70" s="276">
        <f t="shared" si="51"/>
        <v>7312.6823971319118</v>
      </c>
      <c r="FH70" s="276">
        <f t="shared" si="51"/>
        <v>7719.1823453444813</v>
      </c>
      <c r="FI70" s="276">
        <f t="shared" si="51"/>
        <v>8148.278954935593</v>
      </c>
      <c r="FJ70" s="276">
        <f t="shared" si="51"/>
        <v>8601.2283370258065</v>
      </c>
      <c r="FK70" s="276">
        <f t="shared" si="51"/>
        <v>9079.3564278802351</v>
      </c>
      <c r="FL70" s="276">
        <f t="shared" si="51"/>
        <v>9584.0628703731181</v>
      </c>
      <c r="FM70" s="276">
        <f t="shared" si="52"/>
        <v>10116.8251112166</v>
      </c>
      <c r="FN70" s="276">
        <f t="shared" si="52"/>
        <v>10679.202725947702</v>
      </c>
      <c r="FO70" s="276">
        <f t="shared" si="52"/>
        <v>11272.841984334184</v>
      </c>
      <c r="FP70" s="276">
        <f t="shared" si="52"/>
        <v>11899.480669563774</v>
      </c>
      <c r="FQ70" s="276">
        <f t="shared" si="52"/>
        <v>12560.953165324196</v>
      </c>
      <c r="FR70" s="276">
        <f t="shared" si="52"/>
        <v>13259.195825665553</v>
      </c>
      <c r="FS70" s="276">
        <f t="shared" si="52"/>
        <v>13996.252643364527</v>
      </c>
      <c r="FT70" s="276">
        <f t="shared" si="52"/>
        <v>14774.281233383583</v>
      </c>
      <c r="FU70" s="276">
        <f t="shared" si="52"/>
        <v>15595.559148940787</v>
      </c>
      <c r="FV70" s="276">
        <f t="shared" si="52"/>
        <v>16462.490548679536</v>
      </c>
      <c r="FW70" s="276">
        <f t="shared" si="52"/>
        <v>17377.61323445525</v>
      </c>
      <c r="FX70" s="276">
        <f t="shared" si="52"/>
        <v>18343.606080341004</v>
      </c>
      <c r="FY70" s="276">
        <f t="shared" si="52"/>
        <v>19363.296874599338</v>
      </c>
      <c r="FZ70" s="276">
        <f t="shared" si="52"/>
        <v>20439.670597576336</v>
      </c>
      <c r="GA70" s="276">
        <f t="shared" si="52"/>
        <v>21575.878159750169</v>
      </c>
      <c r="GB70" s="276">
        <f t="shared" si="52"/>
        <v>22775.245625513355</v>
      </c>
      <c r="GC70" s="276">
        <f t="shared" si="53"/>
        <v>24041.283949689834</v>
      </c>
      <c r="GD70" s="276">
        <f t="shared" si="53"/>
        <v>25377.699255288986</v>
      </c>
      <c r="GE70" s="276">
        <f t="shared" si="53"/>
        <v>26788.403682583019</v>
      </c>
      <c r="GF70" s="276">
        <f t="shared" si="53"/>
        <v>28277.52684126667</v>
      </c>
      <c r="GG70" s="276">
        <f t="shared" si="53"/>
        <v>29849.427899223567</v>
      </c>
      <c r="GH70" s="276">
        <f t="shared" si="53"/>
        <v>31508.70834328718</v>
      </c>
      <c r="GI70" s="276">
        <f t="shared" si="53"/>
        <v>33260.22544935139</v>
      </c>
      <c r="GJ70" s="276">
        <f t="shared" si="53"/>
        <v>35109.106501262308</v>
      </c>
      <c r="GK70" s="276">
        <f t="shared" si="53"/>
        <v>37060.763800114808</v>
      </c>
      <c r="GL70" s="276">
        <f t="shared" si="53"/>
        <v>39120.910507891094</v>
      </c>
      <c r="GM70" s="276">
        <f t="shared" si="53"/>
        <v>41295.577371821004</v>
      </c>
      <c r="GN70" s="276">
        <f t="shared" si="53"/>
        <v>43591.130378421869</v>
      </c>
      <c r="GO70" s="276">
        <f t="shared" si="53"/>
        <v>46014.289388897378</v>
      </c>
      <c r="GP70" s="276">
        <f t="shared" si="53"/>
        <v>48572.147810447466</v>
      </c>
      <c r="GQ70" s="276">
        <f t="shared" si="53"/>
        <v>51272.193361073885</v>
      </c>
      <c r="GR70" s="276">
        <f t="shared" si="53"/>
        <v>54122.329988667036</v>
      </c>
      <c r="GS70" s="276">
        <f t="shared" si="54"/>
        <v>57130.901008538698</v>
      </c>
      <c r="GT70" s="276">
        <f t="shared" si="54"/>
        <v>60306.713527132</v>
      </c>
      <c r="GU70" s="276">
        <f t="shared" si="54"/>
        <v>63659.064223405127</v>
      </c>
      <c r="GV70" s="276">
        <f t="shared" si="54"/>
        <v>67197.766563359633</v>
      </c>
      <c r="GW70" s="276">
        <f t="shared" si="54"/>
        <v>70933.179527379441</v>
      </c>
      <c r="GX70" s="276">
        <f t="shared" si="54"/>
        <v>74876.23793447527</v>
      </c>
      <c r="GY70" s="276">
        <f t="shared" si="54"/>
        <v>79038.484452203687</v>
      </c>
      <c r="GZ70" s="276">
        <f t="shared" si="54"/>
        <v>83432.10338596486</v>
      </c>
      <c r="HA70" s="276">
        <f t="shared" si="54"/>
        <v>88069.956346591483</v>
      </c>
      <c r="HB70" s="276">
        <f t="shared" si="54"/>
        <v>92965.619900640246</v>
      </c>
      <c r="HC70" s="276">
        <f t="shared" si="54"/>
        <v>98133.425313600805</v>
      </c>
      <c r="HD70" s="276">
        <f t="shared" si="54"/>
        <v>103588.50050236414</v>
      </c>
      <c r="HE70" s="276">
        <f t="shared" si="54"/>
        <v>109346.81431975953</v>
      </c>
      <c r="HF70" s="276">
        <f t="shared" si="54"/>
        <v>115425.2233007957</v>
      </c>
    </row>
    <row r="71" spans="1:214">
      <c r="A71" s="3" t="str">
        <f t="shared" si="38"/>
        <v>South Jersey Industries, Inc.</v>
      </c>
      <c r="B71" s="3" t="str">
        <f t="shared" si="38"/>
        <v>SJI</v>
      </c>
      <c r="C71" s="276">
        <f>'Attachment 3 Constant DCF '!D71</f>
        <v>22.811222222222213</v>
      </c>
      <c r="D71" s="276">
        <f t="shared" si="39"/>
        <v>1.21</v>
      </c>
      <c r="E71" s="95">
        <f t="shared" si="39"/>
        <v>0.245</v>
      </c>
      <c r="F71" s="95">
        <f t="shared" si="40"/>
        <v>0.2134313916594181</v>
      </c>
      <c r="G71" s="95">
        <f t="shared" si="40"/>
        <v>0.18186278331883621</v>
      </c>
      <c r="H71" s="95">
        <f t="shared" si="40"/>
        <v>0.15029417497825431</v>
      </c>
      <c r="I71" s="95">
        <f t="shared" si="40"/>
        <v>0.11872556663767242</v>
      </c>
      <c r="J71" s="95">
        <f t="shared" si="40"/>
        <v>8.7156958297090525E-2</v>
      </c>
      <c r="K71" s="95">
        <f>'Attachment 5 GDP Growth'!$D$25</f>
        <v>5.5588349956508631E-2</v>
      </c>
      <c r="L71" s="95">
        <f t="shared" si="55"/>
        <v>0.20737609267234805</v>
      </c>
      <c r="N71" s="276">
        <f t="shared" si="56"/>
        <v>-22.811222222222213</v>
      </c>
      <c r="O71" s="276">
        <f t="shared" si="41"/>
        <v>1.5064500000000001</v>
      </c>
      <c r="P71" s="276">
        <f t="shared" si="42"/>
        <v>1.8755302500000002</v>
      </c>
      <c r="Q71" s="276">
        <f t="shared" si="42"/>
        <v>2.3350351612500004</v>
      </c>
      <c r="R71" s="276">
        <f t="shared" si="42"/>
        <v>2.9071187757562509</v>
      </c>
      <c r="S71" s="276">
        <f t="shared" si="42"/>
        <v>3.6193628758165328</v>
      </c>
      <c r="T71" s="276">
        <f t="shared" si="57"/>
        <v>4.3918485313224895</v>
      </c>
      <c r="U71" s="276">
        <f t="shared" si="57"/>
        <v>5.1905623291435408</v>
      </c>
      <c r="V71" s="276">
        <f t="shared" si="57"/>
        <v>5.9706736120753749</v>
      </c>
      <c r="W71" s="276">
        <f t="shared" si="57"/>
        <v>6.6795452198776211</v>
      </c>
      <c r="X71" s="276">
        <f t="shared" si="57"/>
        <v>7.2617140640500253</v>
      </c>
      <c r="Y71" s="276">
        <f t="shared" si="43"/>
        <v>7.665380766726539</v>
      </c>
      <c r="Z71" s="276">
        <f t="shared" si="43"/>
        <v>8.0914866353372243</v>
      </c>
      <c r="AA71" s="276">
        <f t="shared" si="43"/>
        <v>8.5412790260907627</v>
      </c>
      <c r="AB71" s="276">
        <f t="shared" si="43"/>
        <v>9.0160746336692839</v>
      </c>
      <c r="AC71" s="276">
        <f t="shared" si="43"/>
        <v>9.5172633456396927</v>
      </c>
      <c r="AD71" s="276">
        <f t="shared" si="43"/>
        <v>10.046312311125364</v>
      </c>
      <c r="AE71" s="276">
        <f t="shared" si="43"/>
        <v>10.604770235648582</v>
      </c>
      <c r="AF71" s="276">
        <f t="shared" si="43"/>
        <v>11.194271914716182</v>
      </c>
      <c r="AG71" s="276">
        <f t="shared" si="43"/>
        <v>11.816543019419742</v>
      </c>
      <c r="AH71" s="276">
        <f t="shared" si="43"/>
        <v>12.473405148059385</v>
      </c>
      <c r="AI71" s="276">
        <f t="shared" si="43"/>
        <v>13.166781158579026</v>
      </c>
      <c r="AJ71" s="276">
        <f t="shared" si="43"/>
        <v>13.898700797422881</v>
      </c>
      <c r="AK71" s="276">
        <f t="shared" si="43"/>
        <v>14.67130664129083</v>
      </c>
      <c r="AL71" s="276">
        <f t="shared" si="43"/>
        <v>15.486860369186154</v>
      </c>
      <c r="AM71" s="276">
        <f t="shared" si="43"/>
        <v>16.347749383116057</v>
      </c>
      <c r="AN71" s="276">
        <f t="shared" si="43"/>
        <v>17.25649379682601</v>
      </c>
      <c r="AO71" s="276">
        <f t="shared" si="44"/>
        <v>18.215753813026296</v>
      </c>
      <c r="AP71" s="276">
        <f t="shared" si="44"/>
        <v>19.22833751070641</v>
      </c>
      <c r="AQ71" s="276">
        <f t="shared" si="44"/>
        <v>20.297209065333419</v>
      </c>
      <c r="AR71" s="276">
        <f t="shared" si="44"/>
        <v>21.425497425997591</v>
      </c>
      <c r="AS71" s="276">
        <f t="shared" si="44"/>
        <v>22.616505474906219</v>
      </c>
      <c r="AT71" s="276">
        <f t="shared" si="44"/>
        <v>23.873719696038599</v>
      </c>
      <c r="AU71" s="276">
        <f t="shared" si="44"/>
        <v>25.200820381265586</v>
      </c>
      <c r="AV71" s="276">
        <f t="shared" si="44"/>
        <v>26.601692403810492</v>
      </c>
      <c r="AW71" s="276">
        <f t="shared" si="44"/>
        <v>28.080436590588906</v>
      </c>
      <c r="AX71" s="276">
        <f t="shared" si="44"/>
        <v>29.641381726718112</v>
      </c>
      <c r="AY71" s="276">
        <f t="shared" si="44"/>
        <v>31.289097227337379</v>
      </c>
      <c r="AZ71" s="276">
        <f t="shared" si="44"/>
        <v>33.028406513833836</v>
      </c>
      <c r="BA71" s="276">
        <f t="shared" si="44"/>
        <v>34.864401133630658</v>
      </c>
      <c r="BB71" s="276">
        <f t="shared" si="44"/>
        <v>36.802455664871012</v>
      </c>
      <c r="BC71" s="276">
        <f t="shared" si="44"/>
        <v>38.848243449628754</v>
      </c>
      <c r="BD71" s="276">
        <f t="shared" si="44"/>
        <v>41.007753201702364</v>
      </c>
      <c r="BE71" s="276">
        <f t="shared" si="45"/>
        <v>43.287306537608735</v>
      </c>
      <c r="BF71" s="276">
        <f t="shared" si="45"/>
        <v>45.693576482095992</v>
      </c>
      <c r="BG71" s="276">
        <f t="shared" si="45"/>
        <v>48.233607002347235</v>
      </c>
      <c r="BH71" s="276">
        <f t="shared" si="45"/>
        <v>50.914833628058418</v>
      </c>
      <c r="BI71" s="276">
        <f t="shared" si="45"/>
        <v>53.745105217752339</v>
      </c>
      <c r="BJ71" s="276">
        <f t="shared" si="45"/>
        <v>56.732706935046131</v>
      </c>
      <c r="BK71" s="276">
        <f t="shared" si="45"/>
        <v>59.88638450213152</v>
      </c>
      <c r="BL71" s="276">
        <f t="shared" si="45"/>
        <v>63.215369801466039</v>
      </c>
      <c r="BM71" s="276">
        <f t="shared" si="45"/>
        <v>66.729407900620046</v>
      </c>
      <c r="BN71" s="276">
        <f t="shared" si="45"/>
        <v>70.438785579390327</v>
      </c>
      <c r="BO71" s="276">
        <f t="shared" si="45"/>
        <v>74.354361442688955</v>
      </c>
      <c r="BP71" s="276">
        <f t="shared" si="45"/>
        <v>78.487597707357878</v>
      </c>
      <c r="BQ71" s="276">
        <f t="shared" si="45"/>
        <v>82.850593755960148</v>
      </c>
      <c r="BR71" s="276">
        <f t="shared" si="45"/>
        <v>87.456121555770991</v>
      </c>
      <c r="BS71" s="276">
        <f t="shared" si="45"/>
        <v>92.317663046652143</v>
      </c>
      <c r="BT71" s="276">
        <f t="shared" si="45"/>
        <v>97.449449607256483</v>
      </c>
      <c r="BU71" s="276">
        <f t="shared" si="46"/>
        <v>102.86650371509381</v>
      </c>
      <c r="BV71" s="276">
        <f t="shared" si="46"/>
        <v>108.58468292241095</v>
      </c>
      <c r="BW71" s="276">
        <f t="shared" si="46"/>
        <v>114.62072627661846</v>
      </c>
      <c r="BX71" s="276">
        <f t="shared" si="46"/>
        <v>120.99230332115231</v>
      </c>
      <c r="BY71" s="276">
        <f t="shared" si="46"/>
        <v>127.71806582021256</v>
      </c>
      <c r="BZ71" s="276">
        <f t="shared" si="46"/>
        <v>134.81770235879495</v>
      </c>
      <c r="CA71" s="276">
        <f t="shared" si="46"/>
        <v>142.31199597784806</v>
      </c>
      <c r="CB71" s="276">
        <f t="shared" si="46"/>
        <v>150.22288501327392</v>
      </c>
      <c r="CC71" s="276">
        <f t="shared" si="46"/>
        <v>158.57352731686814</v>
      </c>
      <c r="CD71" s="276">
        <f t="shared" si="46"/>
        <v>167.3883680471962</v>
      </c>
      <c r="CE71" s="276">
        <f t="shared" si="46"/>
        <v>176.69321122885262</v>
      </c>
      <c r="CF71" s="276">
        <f t="shared" si="46"/>
        <v>186.51529528958139</v>
      </c>
      <c r="CG71" s="276">
        <f t="shared" si="46"/>
        <v>196.88337279638017</v>
      </c>
      <c r="CH71" s="276">
        <f t="shared" si="46"/>
        <v>207.8277946240031</v>
      </c>
      <c r="CI71" s="276">
        <f t="shared" si="46"/>
        <v>219.3805988022516</v>
      </c>
      <c r="CJ71" s="276">
        <f t="shared" si="46"/>
        <v>231.57560430213957</v>
      </c>
      <c r="CK71" s="276">
        <f t="shared" si="47"/>
        <v>244.44851003547686</v>
      </c>
      <c r="CL71" s="276">
        <f t="shared" si="47"/>
        <v>258.03699935767605</v>
      </c>
      <c r="CM71" s="276">
        <f t="shared" si="47"/>
        <v>272.38085037969796</v>
      </c>
      <c r="CN71" s="276">
        <f t="shared" si="47"/>
        <v>287.52205241205604</v>
      </c>
      <c r="CO71" s="276">
        <f t="shared" si="47"/>
        <v>303.50492888175103</v>
      </c>
      <c r="CP71" s="276">
        <f t="shared" si="47"/>
        <v>320.37626708195506</v>
      </c>
      <c r="CQ71" s="276">
        <f t="shared" si="47"/>
        <v>338.18545513426665</v>
      </c>
      <c r="CR71" s="276">
        <f t="shared" si="47"/>
        <v>356.9846265644714</v>
      </c>
      <c r="CS71" s="276">
        <f t="shared" si="47"/>
        <v>376.82881291503077</v>
      </c>
      <c r="CT71" s="276">
        <f t="shared" si="47"/>
        <v>397.77610484104724</v>
      </c>
      <c r="CU71" s="276">
        <f t="shared" si="47"/>
        <v>419.88782216128823</v>
      </c>
      <c r="CV71" s="276">
        <f t="shared" si="47"/>
        <v>443.22869336206617</v>
      </c>
      <c r="CW71" s="276">
        <f t="shared" si="47"/>
        <v>467.86704507944273</v>
      </c>
      <c r="CX71" s="276">
        <f t="shared" si="47"/>
        <v>493.87500211443637</v>
      </c>
      <c r="CY71" s="276">
        <f t="shared" si="47"/>
        <v>521.32869856674506</v>
      </c>
      <c r="CZ71" s="276">
        <f t="shared" si="47"/>
        <v>550.30850070504448</v>
      </c>
      <c r="DA71" s="276">
        <f t="shared" si="48"/>
        <v>580.89924222627803</v>
      </c>
      <c r="DB71" s="276">
        <f t="shared" si="48"/>
        <v>613.19047259262311</v>
      </c>
      <c r="DC71" s="276">
        <f t="shared" si="48"/>
        <v>647.27671917309874</v>
      </c>
      <c r="DD71" s="276">
        <f t="shared" si="48"/>
        <v>683.25776395719367</v>
      </c>
      <c r="DE71" s="276">
        <f t="shared" si="48"/>
        <v>721.23893565054777</v>
      </c>
      <c r="DF71" s="276">
        <f t="shared" si="48"/>
        <v>761.33141800775024</v>
      </c>
      <c r="DG71" s="276">
        <f t="shared" si="48"/>
        <v>803.65257530485007</v>
      </c>
      <c r="DH71" s="276">
        <f t="shared" si="48"/>
        <v>848.32629590434544</v>
      </c>
      <c r="DI71" s="276">
        <f t="shared" si="48"/>
        <v>895.48335491838486</v>
      </c>
      <c r="DJ71" s="276">
        <f t="shared" si="48"/>
        <v>945.26179703181651</v>
      </c>
      <c r="DK71" s="276">
        <f t="shared" si="48"/>
        <v>997.80734060573934</v>
      </c>
      <c r="DL71" s="276">
        <f t="shared" si="48"/>
        <v>1053.2738042445044</v>
      </c>
      <c r="DM71" s="276">
        <f t="shared" si="48"/>
        <v>1111.8235570748711</v>
      </c>
      <c r="DN71" s="276">
        <f t="shared" si="48"/>
        <v>1173.6279940554393</v>
      </c>
      <c r="DO71" s="276">
        <f t="shared" si="48"/>
        <v>1238.8680377077483</v>
      </c>
      <c r="DP71" s="276">
        <f t="shared" si="48"/>
        <v>1307.7346677377798</v>
      </c>
      <c r="DQ71" s="276">
        <f t="shared" si="49"/>
        <v>1380.4294800982459</v>
      </c>
      <c r="DR71" s="276">
        <f t="shared" si="49"/>
        <v>1457.1652771282284</v>
      </c>
      <c r="DS71" s="276">
        <f t="shared" si="49"/>
        <v>1538.1666904977053</v>
      </c>
      <c r="DT71" s="276">
        <f t="shared" si="49"/>
        <v>1623.6708387805365</v>
      </c>
      <c r="DU71" s="276">
        <f t="shared" si="49"/>
        <v>1713.9280215808469</v>
      </c>
      <c r="DV71" s="276">
        <f t="shared" si="49"/>
        <v>1809.2024522447496</v>
      </c>
      <c r="DW71" s="276">
        <f t="shared" si="49"/>
        <v>1909.7730313023044</v>
      </c>
      <c r="DX71" s="276">
        <f t="shared" si="49"/>
        <v>2015.9341629038393</v>
      </c>
      <c r="DY71" s="276">
        <f t="shared" si="49"/>
        <v>2127.9966166406193</v>
      </c>
      <c r="DZ71" s="276">
        <f t="shared" si="49"/>
        <v>2246.2884372727044</v>
      </c>
      <c r="EA71" s="276">
        <f t="shared" si="49"/>
        <v>2371.1559050270785</v>
      </c>
      <c r="EB71" s="276">
        <f t="shared" si="49"/>
        <v>2502.9645492771656</v>
      </c>
      <c r="EC71" s="276">
        <f t="shared" si="49"/>
        <v>2642.1002185711195</v>
      </c>
      <c r="ED71" s="276">
        <f t="shared" si="49"/>
        <v>2788.970210141219</v>
      </c>
      <c r="EE71" s="276">
        <f t="shared" si="49"/>
        <v>2944.0044622008263</v>
      </c>
      <c r="EF71" s="276">
        <f t="shared" si="49"/>
        <v>3107.6568125191689</v>
      </c>
      <c r="EG71" s="276">
        <f t="shared" si="50"/>
        <v>3280.4063269582125</v>
      </c>
      <c r="EH71" s="276">
        <f t="shared" si="50"/>
        <v>3462.7587018607105</v>
      </c>
      <c r="EI71" s="276">
        <f t="shared" si="50"/>
        <v>3655.2477443946891</v>
      </c>
      <c r="EJ71" s="276">
        <f t="shared" si="50"/>
        <v>3858.4369351878399</v>
      </c>
      <c r="EK71" s="276">
        <f t="shared" si="50"/>
        <v>4072.9210778261804</v>
      </c>
      <c r="EL71" s="276">
        <f t="shared" si="50"/>
        <v>4299.3280400456224</v>
      </c>
      <c r="EM71" s="276">
        <f t="shared" si="50"/>
        <v>4538.3205917135092</v>
      </c>
      <c r="EN71" s="276">
        <f t="shared" si="50"/>
        <v>4790.598344980509</v>
      </c>
      <c r="EO71" s="276">
        <f t="shared" si="50"/>
        <v>5056.8998022823562</v>
      </c>
      <c r="EP71" s="276">
        <f t="shared" si="50"/>
        <v>5338.0045181866271</v>
      </c>
      <c r="EQ71" s="276">
        <f t="shared" si="50"/>
        <v>5634.7353814130092</v>
      </c>
      <c r="ER71" s="276">
        <f t="shared" si="50"/>
        <v>5947.9610237073166</v>
      </c>
      <c r="ES71" s="276">
        <f t="shared" si="50"/>
        <v>6278.5983626208326</v>
      </c>
      <c r="ET71" s="276">
        <f t="shared" si="50"/>
        <v>6627.6152856385615</v>
      </c>
      <c r="EU71" s="276">
        <f t="shared" si="50"/>
        <v>6996.0334835137437</v>
      </c>
      <c r="EV71" s="276">
        <f t="shared" si="50"/>
        <v>7384.9314411027581</v>
      </c>
      <c r="EW71" s="276">
        <f t="shared" si="51"/>
        <v>7795.4475944556016</v>
      </c>
      <c r="EX71" s="276">
        <f t="shared" si="51"/>
        <v>8228.7836634038231</v>
      </c>
      <c r="EY71" s="276">
        <f t="shared" si="51"/>
        <v>8686.208169401516</v>
      </c>
      <c r="EZ71" s="276">
        <f t="shared" si="51"/>
        <v>9169.0601489172914</v>
      </c>
      <c r="FA71" s="276">
        <f t="shared" si="51"/>
        <v>9678.7530732475825</v>
      </c>
      <c r="FB71" s="276">
        <f t="shared" si="51"/>
        <v>10216.778986225903</v>
      </c>
      <c r="FC71" s="276">
        <f t="shared" si="51"/>
        <v>10784.712871940532</v>
      </c>
      <c r="FD71" s="276">
        <f t="shared" si="51"/>
        <v>11384.217265246425</v>
      </c>
      <c r="FE71" s="276">
        <f t="shared" si="51"/>
        <v>12017.047118567871</v>
      </c>
      <c r="FF71" s="276">
        <f t="shared" si="51"/>
        <v>12685.054939238675</v>
      </c>
      <c r="FG71" s="276">
        <f t="shared" si="51"/>
        <v>13390.196212418612</v>
      </c>
      <c r="FH71" s="276">
        <f t="shared" si="51"/>
        <v>14134.535125460854</v>
      </c>
      <c r="FI71" s="276">
        <f t="shared" si="51"/>
        <v>14920.250610487536</v>
      </c>
      <c r="FJ71" s="276">
        <f t="shared" si="51"/>
        <v>15749.642722862129</v>
      </c>
      <c r="FK71" s="276">
        <f t="shared" si="51"/>
        <v>16625.13937423057</v>
      </c>
      <c r="FL71" s="276">
        <f t="shared" si="51"/>
        <v>17549.303439841031</v>
      </c>
      <c r="FM71" s="276">
        <f t="shared" si="52"/>
        <v>18524.840260947876</v>
      </c>
      <c r="FN71" s="276">
        <f t="shared" si="52"/>
        <v>19554.605564261867</v>
      </c>
      <c r="FO71" s="276">
        <f t="shared" si="52"/>
        <v>20641.613821629548</v>
      </c>
      <c r="FP71" s="276">
        <f t="shared" si="52"/>
        <v>21789.047074413396</v>
      </c>
      <c r="FQ71" s="276">
        <f t="shared" si="52"/>
        <v>23000.264248404728</v>
      </c>
      <c r="FR71" s="276">
        <f t="shared" si="52"/>
        <v>24278.810986537224</v>
      </c>
      <c r="FS71" s="276">
        <f t="shared" si="52"/>
        <v>25628.430028184783</v>
      </c>
      <c r="FT71" s="276">
        <f t="shared" si="52"/>
        <v>27053.072165427413</v>
      </c>
      <c r="FU71" s="276">
        <f t="shared" si="52"/>
        <v>28556.907808357875</v>
      </c>
      <c r="FV71" s="276">
        <f t="shared" si="52"/>
        <v>30144.339193284628</v>
      </c>
      <c r="FW71" s="276">
        <f t="shared" si="52"/>
        <v>31820.013269568633</v>
      </c>
      <c r="FX71" s="276">
        <f t="shared" si="52"/>
        <v>33588.835302818166</v>
      </c>
      <c r="FY71" s="276">
        <f t="shared" si="52"/>
        <v>35455.983234262756</v>
      </c>
      <c r="FZ71" s="276">
        <f t="shared" si="52"/>
        <v>37426.922838341059</v>
      </c>
      <c r="GA71" s="276">
        <f t="shared" si="52"/>
        <v>39507.423722874009</v>
      </c>
      <c r="GB71" s="276">
        <f t="shared" si="52"/>
        <v>41703.576218661197</v>
      </c>
      <c r="GC71" s="276">
        <f t="shared" si="53"/>
        <v>44021.809207942068</v>
      </c>
      <c r="GD71" s="276">
        <f t="shared" si="53"/>
        <v>46468.908943911803</v>
      </c>
      <c r="GE71" s="276">
        <f t="shared" si="53"/>
        <v>49052.038916383106</v>
      </c>
      <c r="GF71" s="276">
        <f t="shared" si="53"/>
        <v>51778.760821747288</v>
      </c>
      <c r="GG71" s="276">
        <f t="shared" si="53"/>
        <v>54657.056698620938</v>
      </c>
      <c r="GH71" s="276">
        <f t="shared" si="53"/>
        <v>57695.352293976612</v>
      </c>
      <c r="GI71" s="276">
        <f t="shared" si="53"/>
        <v>60902.541728158234</v>
      </c>
      <c r="GJ71" s="276">
        <f t="shared" si="53"/>
        <v>64288.013530983961</v>
      </c>
      <c r="GK71" s="276">
        <f t="shared" si="53"/>
        <v>67861.678125153063</v>
      </c>
      <c r="GL71" s="276">
        <f t="shared" si="53"/>
        <v>71633.996837410014</v>
      </c>
      <c r="GM71" s="276">
        <f t="shared" si="53"/>
        <v>75616.012522391393</v>
      </c>
      <c r="GN71" s="276">
        <f t="shared" si="53"/>
        <v>79819.381888801829</v>
      </c>
      <c r="GO71" s="276">
        <f t="shared" si="53"/>
        <v>84256.409622548745</v>
      </c>
      <c r="GP71" s="276">
        <f t="shared" si="53"/>
        <v>88940.084406725931</v>
      </c>
      <c r="GQ71" s="276">
        <f t="shared" si="53"/>
        <v>93884.116943888424</v>
      </c>
      <c r="GR71" s="276">
        <f t="shared" si="53"/>
        <v>99102.980091923077</v>
      </c>
      <c r="GS71" s="276">
        <f t="shared" si="54"/>
        <v>104611.95123100581</v>
      </c>
      <c r="GT71" s="276">
        <f t="shared" si="54"/>
        <v>110427.15698566817</v>
      </c>
      <c r="GU71" s="276">
        <f t="shared" si="54"/>
        <v>116565.62043288982</v>
      </c>
      <c r="GV71" s="276">
        <f t="shared" si="54"/>
        <v>123045.31093441085</v>
      </c>
      <c r="GW71" s="276">
        <f t="shared" si="54"/>
        <v>129885.1967391403</v>
      </c>
      <c r="GX71" s="276">
        <f t="shared" si="54"/>
        <v>137105.3005096456</v>
      </c>
      <c r="GY71" s="276">
        <f t="shared" si="54"/>
        <v>144726.75793526808</v>
      </c>
      <c r="GZ71" s="276">
        <f t="shared" si="54"/>
        <v>152771.87960344466</v>
      </c>
      <c r="HA71" s="276">
        <f t="shared" si="54"/>
        <v>161264.21631035453</v>
      </c>
      <c r="HB71" s="276">
        <f t="shared" si="54"/>
        <v>170228.62800207661</v>
      </c>
      <c r="HC71" s="276">
        <f t="shared" si="54"/>
        <v>179691.35654807236</v>
      </c>
      <c r="HD71" s="276">
        <f t="shared" si="54"/>
        <v>189680.10256002637</v>
      </c>
      <c r="HE71" s="276">
        <f t="shared" si="54"/>
        <v>200224.10648091955</v>
      </c>
      <c r="HF71" s="276">
        <f t="shared" si="54"/>
        <v>211354.23418171017</v>
      </c>
    </row>
    <row r="72" spans="1:214">
      <c r="A72" s="3" t="str">
        <f t="shared" si="38"/>
        <v>Southwest Gas Corporation</v>
      </c>
      <c r="B72" s="3" t="str">
        <f t="shared" si="38"/>
        <v>SWX</v>
      </c>
      <c r="C72" s="276">
        <f>'Attachment 3 Constant DCF '!D72</f>
        <v>66.484888888888875</v>
      </c>
      <c r="D72" s="276">
        <f t="shared" si="39"/>
        <v>2.2799999999999998</v>
      </c>
      <c r="E72" s="95">
        <f t="shared" si="39"/>
        <v>0.09</v>
      </c>
      <c r="F72" s="95">
        <f t="shared" si="40"/>
        <v>8.4264724992751436E-2</v>
      </c>
      <c r="G72" s="95">
        <f t="shared" si="40"/>
        <v>7.8529449985502875E-2</v>
      </c>
      <c r="H72" s="95">
        <f t="shared" si="40"/>
        <v>7.2794174978254314E-2</v>
      </c>
      <c r="I72" s="95">
        <f t="shared" si="40"/>
        <v>6.7058899971005753E-2</v>
      </c>
      <c r="J72" s="95">
        <f t="shared" si="40"/>
        <v>6.1323624963757192E-2</v>
      </c>
      <c r="K72" s="95">
        <f>'Attachment 5 GDP Growth'!$D$25</f>
        <v>5.5588349956508631E-2</v>
      </c>
      <c r="L72" s="95">
        <f t="shared" si="55"/>
        <v>0.10244309306144714</v>
      </c>
      <c r="N72" s="276">
        <f t="shared" si="56"/>
        <v>-66.484888888888875</v>
      </c>
      <c r="O72" s="276">
        <f t="shared" si="41"/>
        <v>2.4851999999999999</v>
      </c>
      <c r="P72" s="276">
        <f t="shared" si="42"/>
        <v>2.7088679999999998</v>
      </c>
      <c r="Q72" s="276">
        <f t="shared" si="42"/>
        <v>2.9526661199999999</v>
      </c>
      <c r="R72" s="276">
        <f t="shared" si="42"/>
        <v>3.2184060708</v>
      </c>
      <c r="S72" s="276">
        <f t="shared" si="42"/>
        <v>3.5080626171720004</v>
      </c>
      <c r="T72" s="276">
        <f t="shared" si="57"/>
        <v>3.803668548865351</v>
      </c>
      <c r="U72" s="276">
        <f t="shared" si="57"/>
        <v>4.102368547934903</v>
      </c>
      <c r="V72" s="276">
        <f t="shared" si="57"/>
        <v>4.4009970818385638</v>
      </c>
      <c r="W72" s="276">
        <f t="shared" si="57"/>
        <v>4.6961231049222647</v>
      </c>
      <c r="X72" s="276">
        <f t="shared" si="57"/>
        <v>4.9841063969921526</v>
      </c>
      <c r="Y72" s="276">
        <f t="shared" si="43"/>
        <v>5.2611646476086253</v>
      </c>
      <c r="Z72" s="276">
        <f t="shared" si="43"/>
        <v>5.5536241092187053</v>
      </c>
      <c r="AA72" s="276">
        <f t="shared" si="43"/>
        <v>5.8623409097288581</v>
      </c>
      <c r="AB72" s="276">
        <f t="shared" si="43"/>
        <v>6.1882187677832228</v>
      </c>
      <c r="AC72" s="276">
        <f t="shared" si="43"/>
        <v>6.532211638254191</v>
      </c>
      <c r="AD72" s="276">
        <f t="shared" si="43"/>
        <v>6.8953265047914432</v>
      </c>
      <c r="AE72" s="276">
        <f t="shared" si="43"/>
        <v>7.2786263276041794</v>
      </c>
      <c r="AF72" s="276">
        <f t="shared" si="43"/>
        <v>7.6832331551056976</v>
      </c>
      <c r="AG72" s="276">
        <f t="shared" si="43"/>
        <v>8.1103314085291629</v>
      </c>
      <c r="AH72" s="276">
        <f t="shared" si="43"/>
        <v>8.5611713491297454</v>
      </c>
      <c r="AI72" s="276">
        <f t="shared" si="43"/>
        <v>9.037072738122804</v>
      </c>
      <c r="AJ72" s="276">
        <f t="shared" si="43"/>
        <v>9.5394287000719977</v>
      </c>
      <c r="AK72" s="276">
        <f t="shared" si="43"/>
        <v>10.069709801036762</v>
      </c>
      <c r="AL72" s="276">
        <f t="shared" si="43"/>
        <v>10.629468353417279</v>
      </c>
      <c r="AM72" s="276">
        <f t="shared" si="43"/>
        <v>11.220342960098671</v>
      </c>
      <c r="AN72" s="276">
        <f t="shared" si="43"/>
        <v>11.844063311196685</v>
      </c>
      <c r="AO72" s="276">
        <f t="shared" si="44"/>
        <v>12.50245524744653</v>
      </c>
      <c r="AP72" s="276">
        <f t="shared" si="44"/>
        <v>13.197446105057177</v>
      </c>
      <c r="AQ72" s="276">
        <f t="shared" si="44"/>
        <v>13.931070357677257</v>
      </c>
      <c r="AR72" s="276">
        <f t="shared" si="44"/>
        <v>14.705475571988565</v>
      </c>
      <c r="AS72" s="276">
        <f t="shared" si="44"/>
        <v>15.522928694361154</v>
      </c>
      <c r="AT72" s="276">
        <f t="shared" si="44"/>
        <v>16.385822686973231</v>
      </c>
      <c r="AU72" s="276">
        <f t="shared" si="44"/>
        <v>17.296683532821998</v>
      </c>
      <c r="AV72" s="276">
        <f t="shared" si="44"/>
        <v>18.258177630131488</v>
      </c>
      <c r="AW72" s="276">
        <f t="shared" si="44"/>
        <v>19.273119597803333</v>
      </c>
      <c r="AX72" s="276">
        <f t="shared" si="44"/>
        <v>20.34448051475967</v>
      </c>
      <c r="AY72" s="276">
        <f t="shared" si="44"/>
        <v>21.475396617297502</v>
      </c>
      <c r="AZ72" s="276">
        <f t="shared" si="44"/>
        <v>22.669178479914656</v>
      </c>
      <c r="BA72" s="276">
        <f t="shared" si="44"/>
        <v>23.929320706482706</v>
      </c>
      <c r="BB72" s="276">
        <f t="shared" si="44"/>
        <v>25.259512160136193</v>
      </c>
      <c r="BC72" s="276">
        <f t="shared" si="44"/>
        <v>26.663646761824531</v>
      </c>
      <c r="BD72" s="276">
        <f t="shared" si="44"/>
        <v>28.145834889137561</v>
      </c>
      <c r="BE72" s="276">
        <f t="shared" si="45"/>
        <v>29.710415408773049</v>
      </c>
      <c r="BF72" s="276">
        <f t="shared" si="45"/>
        <v>31.361968377869172</v>
      </c>
      <c r="BG72" s="276">
        <f t="shared" si="45"/>
        <v>33.105328451383123</v>
      </c>
      <c r="BH72" s="276">
        <f t="shared" si="45"/>
        <v>34.945599034763767</v>
      </c>
      <c r="BI72" s="276">
        <f t="shared" si="45"/>
        <v>36.888167223348049</v>
      </c>
      <c r="BJ72" s="276">
        <f t="shared" si="45"/>
        <v>38.938719572213728</v>
      </c>
      <c r="BK72" s="276">
        <f t="shared" si="45"/>
        <v>41.103258742652294</v>
      </c>
      <c r="BL72" s="276">
        <f t="shared" si="45"/>
        <v>43.388121073991769</v>
      </c>
      <c r="BM72" s="276">
        <f t="shared" si="45"/>
        <v>45.799995132208188</v>
      </c>
      <c r="BN72" s="276">
        <f t="shared" si="45"/>
        <v>48.345941289623767</v>
      </c>
      <c r="BO72" s="276">
        <f t="shared" si="45"/>
        <v>51.033412393008192</v>
      </c>
      <c r="BP72" s="276">
        <f t="shared" si="45"/>
        <v>53.870275580585556</v>
      </c>
      <c r="BQ72" s="276">
        <f t="shared" si="45"/>
        <v>56.864835311812705</v>
      </c>
      <c r="BR72" s="276">
        <f t="shared" si="45"/>
        <v>60.02585767734498</v>
      </c>
      <c r="BS72" s="276">
        <f t="shared" si="45"/>
        <v>63.362596060352814</v>
      </c>
      <c r="BT72" s="276">
        <f t="shared" si="45"/>
        <v>66.884818224308603</v>
      </c>
      <c r="BU72" s="276">
        <f t="shared" si="46"/>
        <v>70.602834906538931</v>
      </c>
      <c r="BV72" s="276">
        <f t="shared" si="46"/>
        <v>74.527530001245225</v>
      </c>
      <c r="BW72" s="276">
        <f t="shared" si="46"/>
        <v>78.670392420348634</v>
      </c>
      <c r="BX72" s="276">
        <f t="shared" si="46"/>
        <v>83.043549725426843</v>
      </c>
      <c r="BY72" s="276">
        <f t="shared" si="46"/>
        <v>87.659803629194599</v>
      </c>
      <c r="BZ72" s="276">
        <f t="shared" si="46"/>
        <v>92.532667470453092</v>
      </c>
      <c r="CA72" s="276">
        <f t="shared" si="46"/>
        <v>97.676405772209876</v>
      </c>
      <c r="CB72" s="276">
        <f t="shared" si="46"/>
        <v>103.10607599876941</v>
      </c>
      <c r="CC72" s="276">
        <f t="shared" si="46"/>
        <v>108.83757263403139</v>
      </c>
      <c r="CD72" s="276">
        <f t="shared" si="46"/>
        <v>114.88767371002885</v>
      </c>
      <c r="CE72" s="276">
        <f t="shared" si="46"/>
        <v>121.27408992191111</v>
      </c>
      <c r="CF72" s="276">
        <f t="shared" si="46"/>
        <v>128.01551647314741</v>
      </c>
      <c r="CG72" s="276">
        <f t="shared" si="46"/>
        <v>135.13168780271994</v>
      </c>
      <c r="CH72" s="276">
        <f t="shared" si="46"/>
        <v>142.64343535451121</v>
      </c>
      <c r="CI72" s="276">
        <f t="shared" si="46"/>
        <v>150.57274855799639</v>
      </c>
      <c r="CJ72" s="276">
        <f t="shared" si="46"/>
        <v>158.94283919875167</v>
      </c>
      <c r="CK72" s="276">
        <f t="shared" si="47"/>
        <v>167.77820936721295</v>
      </c>
      <c r="CL72" s="276">
        <f t="shared" si="47"/>
        <v>177.10472318459395</v>
      </c>
      <c r="CM72" s="276">
        <f t="shared" si="47"/>
        <v>186.94968251592974</v>
      </c>
      <c r="CN72" s="276">
        <f t="shared" si="47"/>
        <v>197.34190689188341</v>
      </c>
      <c r="CO72" s="276">
        <f t="shared" si="47"/>
        <v>208.31181787327418</v>
      </c>
      <c r="CP72" s="276">
        <f t="shared" si="47"/>
        <v>219.89152810529023</v>
      </c>
      <c r="CQ72" s="276">
        <f t="shared" si="47"/>
        <v>232.11493532207857</v>
      </c>
      <c r="CR72" s="276">
        <f t="shared" si="47"/>
        <v>245.01782157689465</v>
      </c>
      <c r="CS72" s="276">
        <f t="shared" si="47"/>
        <v>258.63795798829244</v>
      </c>
      <c r="CT72" s="276">
        <f t="shared" si="47"/>
        <v>273.01521530898242</v>
      </c>
      <c r="CU72" s="276">
        <f t="shared" si="47"/>
        <v>288.19168064102968</v>
      </c>
      <c r="CV72" s="276">
        <f t="shared" si="47"/>
        <v>304.21178063905762</v>
      </c>
      <c r="CW72" s="276">
        <f t="shared" si="47"/>
        <v>321.12241156211417</v>
      </c>
      <c r="CX72" s="276">
        <f t="shared" si="47"/>
        <v>338.97307655490698</v>
      </c>
      <c r="CY72" s="276">
        <f t="shared" si="47"/>
        <v>357.81603056027552</v>
      </c>
      <c r="CZ72" s="276">
        <f t="shared" si="47"/>
        <v>377.70643328710889</v>
      </c>
      <c r="DA72" s="276">
        <f t="shared" si="48"/>
        <v>398.70251068149736</v>
      </c>
      <c r="DB72" s="276">
        <f t="shared" si="48"/>
        <v>420.86572537379908</v>
      </c>
      <c r="DC72" s="276">
        <f t="shared" si="48"/>
        <v>444.26095660057769</v>
      </c>
      <c r="DD72" s="276">
        <f t="shared" si="48"/>
        <v>468.9566901281039</v>
      </c>
      <c r="DE72" s="276">
        <f t="shared" si="48"/>
        <v>495.02521873339094</v>
      </c>
      <c r="DF72" s="276">
        <f t="shared" si="48"/>
        <v>522.54285382963997</v>
      </c>
      <c r="DG72" s="276">
        <f t="shared" si="48"/>
        <v>551.59014885559475</v>
      </c>
      <c r="DH72" s="276">
        <f t="shared" si="48"/>
        <v>582.25213508274226</v>
      </c>
      <c r="DI72" s="276">
        <f t="shared" si="48"/>
        <v>614.61857053064602</v>
      </c>
      <c r="DJ72" s="276">
        <f t="shared" si="48"/>
        <v>648.78420271907271</v>
      </c>
      <c r="DK72" s="276">
        <f t="shared" si="48"/>
        <v>684.84904602607492</v>
      </c>
      <c r="DL72" s="276">
        <f t="shared" si="48"/>
        <v>722.91867446395349</v>
      </c>
      <c r="DM72" s="276">
        <f t="shared" si="48"/>
        <v>763.10453073015105</v>
      </c>
      <c r="DN72" s="276">
        <f t="shared" si="48"/>
        <v>805.524252437776</v>
      </c>
      <c r="DO72" s="276">
        <f t="shared" si="48"/>
        <v>850.30201648074205</v>
      </c>
      <c r="DP72" s="276">
        <f t="shared" si="48"/>
        <v>897.5689025415985</v>
      </c>
      <c r="DQ72" s="276">
        <f t="shared" si="49"/>
        <v>947.46327680616025</v>
      </c>
      <c r="DR72" s="276">
        <f t="shared" si="49"/>
        <v>1000.1311970082015</v>
      </c>
      <c r="DS72" s="276">
        <f t="shared" si="49"/>
        <v>1055.7268399899153</v>
      </c>
      <c r="DT72" s="276">
        <f t="shared" si="49"/>
        <v>1114.4129530297537</v>
      </c>
      <c r="DU72" s="276">
        <f t="shared" si="49"/>
        <v>1176.3613302588378</v>
      </c>
      <c r="DV72" s="276">
        <f t="shared" si="49"/>
        <v>1241.7533155605702</v>
      </c>
      <c r="DW72" s="276">
        <f t="shared" si="49"/>
        <v>1310.7803334256059</v>
      </c>
      <c r="DX72" s="276">
        <f t="shared" si="49"/>
        <v>1383.6444493161775</v>
      </c>
      <c r="DY72" s="276">
        <f t="shared" si="49"/>
        <v>1460.5589611801458</v>
      </c>
      <c r="DZ72" s="276">
        <f t="shared" si="49"/>
        <v>1541.7490238463424</v>
      </c>
      <c r="EA72" s="276">
        <f t="shared" si="49"/>
        <v>1627.4523081290185</v>
      </c>
      <c r="EB72" s="276">
        <f t="shared" si="49"/>
        <v>1717.9196965708222</v>
      </c>
      <c r="EC72" s="276">
        <f t="shared" si="49"/>
        <v>1813.4160178609802</v>
      </c>
      <c r="ED72" s="276">
        <f t="shared" si="49"/>
        <v>1914.2208220785747</v>
      </c>
      <c r="EE72" s="276">
        <f t="shared" si="49"/>
        <v>2020.6291990303141</v>
      </c>
      <c r="EF72" s="276">
        <f t="shared" si="49"/>
        <v>2132.9526420783509</v>
      </c>
      <c r="EG72" s="276">
        <f t="shared" si="50"/>
        <v>2251.519959986862</v>
      </c>
      <c r="EH72" s="276">
        <f t="shared" si="50"/>
        <v>2376.6782394566758</v>
      </c>
      <c r="EI72" s="276">
        <f t="shared" si="50"/>
        <v>2508.7938611656123</v>
      </c>
      <c r="EJ72" s="276">
        <f t="shared" si="50"/>
        <v>2648.2535722888269</v>
      </c>
      <c r="EK72" s="276">
        <f t="shared" si="50"/>
        <v>2795.4656186387924</v>
      </c>
      <c r="EL72" s="276">
        <f t="shared" si="50"/>
        <v>2950.8609397390737</v>
      </c>
      <c r="EM72" s="276">
        <f t="shared" si="50"/>
        <v>3114.8944303302815</v>
      </c>
      <c r="EN72" s="276">
        <f t="shared" si="50"/>
        <v>3288.046272001061</v>
      </c>
      <c r="EO72" s="276">
        <f t="shared" si="50"/>
        <v>3470.8233388422495</v>
      </c>
      <c r="EP72" s="276">
        <f t="shared" si="50"/>
        <v>3663.7606812390304</v>
      </c>
      <c r="EQ72" s="276">
        <f t="shared" si="50"/>
        <v>3867.4230921446419</v>
      </c>
      <c r="ER72" s="276">
        <f t="shared" si="50"/>
        <v>4082.4067604206612</v>
      </c>
      <c r="ES72" s="276">
        <f t="shared" si="50"/>
        <v>4309.3410160837411</v>
      </c>
      <c r="ET72" s="276">
        <f t="shared" si="50"/>
        <v>4548.8901725677406</v>
      </c>
      <c r="EU72" s="276">
        <f t="shared" si="50"/>
        <v>4801.755471394159</v>
      </c>
      <c r="EV72" s="276">
        <f t="shared" si="50"/>
        <v>5068.6771349435976</v>
      </c>
      <c r="EW72" s="276">
        <f t="shared" si="51"/>
        <v>5350.4365333373962</v>
      </c>
      <c r="EX72" s="276">
        <f t="shared" si="51"/>
        <v>5647.8584717726444</v>
      </c>
      <c r="EY72" s="276">
        <f t="shared" si="51"/>
        <v>5961.813605006374</v>
      </c>
      <c r="EZ72" s="276">
        <f t="shared" si="51"/>
        <v>6293.2209860569428</v>
      </c>
      <c r="FA72" s="276">
        <f t="shared" si="51"/>
        <v>6643.0507565835205</v>
      </c>
      <c r="FB72" s="276">
        <f t="shared" si="51"/>
        <v>7012.3269868193347</v>
      </c>
      <c r="FC72" s="276">
        <f t="shared" si="51"/>
        <v>7402.1306733721176</v>
      </c>
      <c r="FD72" s="276">
        <f t="shared" si="51"/>
        <v>7813.6029036673335</v>
      </c>
      <c r="FE72" s="276">
        <f t="shared" si="51"/>
        <v>8247.948196297586</v>
      </c>
      <c r="FF72" s="276">
        <f t="shared" si="51"/>
        <v>8706.4380270565307</v>
      </c>
      <c r="FG72" s="276">
        <f t="shared" si="51"/>
        <v>9190.4145509792033</v>
      </c>
      <c r="FH72" s="276">
        <f t="shared" si="51"/>
        <v>9701.294531284424</v>
      </c>
      <c r="FI72" s="276">
        <f t="shared" si="51"/>
        <v>10240.573486720627</v>
      </c>
      <c r="FJ72" s="276">
        <f t="shared" si="51"/>
        <v>10809.830069455797</v>
      </c>
      <c r="FK72" s="276">
        <f t="shared" si="51"/>
        <v>11410.730686327095</v>
      </c>
      <c r="FL72" s="276">
        <f t="shared" si="51"/>
        <v>12045.034376978118</v>
      </c>
      <c r="FM72" s="276">
        <f t="shared" si="52"/>
        <v>12714.597963163755</v>
      </c>
      <c r="FN72" s="276">
        <f t="shared" si="52"/>
        <v>13421.381484296413</v>
      </c>
      <c r="FO72" s="276">
        <f t="shared" si="52"/>
        <v>14167.453935145288</v>
      </c>
      <c r="FP72" s="276">
        <f t="shared" si="52"/>
        <v>14954.999322484859</v>
      </c>
      <c r="FQ72" s="276">
        <f t="shared" si="52"/>
        <v>15786.323058422497</v>
      </c>
      <c r="FR72" s="276">
        <f t="shared" si="52"/>
        <v>16663.858709120588</v>
      </c>
      <c r="FS72" s="276">
        <f t="shared" si="52"/>
        <v>17590.175118668998</v>
      </c>
      <c r="FT72" s="276">
        <f t="shared" si="52"/>
        <v>18567.983928961839</v>
      </c>
      <c r="FU72" s="276">
        <f t="shared" si="52"/>
        <v>19600.147517591799</v>
      </c>
      <c r="FV72" s="276">
        <f t="shared" si="52"/>
        <v>20689.687376998885</v>
      </c>
      <c r="FW72" s="276">
        <f t="shared" si="52"/>
        <v>21839.792959402257</v>
      </c>
      <c r="FX72" s="276">
        <f t="shared" si="52"/>
        <v>23053.831013407202</v>
      </c>
      <c r="FY72" s="276">
        <f t="shared" si="52"/>
        <v>24335.355439618692</v>
      </c>
      <c r="FZ72" s="276">
        <f t="shared" si="52"/>
        <v>25688.117694112243</v>
      </c>
      <c r="GA72" s="276">
        <f t="shared" si="52"/>
        <v>27116.077770216536</v>
      </c>
      <c r="GB72" s="276">
        <f t="shared" si="52"/>
        <v>28623.415790755236</v>
      </c>
      <c r="GC72" s="276">
        <f t="shared" si="53"/>
        <v>30214.544244682394</v>
      </c>
      <c r="GD72" s="276">
        <f t="shared" si="53"/>
        <v>31894.120903932213</v>
      </c>
      <c r="GE72" s="276">
        <f t="shared" si="53"/>
        <v>33667.062458295193</v>
      </c>
      <c r="GF72" s="276">
        <f t="shared" si="53"/>
        <v>35538.55890823454</v>
      </c>
      <c r="GG72" s="276">
        <f t="shared" si="53"/>
        <v>37514.088757775477</v>
      </c>
      <c r="GH72" s="276">
        <f t="shared" si="53"/>
        <v>39599.435051942222</v>
      </c>
      <c r="GI72" s="276">
        <f t="shared" si="53"/>
        <v>41800.702305689621</v>
      </c>
      <c r="GJ72" s="276">
        <f t="shared" si="53"/>
        <v>44124.334373886137</v>
      </c>
      <c r="GK72" s="276">
        <f t="shared" si="53"/>
        <v>46577.133314659724</v>
      </c>
      <c r="GL72" s="276">
        <f t="shared" si="53"/>
        <v>49166.279301325987</v>
      </c>
      <c r="GM72" s="276">
        <f t="shared" si="53"/>
        <v>51899.351641187546</v>
      </c>
      <c r="GN72" s="276">
        <f t="shared" si="53"/>
        <v>54784.350962733777</v>
      </c>
      <c r="GO72" s="276">
        <f t="shared" si="53"/>
        <v>57829.72263619041</v>
      </c>
      <c r="GP72" s="276">
        <f t="shared" si="53"/>
        <v>61044.381495978792</v>
      </c>
      <c r="GQ72" s="276">
        <f t="shared" si="53"/>
        <v>64437.73793745588</v>
      </c>
      <c r="GR72" s="276">
        <f t="shared" si="53"/>
        <v>68019.725464328963</v>
      </c>
      <c r="GS72" s="276">
        <f t="shared" si="54"/>
        <v>71800.829767385731</v>
      </c>
      <c r="GT72" s="276">
        <f t="shared" si="54"/>
        <v>75792.119419662864</v>
      </c>
      <c r="GU72" s="276">
        <f t="shared" si="54"/>
        <v>80005.278277908583</v>
      </c>
      <c r="GV72" s="276">
        <f t="shared" si="54"/>
        <v>84452.639685188828</v>
      </c>
      <c r="GW72" s="276">
        <f t="shared" si="54"/>
        <v>89147.222574760031</v>
      </c>
      <c r="GX72" s="276">
        <f t="shared" si="54"/>
        <v>94102.769580896565</v>
      </c>
      <c r="GY72" s="276">
        <f t="shared" si="54"/>
        <v>99333.787268236134</v>
      </c>
      <c r="GZ72" s="276">
        <f t="shared" si="54"/>
        <v>104855.58859740822</v>
      </c>
      <c r="HA72" s="276">
        <f t="shared" si="54"/>
        <v>110684.33775125664</v>
      </c>
      <c r="HB72" s="276">
        <f t="shared" si="54"/>
        <v>116837.09745287789</v>
      </c>
      <c r="HC72" s="276">
        <f t="shared" si="54"/>
        <v>123331.87891399117</v>
      </c>
      <c r="HD72" s="276">
        <f t="shared" si="54"/>
        <v>130187.69455985585</v>
      </c>
      <c r="HE72" s="276">
        <f t="shared" si="54"/>
        <v>137424.61368508017</v>
      </c>
      <c r="HF72" s="276">
        <f t="shared" si="54"/>
        <v>145063.82120324441</v>
      </c>
    </row>
    <row r="73" spans="1:214">
      <c r="A73" s="3" t="str">
        <f t="shared" si="38"/>
        <v>Spire, Inc.</v>
      </c>
      <c r="B73" s="3" t="str">
        <f t="shared" si="38"/>
        <v>SR</v>
      </c>
      <c r="C73" s="276">
        <f>'Attachment 3 Constant DCF '!D73</f>
        <v>62.133277777777749</v>
      </c>
      <c r="D73" s="276">
        <f t="shared" si="39"/>
        <v>2.6</v>
      </c>
      <c r="E73" s="95">
        <f t="shared" si="39"/>
        <v>0.16500000000000001</v>
      </c>
      <c r="F73" s="95">
        <f t="shared" si="40"/>
        <v>0.14676472499275145</v>
      </c>
      <c r="G73" s="95">
        <f t="shared" si="40"/>
        <v>0.12852944998550289</v>
      </c>
      <c r="H73" s="95">
        <f t="shared" si="40"/>
        <v>0.11029417497825433</v>
      </c>
      <c r="I73" s="95">
        <f t="shared" si="40"/>
        <v>9.2058899971005775E-2</v>
      </c>
      <c r="J73" s="95">
        <f t="shared" si="40"/>
        <v>7.3823624963757217E-2</v>
      </c>
      <c r="K73" s="95">
        <f>'Attachment 5 GDP Growth'!$D$25</f>
        <v>5.5588349956508631E-2</v>
      </c>
      <c r="L73" s="95">
        <f t="shared" si="55"/>
        <v>0.14161065220832822</v>
      </c>
      <c r="N73" s="276">
        <f t="shared" si="56"/>
        <v>-62.133277777777749</v>
      </c>
      <c r="O73" s="276">
        <f t="shared" si="41"/>
        <v>3.0290000000000004</v>
      </c>
      <c r="P73" s="276">
        <f t="shared" si="42"/>
        <v>3.5287850000000005</v>
      </c>
      <c r="Q73" s="276">
        <f t="shared" si="42"/>
        <v>4.1110345250000009</v>
      </c>
      <c r="R73" s="276">
        <f t="shared" si="42"/>
        <v>4.7893552216250015</v>
      </c>
      <c r="S73" s="276">
        <f t="shared" si="42"/>
        <v>5.5795988331931268</v>
      </c>
      <c r="T73" s="276">
        <f t="shared" si="57"/>
        <v>6.3984871215165935</v>
      </c>
      <c r="U73" s="276">
        <f t="shared" si="57"/>
        <v>7.2208811519844458</v>
      </c>
      <c r="V73" s="276">
        <f t="shared" si="57"/>
        <v>8.0173022812585959</v>
      </c>
      <c r="W73" s="276">
        <f t="shared" si="57"/>
        <v>8.7553663100062966</v>
      </c>
      <c r="X73" s="276">
        <f t="shared" si="57"/>
        <v>9.4017191888965161</v>
      </c>
      <c r="Y73" s="276">
        <f t="shared" si="43"/>
        <v>9.9243452453617174</v>
      </c>
      <c r="Z73" s="276">
        <f t="shared" si="43"/>
        <v>10.476023221950097</v>
      </c>
      <c r="AA73" s="276">
        <f t="shared" si="43"/>
        <v>11.05836806696437</v>
      </c>
      <c r="AB73" s="276">
        <f t="shared" si="43"/>
        <v>11.673084501018666</v>
      </c>
      <c r="AC73" s="276">
        <f t="shared" si="43"/>
        <v>12.321972007333189</v>
      </c>
      <c r="AD73" s="276">
        <f t="shared" si="43"/>
        <v>13.006930099431129</v>
      </c>
      <c r="AE73" s="276">
        <f t="shared" si="43"/>
        <v>13.729963881658152</v>
      </c>
      <c r="AF73" s="276">
        <f t="shared" si="43"/>
        <v>14.49318991880199</v>
      </c>
      <c r="AG73" s="276">
        <f t="shared" si="43"/>
        <v>15.298842431994498</v>
      </c>
      <c r="AH73" s="276">
        <f t="shared" si="43"/>
        <v>16.149279839033692</v>
      </c>
      <c r="AI73" s="276">
        <f t="shared" si="43"/>
        <v>17.046991658271487</v>
      </c>
      <c r="AJ73" s="276">
        <f t="shared" si="43"/>
        <v>17.994605796277167</v>
      </c>
      <c r="AK73" s="276">
        <f t="shared" si="43"/>
        <v>18.994896240610039</v>
      </c>
      <c r="AL73" s="276">
        <f t="shared" si="43"/>
        <v>20.050791180220639</v>
      </c>
      <c r="AM73" s="276">
        <f t="shared" si="43"/>
        <v>21.165381577251619</v>
      </c>
      <c r="AN73" s="276">
        <f t="shared" si="43"/>
        <v>22.341930215330922</v>
      </c>
      <c r="AO73" s="276">
        <f t="shared" si="44"/>
        <v>23.583881250844634</v>
      </c>
      <c r="AP73" s="276">
        <f t="shared" si="44"/>
        <v>24.894870295149328</v>
      </c>
      <c r="AQ73" s="276">
        <f t="shared" si="44"/>
        <v>26.278735057237981</v>
      </c>
      <c r="AR73" s="276">
        <f t="shared" si="44"/>
        <v>27.739526578014097</v>
      </c>
      <c r="AS73" s="276">
        <f t="shared" si="44"/>
        <v>29.281521089060618</v>
      </c>
      <c r="AT73" s="276">
        <f t="shared" si="44"/>
        <v>30.909232530618208</v>
      </c>
      <c r="AU73" s="276">
        <f t="shared" si="44"/>
        <v>32.627425765417314</v>
      </c>
      <c r="AV73" s="276">
        <f t="shared" si="44"/>
        <v>34.441130527045338</v>
      </c>
      <c r="AW73" s="276">
        <f t="shared" si="44"/>
        <v>36.355656143680527</v>
      </c>
      <c r="AX73" s="276">
        <f t="shared" si="44"/>
        <v>38.37660708029393</v>
      </c>
      <c r="AY73" s="276">
        <f t="shared" si="44"/>
        <v>40.509899344816738</v>
      </c>
      <c r="AZ73" s="276">
        <f t="shared" si="44"/>
        <v>42.761777806299349</v>
      </c>
      <c r="BA73" s="276">
        <f t="shared" si="44"/>
        <v>45.138834475758379</v>
      </c>
      <c r="BB73" s="276">
        <f t="shared" si="44"/>
        <v>47.648027803225752</v>
      </c>
      <c r="BC73" s="276">
        <f t="shared" si="44"/>
        <v>50.296703047488919</v>
      </c>
      <c r="BD73" s="276">
        <f t="shared" si="44"/>
        <v>53.092613778151325</v>
      </c>
      <c r="BE73" s="276">
        <f t="shared" si="45"/>
        <v>56.043944572956953</v>
      </c>
      <c r="BF73" s="276">
        <f t="shared" si="45"/>
        <v>59.159334976821654</v>
      </c>
      <c r="BG73" s="276">
        <f t="shared" si="45"/>
        <v>62.44790479270754</v>
      </c>
      <c r="BH73" s="276">
        <f t="shared" si="45"/>
        <v>65.919280778375295</v>
      </c>
      <c r="BI73" s="276">
        <f t="shared" si="45"/>
        <v>69.583624827164968</v>
      </c>
      <c r="BJ73" s="276">
        <f t="shared" si="45"/>
        <v>73.451663715299816</v>
      </c>
      <c r="BK73" s="276">
        <f t="shared" si="45"/>
        <v>77.534720502793689</v>
      </c>
      <c r="BL73" s="276">
        <f t="shared" si="45"/>
        <v>81.844747679883071</v>
      </c>
      <c r="BM73" s="276">
        <f t="shared" si="45"/>
        <v>86.394362156014552</v>
      </c>
      <c r="BN73" s="276">
        <f t="shared" si="45"/>
        <v>91.196882193812428</v>
      </c>
      <c r="BO73" s="276">
        <f t="shared" si="45"/>
        <v>96.266366396144562</v>
      </c>
      <c r="BP73" s="276">
        <f t="shared" si="45"/>
        <v>101.61765486041493</v>
      </c>
      <c r="BQ73" s="276">
        <f t="shared" si="45"/>
        <v>107.26641262055539</v>
      </c>
      <c r="BR73" s="276">
        <f t="shared" si="45"/>
        <v>113.22917550388607</v>
      </c>
      <c r="BS73" s="276">
        <f t="shared" si="45"/>
        <v>119.52339853708303</v>
      </c>
      <c r="BT73" s="276">
        <f t="shared" si="45"/>
        <v>126.16750704295364</v>
      </c>
      <c r="BU73" s="276">
        <f t="shared" si="46"/>
        <v>133.18095057759763</v>
      </c>
      <c r="BV73" s="276">
        <f t="shared" si="46"/>
        <v>140.58425986584561</v>
      </c>
      <c r="BW73" s="276">
        <f t="shared" si="46"/>
        <v>148.39910690164498</v>
      </c>
      <c r="BX73" s="276">
        <f t="shared" si="46"/>
        <v>156.64836838932695</v>
      </c>
      <c r="BY73" s="276">
        <f t="shared" si="46"/>
        <v>165.35619271146894</v>
      </c>
      <c r="BZ73" s="276">
        <f t="shared" si="46"/>
        <v>174.54807061938996</v>
      </c>
      <c r="CA73" s="276">
        <f t="shared" si="46"/>
        <v>184.25090985321398</v>
      </c>
      <c r="CB73" s="276">
        <f t="shared" si="46"/>
        <v>194.49311390993955</v>
      </c>
      <c r="CC73" s="276">
        <f t="shared" si="46"/>
        <v>205.30466519009636</v>
      </c>
      <c r="CD73" s="276">
        <f t="shared" si="46"/>
        <v>216.71721276638726</v>
      </c>
      <c r="CE73" s="276">
        <f t="shared" si="46"/>
        <v>228.76416503124435</v>
      </c>
      <c r="CF73" s="276">
        <f t="shared" si="46"/>
        <v>241.48078749450966</v>
      </c>
      <c r="CG73" s="276">
        <f t="shared" si="46"/>
        <v>254.90430601752774</v>
      </c>
      <c r="CH73" s="276">
        <f t="shared" si="46"/>
        <v>269.07401578585103</v>
      </c>
      <c r="CI73" s="276">
        <f t="shared" si="46"/>
        <v>284.03139633955806</v>
      </c>
      <c r="CJ73" s="276">
        <f t="shared" si="46"/>
        <v>299.82023299791723</v>
      </c>
      <c r="CK73" s="276">
        <f t="shared" si="47"/>
        <v>316.4867450338474</v>
      </c>
      <c r="CL73" s="276">
        <f t="shared" si="47"/>
        <v>334.07972097338524</v>
      </c>
      <c r="CM73" s="276">
        <f t="shared" si="47"/>
        <v>352.65066141622651</v>
      </c>
      <c r="CN73" s="276">
        <f t="shared" si="47"/>
        <v>372.25392979542596</v>
      </c>
      <c r="CO73" s="276">
        <f t="shared" si="47"/>
        <v>392.94691151757968</v>
      </c>
      <c r="CP73" s="276">
        <f t="shared" si="47"/>
        <v>414.79018194934815</v>
      </c>
      <c r="CQ73" s="276">
        <f t="shared" si="47"/>
        <v>437.84768374207243</v>
      </c>
      <c r="CR73" s="276">
        <f t="shared" si="47"/>
        <v>462.18691401357347</v>
      </c>
      <c r="CS73" s="276">
        <f t="shared" si="47"/>
        <v>487.87912193507873</v>
      </c>
      <c r="CT73" s="276">
        <f t="shared" si="47"/>
        <v>514.99951730168004</v>
      </c>
      <c r="CU73" s="276">
        <f t="shared" si="47"/>
        <v>543.62749069687891</v>
      </c>
      <c r="CV73" s="276">
        <f t="shared" si="47"/>
        <v>573.84684589571566</v>
      </c>
      <c r="CW73" s="276">
        <f t="shared" si="47"/>
        <v>605.74604518680542</v>
      </c>
      <c r="CX73" s="276">
        <f t="shared" si="47"/>
        <v>639.41846833142063</v>
      </c>
      <c r="CY73" s="276">
        <f t="shared" si="47"/>
        <v>674.96268591768239</v>
      </c>
      <c r="CZ73" s="276">
        <f t="shared" si="47"/>
        <v>712.48274791005952</v>
      </c>
      <c r="DA73" s="276">
        <f t="shared" si="48"/>
        <v>752.08848823885887</v>
      </c>
      <c r="DB73" s="276">
        <f t="shared" si="48"/>
        <v>793.89584632134211</v>
      </c>
      <c r="DC73" s="276">
        <f t="shared" si="48"/>
        <v>838.02720645567149</v>
      </c>
      <c r="DD73" s="276">
        <f t="shared" si="48"/>
        <v>884.6117560812047</v>
      </c>
      <c r="DE73" s="276">
        <f t="shared" si="48"/>
        <v>933.78586395388834</v>
      </c>
      <c r="DF73" s="276">
        <f t="shared" si="48"/>
        <v>985.69347934379789</v>
      </c>
      <c r="DG73" s="276">
        <f t="shared" si="48"/>
        <v>1040.4865534234095</v>
      </c>
      <c r="DH73" s="276">
        <f t="shared" si="48"/>
        <v>1098.3254840801515</v>
      </c>
      <c r="DI73" s="276">
        <f t="shared" si="48"/>
        <v>1159.3795854553507</v>
      </c>
      <c r="DJ73" s="276">
        <f t="shared" si="48"/>
        <v>1223.8275835840745</v>
      </c>
      <c r="DK73" s="276">
        <f t="shared" si="48"/>
        <v>1291.8581395867743</v>
      </c>
      <c r="DL73" s="276">
        <f t="shared" si="48"/>
        <v>1363.6704019442882</v>
      </c>
      <c r="DM73" s="276">
        <f t="shared" si="48"/>
        <v>1439.4745894729001</v>
      </c>
      <c r="DN73" s="276">
        <f t="shared" si="48"/>
        <v>1519.4926067060212</v>
      </c>
      <c r="DO73" s="276">
        <f t="shared" si="48"/>
        <v>1603.9586934839231</v>
      </c>
      <c r="DP73" s="276">
        <f t="shared" si="48"/>
        <v>1693.1201106530918</v>
      </c>
      <c r="DQ73" s="276">
        <f t="shared" si="49"/>
        <v>1787.2378638824785</v>
      </c>
      <c r="DR73" s="276">
        <f t="shared" si="49"/>
        <v>1886.5874677155007</v>
      </c>
      <c r="DS73" s="276">
        <f t="shared" si="49"/>
        <v>1991.4597520944333</v>
      </c>
      <c r="DT73" s="276">
        <f t="shared" si="49"/>
        <v>2102.1617137181606</v>
      </c>
      <c r="DU73" s="276">
        <f t="shared" si="49"/>
        <v>2219.0174147254997</v>
      </c>
      <c r="DV73" s="276">
        <f t="shared" si="49"/>
        <v>2342.3689313348477</v>
      </c>
      <c r="DW73" s="276">
        <f t="shared" si="49"/>
        <v>2472.5773552171422</v>
      </c>
      <c r="DX73" s="276">
        <f t="shared" si="49"/>
        <v>2610.0238505334914</v>
      </c>
      <c r="DY73" s="276">
        <f t="shared" si="49"/>
        <v>2755.1107697317811</v>
      </c>
      <c r="DZ73" s="276">
        <f t="shared" si="49"/>
        <v>2908.2628313685773</v>
      </c>
      <c r="EA73" s="276">
        <f t="shared" si="49"/>
        <v>3069.9283634042004</v>
      </c>
      <c r="EB73" s="276">
        <f t="shared" si="49"/>
        <v>3240.580615610525</v>
      </c>
      <c r="EC73" s="276">
        <f t="shared" si="49"/>
        <v>3420.7191449333609</v>
      </c>
      <c r="ED73" s="276">
        <f t="shared" si="49"/>
        <v>3610.8712778648455</v>
      </c>
      <c r="EE73" s="276">
        <f t="shared" si="49"/>
        <v>3811.5936541067022</v>
      </c>
      <c r="EF73" s="276">
        <f t="shared" si="49"/>
        <v>4023.4738560431929</v>
      </c>
      <c r="EG73" s="276">
        <f t="shared" si="50"/>
        <v>4247.1321287937853</v>
      </c>
      <c r="EH73" s="276">
        <f t="shared" si="50"/>
        <v>4483.223195880706</v>
      </c>
      <c r="EI73" s="276">
        <f t="shared" si="50"/>
        <v>4732.4381758264599</v>
      </c>
      <c r="EJ73" s="276">
        <f t="shared" si="50"/>
        <v>4995.5066052918428</v>
      </c>
      <c r="EK73" s="276">
        <f t="shared" si="50"/>
        <v>5273.198574676856</v>
      </c>
      <c r="EL73" s="276">
        <f t="shared" si="50"/>
        <v>5566.326982436156</v>
      </c>
      <c r="EM73" s="276">
        <f t="shared" si="50"/>
        <v>5875.7499147081735</v>
      </c>
      <c r="EN73" s="276">
        <f t="shared" si="50"/>
        <v>6202.3731572238976</v>
      </c>
      <c r="EO73" s="276">
        <f t="shared" si="50"/>
        <v>6547.1528468485149</v>
      </c>
      <c r="EP73" s="276">
        <f t="shared" si="50"/>
        <v>6911.0982705178822</v>
      </c>
      <c r="EQ73" s="276">
        <f t="shared" si="50"/>
        <v>7295.2748197632518</v>
      </c>
      <c r="ER73" s="276">
        <f t="shared" si="50"/>
        <v>7700.8071094731567</v>
      </c>
      <c r="ES73" s="276">
        <f t="shared" si="50"/>
        <v>8128.8822700221199</v>
      </c>
      <c r="ET73" s="276">
        <f t="shared" si="50"/>
        <v>8580.7534224033679</v>
      </c>
      <c r="EU73" s="276">
        <f t="shared" si="50"/>
        <v>9057.7433465384347</v>
      </c>
      <c r="EV73" s="276">
        <f t="shared" si="50"/>
        <v>9561.248353502051</v>
      </c>
      <c r="EW73" s="276">
        <f t="shared" si="51"/>
        <v>10092.742372997614</v>
      </c>
      <c r="EX73" s="276">
        <f t="shared" si="51"/>
        <v>10653.78126804869</v>
      </c>
      <c r="EY73" s="276">
        <f t="shared" si="51"/>
        <v>11246.007389537077</v>
      </c>
      <c r="EZ73" s="276">
        <f t="shared" si="51"/>
        <v>11871.154383920146</v>
      </c>
      <c r="FA73" s="276">
        <f t="shared" si="51"/>
        <v>12531.05226820124</v>
      </c>
      <c r="FB73" s="276">
        <f t="shared" si="51"/>
        <v>13227.632787009312</v>
      </c>
      <c r="FC73" s="276">
        <f t="shared" si="51"/>
        <v>13962.935067469773</v>
      </c>
      <c r="FD73" s="276">
        <f t="shared" si="51"/>
        <v>14739.111588420288</v>
      </c>
      <c r="FE73" s="276">
        <f t="shared" si="51"/>
        <v>15558.434481445427</v>
      </c>
      <c r="FF73" s="276">
        <f t="shared" si="51"/>
        <v>16423.302182175426</v>
      </c>
      <c r="FG73" s="276">
        <f t="shared" si="51"/>
        <v>17336.246451319686</v>
      </c>
      <c r="FH73" s="276">
        <f t="shared" si="51"/>
        <v>18299.939785987925</v>
      </c>
      <c r="FI73" s="276">
        <f t="shared" si="51"/>
        <v>19317.203242994456</v>
      </c>
      <c r="FJ73" s="276">
        <f t="shared" si="51"/>
        <v>20391.014697047034</v>
      </c>
      <c r="FK73" s="276">
        <f t="shared" si="51"/>
        <v>21524.517557994797</v>
      </c>
      <c r="FL73" s="276">
        <f t="shared" si="51"/>
        <v>22721.029972653625</v>
      </c>
      <c r="FM73" s="276">
        <f t="shared" si="52"/>
        <v>23984.054538145818</v>
      </c>
      <c r="FN73" s="276">
        <f t="shared" si="52"/>
        <v>25317.288555188257</v>
      </c>
      <c r="FO73" s="276">
        <f t="shared" si="52"/>
        <v>26724.634851343973</v>
      </c>
      <c r="FP73" s="276">
        <f t="shared" si="52"/>
        <v>28210.21320592039</v>
      </c>
      <c r="FQ73" s="276">
        <f t="shared" si="52"/>
        <v>29778.372409958814</v>
      </c>
      <c r="FR73" s="276">
        <f t="shared" si="52"/>
        <v>31433.702996618846</v>
      </c>
      <c r="FS73" s="276">
        <f t="shared" si="52"/>
        <v>33181.050679223845</v>
      </c>
      <c r="FT73" s="276">
        <f t="shared" si="52"/>
        <v>35025.530536305188</v>
      </c>
      <c r="FU73" s="276">
        <f t="shared" si="52"/>
        <v>36972.541985169701</v>
      </c>
      <c r="FV73" s="276">
        <f t="shared" si="52"/>
        <v>39027.784587823022</v>
      </c>
      <c r="FW73" s="276">
        <f t="shared" si="52"/>
        <v>41197.274735518164</v>
      </c>
      <c r="FX73" s="276">
        <f t="shared" si="52"/>
        <v>43487.36326077058</v>
      </c>
      <c r="FY73" s="276">
        <f t="shared" si="52"/>
        <v>45904.754028396113</v>
      </c>
      <c r="FZ73" s="276">
        <f t="shared" si="52"/>
        <v>48456.523559994042</v>
      </c>
      <c r="GA73" s="276">
        <f t="shared" si="52"/>
        <v>51150.1417493228</v>
      </c>
      <c r="GB73" s="276">
        <f t="shared" si="52"/>
        <v>53993.493729209178</v>
      </c>
      <c r="GC73" s="276">
        <f t="shared" si="53"/>
        <v>56994.90295400301</v>
      </c>
      <c r="GD73" s="276">
        <f t="shared" si="53"/>
        <v>60163.155565147375</v>
      </c>
      <c r="GE73" s="276">
        <f t="shared" si="53"/>
        <v>63507.526111190658</v>
      </c>
      <c r="GF73" s="276">
        <f t="shared" si="53"/>
        <v>67037.804697531639</v>
      </c>
      <c r="GG73" s="276">
        <f t="shared" si="53"/>
        <v>70764.325645374105</v>
      </c>
      <c r="GH73" s="276">
        <f t="shared" si="53"/>
        <v>74697.997743785498</v>
      </c>
      <c r="GI73" s="276">
        <f t="shared" si="53"/>
        <v>78850.336183417545</v>
      </c>
      <c r="GJ73" s="276">
        <f t="shared" si="53"/>
        <v>83233.496265369715</v>
      </c>
      <c r="GK73" s="276">
        <f t="shared" si="53"/>
        <v>87860.308983872834</v>
      </c>
      <c r="GL73" s="276">
        <f t="shared" si="53"/>
        <v>92744.318586955342</v>
      </c>
      <c r="GM73" s="276">
        <f t="shared" si="53"/>
        <v>97899.822225044947</v>
      </c>
      <c r="GN73" s="276">
        <f t="shared" si="53"/>
        <v>103341.91180357072</v>
      </c>
      <c r="GO73" s="276">
        <f t="shared" si="53"/>
        <v>109086.51816208226</v>
      </c>
      <c r="GP73" s="276">
        <f t="shared" si="53"/>
        <v>115150.45770921312</v>
      </c>
      <c r="GQ73" s="276">
        <f t="shared" si="53"/>
        <v>121551.48165000501</v>
      </c>
      <c r="GR73" s="276">
        <f t="shared" si="53"/>
        <v>128308.32794969762</v>
      </c>
      <c r="GS73" s="276">
        <f t="shared" si="54"/>
        <v>135440.77618609989</v>
      </c>
      <c r="GT73" s="276">
        <f t="shared" si="54"/>
        <v>142969.70545111396</v>
      </c>
      <c r="GU73" s="276">
        <f t="shared" si="54"/>
        <v>150917.15547090943</v>
      </c>
      <c r="GV73" s="276">
        <f t="shared" si="54"/>
        <v>159306.39112366716</v>
      </c>
      <c r="GW73" s="276">
        <f t="shared" si="54"/>
        <v>168161.97054375801</v>
      </c>
      <c r="GX73" s="276">
        <f t="shared" si="54"/>
        <v>177509.81701172053</v>
      </c>
      <c r="GY73" s="276">
        <f t="shared" si="54"/>
        <v>187377.29484048387</v>
      </c>
      <c r="GZ73" s="276">
        <f t="shared" si="54"/>
        <v>197793.28947998059</v>
      </c>
      <c r="HA73" s="276">
        <f t="shared" si="54"/>
        <v>208788.29207464278</v>
      </c>
      <c r="HB73" s="276">
        <f t="shared" si="54"/>
        <v>220394.48872130975</v>
      </c>
      <c r="HC73" s="276">
        <f t="shared" si="54"/>
        <v>232645.85468883571</v>
      </c>
      <c r="HD73" s="276">
        <f t="shared" si="54"/>
        <v>245578.25387520978</v>
      </c>
      <c r="HE73" s="276">
        <f t="shared" si="54"/>
        <v>259229.54379333326</v>
      </c>
      <c r="HF73" s="276">
        <f t="shared" si="54"/>
        <v>273639.68639278313</v>
      </c>
    </row>
    <row r="74" spans="1:214" ht="13.15" thickBot="1">
      <c r="A74" s="362" t="s">
        <v>5</v>
      </c>
      <c r="B74" s="363"/>
      <c r="C74" s="363"/>
      <c r="D74" s="363"/>
      <c r="E74" s="363"/>
      <c r="F74" s="363"/>
      <c r="G74" s="363"/>
      <c r="H74" s="363"/>
      <c r="I74" s="363"/>
      <c r="J74" s="363"/>
      <c r="K74" s="363"/>
      <c r="L74" s="364">
        <f>MEDIAN(L67:L73)</f>
        <v>0.10244309306144714</v>
      </c>
    </row>
    <row r="76" spans="1:214">
      <c r="A76" s="16" t="s">
        <v>23</v>
      </c>
    </row>
    <row r="77" spans="1:214">
      <c r="A77" s="3" t="s">
        <v>639</v>
      </c>
    </row>
    <row r="78" spans="1:214">
      <c r="A78" s="3" t="s">
        <v>45</v>
      </c>
    </row>
    <row r="79" spans="1:214">
      <c r="A79" s="3" t="s">
        <v>1728</v>
      </c>
    </row>
    <row r="80" spans="1:214">
      <c r="A80" s="3" t="s">
        <v>631</v>
      </c>
    </row>
    <row r="81" spans="1:1">
      <c r="A81" s="3" t="s">
        <v>632</v>
      </c>
    </row>
    <row r="82" spans="1:1">
      <c r="A82" s="3" t="s">
        <v>633</v>
      </c>
    </row>
    <row r="83" spans="1:1">
      <c r="A83" s="3" t="s">
        <v>634</v>
      </c>
    </row>
    <row r="84" spans="1:1">
      <c r="A84" s="3" t="s">
        <v>635</v>
      </c>
    </row>
    <row r="85" spans="1:1">
      <c r="A85" s="3" t="s">
        <v>1726</v>
      </c>
    </row>
    <row r="86" spans="1:1">
      <c r="A86" s="3" t="s">
        <v>636</v>
      </c>
    </row>
  </sheetData>
  <pageMargins left="0.7" right="0.7" top="0.75" bottom="0.75" header="0.3" footer="0.3"/>
  <pageSetup scale="85" firstPageNumber="7" orientation="landscape" useFirstPageNumber="1" horizontalDpi="90" verticalDpi="90" r:id="rId1"/>
  <headerFooter>
    <oddHeader>&amp;RFile No. GR-2021-0241 
Schedule AEB-D2, Attachment 4 
Page &amp;P of 9</oddHeader>
  </headerFooter>
  <rowBreaks count="2" manualBreakCount="2">
    <brk id="29" max="11" man="1"/>
    <brk id="58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4D99-5610-457C-AB46-A9977F8AAD9A}">
  <dimension ref="B2:H31"/>
  <sheetViews>
    <sheetView workbookViewId="0">
      <selection activeCell="H46" sqref="H46"/>
    </sheetView>
  </sheetViews>
  <sheetFormatPr defaultRowHeight="12.75"/>
  <cols>
    <col min="1" max="1" width="2.73046875" customWidth="1"/>
    <col min="2" max="2" width="4.73046875" customWidth="1"/>
    <col min="3" max="3" width="33" customWidth="1"/>
    <col min="4" max="4" width="12.1328125" customWidth="1"/>
  </cols>
  <sheetData>
    <row r="2" spans="2:8">
      <c r="B2" s="277" t="s">
        <v>609</v>
      </c>
      <c r="C2" s="277"/>
      <c r="D2" s="277"/>
    </row>
    <row r="3" spans="2:8" ht="13.15" thickBot="1">
      <c r="B3" s="223"/>
      <c r="C3" s="223"/>
      <c r="D3" s="223"/>
      <c r="E3" s="3"/>
      <c r="F3" s="3"/>
      <c r="G3" s="3"/>
      <c r="H3" s="3"/>
    </row>
    <row r="4" spans="2:8">
      <c r="B4" s="352" t="s">
        <v>610</v>
      </c>
      <c r="C4" s="273"/>
      <c r="D4" s="353"/>
      <c r="E4" s="3"/>
      <c r="F4" s="3"/>
      <c r="G4" s="3"/>
      <c r="H4" s="3"/>
    </row>
    <row r="5" spans="2:8">
      <c r="B5" s="338"/>
      <c r="C5" s="340">
        <v>1929</v>
      </c>
      <c r="D5" s="354">
        <v>1109.4000000000001</v>
      </c>
      <c r="E5" s="3"/>
      <c r="F5" s="3"/>
      <c r="G5" s="3"/>
      <c r="H5" s="3"/>
    </row>
    <row r="6" spans="2:8">
      <c r="B6" s="338"/>
      <c r="C6" s="340">
        <v>2019</v>
      </c>
      <c r="D6" s="355">
        <v>19091.7</v>
      </c>
      <c r="E6" s="3"/>
      <c r="F6" s="3"/>
      <c r="G6" s="3"/>
      <c r="H6" s="3"/>
    </row>
    <row r="7" spans="2:8" ht="13.15">
      <c r="B7" s="341" t="s">
        <v>236</v>
      </c>
      <c r="C7" s="3"/>
      <c r="D7" s="356">
        <f>(D6/D5)^(1/(C6-C5))-1</f>
        <v>3.2121029984722327E-2</v>
      </c>
      <c r="E7" s="3"/>
      <c r="F7" s="3"/>
      <c r="G7" s="3" t="s">
        <v>283</v>
      </c>
      <c r="H7" s="3"/>
    </row>
    <row r="8" spans="2:8">
      <c r="B8" s="338"/>
      <c r="C8" s="3"/>
      <c r="D8" s="339"/>
      <c r="E8" s="3"/>
      <c r="F8" s="3"/>
      <c r="G8" s="3"/>
      <c r="H8" s="3"/>
    </row>
    <row r="9" spans="2:8">
      <c r="B9" s="338" t="s">
        <v>611</v>
      </c>
      <c r="C9" s="3"/>
      <c r="D9" s="339"/>
      <c r="E9" s="3"/>
      <c r="F9" s="3"/>
      <c r="G9" s="3"/>
      <c r="H9" s="3"/>
    </row>
    <row r="10" spans="2:8">
      <c r="B10" s="338"/>
      <c r="C10" s="3" t="s">
        <v>612</v>
      </c>
      <c r="D10" s="357">
        <v>2.1999999999999999E-2</v>
      </c>
      <c r="E10" s="3"/>
      <c r="F10" s="3"/>
      <c r="G10" s="3"/>
      <c r="H10" s="3"/>
    </row>
    <row r="11" spans="2:8">
      <c r="B11" s="338" t="s">
        <v>264</v>
      </c>
      <c r="C11" s="3"/>
      <c r="D11" s="342">
        <f>D10</f>
        <v>2.1999999999999999E-2</v>
      </c>
      <c r="E11" s="3"/>
      <c r="F11" s="3"/>
      <c r="G11" s="3"/>
      <c r="H11" s="3"/>
    </row>
    <row r="12" spans="2:8">
      <c r="B12" s="338"/>
      <c r="C12" s="3"/>
      <c r="D12" s="339"/>
      <c r="E12" s="3"/>
      <c r="F12" s="3"/>
      <c r="G12" s="3"/>
      <c r="H12" s="3"/>
    </row>
    <row r="13" spans="2:8">
      <c r="B13" s="338" t="s">
        <v>613</v>
      </c>
      <c r="C13" s="3"/>
      <c r="D13" s="339"/>
      <c r="E13" s="3"/>
      <c r="F13" s="3"/>
      <c r="G13" s="3"/>
      <c r="H13" s="3"/>
    </row>
    <row r="14" spans="2:8">
      <c r="B14" s="338"/>
      <c r="C14" s="340">
        <v>2031</v>
      </c>
      <c r="D14" s="358">
        <v>3.391076</v>
      </c>
      <c r="E14" s="3"/>
      <c r="F14" s="3"/>
      <c r="G14" s="3"/>
      <c r="H14" s="3"/>
    </row>
    <row r="15" spans="2:8">
      <c r="B15" s="338"/>
      <c r="C15" s="340">
        <v>2050</v>
      </c>
      <c r="D15" s="359">
        <v>5.2459259999999999</v>
      </c>
      <c r="E15" s="3"/>
      <c r="F15" s="3"/>
      <c r="G15" s="3"/>
      <c r="H15" s="3"/>
    </row>
    <row r="16" spans="2:8">
      <c r="B16" s="338" t="s">
        <v>236</v>
      </c>
      <c r="C16" s="3"/>
      <c r="D16" s="360">
        <f>(D15/D14)^(1/(C15-C14))-1</f>
        <v>2.3229083302556131E-2</v>
      </c>
      <c r="E16" s="3"/>
      <c r="F16" s="3"/>
      <c r="G16" s="3"/>
      <c r="H16" s="3"/>
    </row>
    <row r="17" spans="2:8">
      <c r="B17" s="338"/>
      <c r="C17" s="3"/>
      <c r="D17" s="339"/>
      <c r="E17" s="3"/>
      <c r="F17" s="3"/>
      <c r="G17" s="3"/>
      <c r="H17" s="3"/>
    </row>
    <row r="18" spans="2:8">
      <c r="B18" s="338" t="s">
        <v>614</v>
      </c>
      <c r="C18" s="3"/>
      <c r="D18" s="339"/>
      <c r="E18" s="3"/>
      <c r="F18" s="3"/>
      <c r="G18" s="3"/>
      <c r="H18" s="3"/>
    </row>
    <row r="19" spans="2:8">
      <c r="B19" s="338"/>
      <c r="C19" s="340">
        <v>2031</v>
      </c>
      <c r="D19" s="358">
        <v>1.488372</v>
      </c>
      <c r="E19" s="3"/>
      <c r="F19" s="3"/>
      <c r="G19" s="3"/>
      <c r="H19" s="3"/>
    </row>
    <row r="20" spans="2:8">
      <c r="B20" s="338"/>
      <c r="C20" s="340">
        <v>2050</v>
      </c>
      <c r="D20" s="359">
        <v>2.2919350000000001</v>
      </c>
      <c r="E20" s="3"/>
      <c r="F20" s="3"/>
      <c r="G20" s="3"/>
      <c r="H20" s="3"/>
    </row>
    <row r="21" spans="2:8">
      <c r="B21" s="338" t="s">
        <v>236</v>
      </c>
      <c r="C21" s="3"/>
      <c r="D21" s="360">
        <f>(D20/D19)^(1/(C20-C19))-1</f>
        <v>2.298187051978906E-2</v>
      </c>
      <c r="E21" s="3"/>
      <c r="F21" s="3"/>
      <c r="G21" s="3"/>
      <c r="H21" s="3"/>
    </row>
    <row r="22" spans="2:8">
      <c r="B22" s="338"/>
      <c r="C22" s="3"/>
      <c r="D22" s="339"/>
      <c r="E22" s="3"/>
      <c r="F22" s="3"/>
      <c r="G22" s="3"/>
      <c r="H22" s="3"/>
    </row>
    <row r="23" spans="2:8" ht="13.15">
      <c r="B23" s="341" t="s">
        <v>615</v>
      </c>
      <c r="C23" s="3"/>
      <c r="D23" s="343">
        <f>AVERAGE(D11,D16,D21)</f>
        <v>2.2736984607448395E-2</v>
      </c>
      <c r="E23" s="3"/>
      <c r="F23" s="3"/>
      <c r="G23" s="3"/>
      <c r="H23" s="3"/>
    </row>
    <row r="24" spans="2:8">
      <c r="B24" s="338"/>
      <c r="C24" s="3"/>
      <c r="D24" s="339"/>
      <c r="E24" s="3"/>
      <c r="F24" s="3"/>
      <c r="G24" s="3"/>
      <c r="H24" s="3"/>
    </row>
    <row r="25" spans="2:8" ht="13.5" thickBot="1">
      <c r="B25" s="344" t="s">
        <v>616</v>
      </c>
      <c r="C25" s="223"/>
      <c r="D25" s="345">
        <f>(1+D7)*(1+D23)-1</f>
        <v>5.5588349956508631E-2</v>
      </c>
      <c r="E25" s="3"/>
      <c r="F25" s="3"/>
      <c r="G25" s="3"/>
      <c r="H25" s="3"/>
    </row>
    <row r="26" spans="2:8">
      <c r="B26" s="3"/>
      <c r="C26" s="3"/>
      <c r="D26" s="3"/>
      <c r="E26" s="3"/>
      <c r="F26" s="3"/>
      <c r="G26" s="3"/>
      <c r="H26" s="3"/>
    </row>
    <row r="27" spans="2:8">
      <c r="B27" s="16" t="s">
        <v>23</v>
      </c>
      <c r="C27" s="16"/>
      <c r="D27" s="3"/>
      <c r="E27" s="3"/>
      <c r="F27" s="3"/>
      <c r="G27" s="3"/>
      <c r="H27" s="3"/>
    </row>
    <row r="28" spans="2:8">
      <c r="B28" s="3" t="s">
        <v>617</v>
      </c>
      <c r="C28" s="3"/>
      <c r="D28" s="3"/>
      <c r="E28" s="3"/>
      <c r="F28" s="3"/>
      <c r="G28" s="3"/>
      <c r="H28" s="3"/>
    </row>
    <row r="29" spans="2:8">
      <c r="B29" s="361" t="s">
        <v>618</v>
      </c>
      <c r="C29" s="361"/>
      <c r="D29" s="361"/>
      <c r="E29" s="3"/>
      <c r="F29" s="3"/>
      <c r="G29" s="3"/>
      <c r="H29" s="3"/>
    </row>
    <row r="30" spans="2:8">
      <c r="B30" s="3" t="s">
        <v>619</v>
      </c>
      <c r="C30" s="3"/>
      <c r="D30" s="3"/>
      <c r="E30" s="3"/>
      <c r="F30" s="3"/>
      <c r="G30" s="3"/>
      <c r="H30" s="3"/>
    </row>
    <row r="31" spans="2:8">
      <c r="B31" s="3"/>
      <c r="C31" s="3"/>
      <c r="D31" s="3"/>
      <c r="E31" s="3"/>
      <c r="F31" s="3"/>
      <c r="G31" s="3"/>
      <c r="H31" s="3"/>
    </row>
  </sheetData>
  <pageMargins left="0.7" right="0.7" top="0.75" bottom="0.75" header="0.3" footer="0.3"/>
  <pageSetup orientation="portrait" useFirstPageNumber="1" horizontalDpi="300" verticalDpi="300" r:id="rId1"/>
  <headerFooter>
    <oddHeader>&amp;RFile No. GR-2021-0241 
Schedule AEB-D2, Attachment 5 
Page &amp;P of 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CF072-BFB3-4C8C-B9E0-F86F3379ED3C}">
  <sheetPr codeName="Sheet5"/>
  <dimension ref="A1:K149"/>
  <sheetViews>
    <sheetView zoomScale="85" zoomScaleNormal="85" zoomScaleSheetLayoutView="100" zoomScalePageLayoutView="90" workbookViewId="0"/>
  </sheetViews>
  <sheetFormatPr defaultColWidth="9.1328125" defaultRowHeight="12.75"/>
  <cols>
    <col min="1" max="1" width="6.73046875" style="2" customWidth="1"/>
    <col min="2" max="2" width="31.265625" style="2" customWidth="1"/>
    <col min="3" max="3" width="7.59765625" style="2" customWidth="1"/>
    <col min="4" max="4" width="18.3984375" style="2" customWidth="1"/>
    <col min="5" max="5" width="7.86328125" style="2" customWidth="1"/>
    <col min="6" max="6" width="10" style="2" customWidth="1"/>
    <col min="7" max="8" width="10.59765625" style="2" customWidth="1"/>
    <col min="9" max="16384" width="9.1328125" style="2"/>
  </cols>
  <sheetData>
    <row r="1" spans="1:11">
      <c r="A1" s="45"/>
      <c r="B1" s="45"/>
      <c r="C1" s="45"/>
      <c r="D1" s="45"/>
      <c r="E1" s="45"/>
      <c r="F1" s="45"/>
      <c r="G1" s="45"/>
      <c r="H1" s="45"/>
    </row>
    <row r="2" spans="1:11" ht="13.15" customHeight="1">
      <c r="A2" s="45"/>
      <c r="B2" s="437" t="s">
        <v>67</v>
      </c>
      <c r="C2" s="437"/>
      <c r="D2" s="437"/>
      <c r="E2" s="437"/>
      <c r="F2" s="437"/>
      <c r="G2" s="437"/>
      <c r="H2" s="437"/>
      <c r="I2" s="437"/>
    </row>
    <row r="3" spans="1:11">
      <c r="A3" s="45"/>
      <c r="B3" s="45"/>
      <c r="C3" s="45"/>
      <c r="D3" s="45"/>
      <c r="E3" s="45"/>
      <c r="F3" s="45"/>
      <c r="G3" s="45"/>
      <c r="H3" s="45"/>
    </row>
    <row r="4" spans="1:11">
      <c r="A4" s="45"/>
      <c r="B4" s="436" t="s">
        <v>293</v>
      </c>
      <c r="C4" s="436"/>
      <c r="D4" s="436"/>
      <c r="E4" s="436"/>
      <c r="F4" s="436"/>
      <c r="G4" s="436"/>
      <c r="H4" s="436"/>
      <c r="I4" s="436"/>
    </row>
    <row r="5" spans="1:11">
      <c r="A5" s="45"/>
      <c r="B5" s="436" t="s">
        <v>294</v>
      </c>
      <c r="C5" s="436"/>
      <c r="D5" s="436"/>
      <c r="E5" s="436"/>
      <c r="F5" s="436"/>
      <c r="G5" s="436"/>
      <c r="H5" s="436"/>
      <c r="I5" s="436"/>
    </row>
    <row r="6" spans="1:11">
      <c r="A6" s="45"/>
      <c r="B6" s="46"/>
      <c r="C6" s="46"/>
      <c r="D6" s="46"/>
      <c r="E6" s="46"/>
      <c r="F6" s="46"/>
      <c r="G6" s="46"/>
      <c r="H6" s="46"/>
      <c r="I6" s="46"/>
    </row>
    <row r="7" spans="1:11" ht="13.15" thickBot="1">
      <c r="A7" s="45"/>
      <c r="B7" s="45"/>
      <c r="C7" s="45"/>
      <c r="D7" s="46" t="s">
        <v>24</v>
      </c>
      <c r="E7" s="46" t="s">
        <v>25</v>
      </c>
      <c r="F7" s="46" t="s">
        <v>26</v>
      </c>
      <c r="G7" s="46" t="s">
        <v>27</v>
      </c>
      <c r="H7" s="46" t="s">
        <v>28</v>
      </c>
      <c r="I7" s="110" t="s">
        <v>29</v>
      </c>
    </row>
    <row r="8" spans="1:11" ht="51">
      <c r="A8" s="45"/>
      <c r="B8" s="24" t="s">
        <v>30</v>
      </c>
      <c r="C8" s="24" t="s">
        <v>31</v>
      </c>
      <c r="D8" s="77" t="s">
        <v>68</v>
      </c>
      <c r="E8" s="77" t="s">
        <v>69</v>
      </c>
      <c r="F8" s="77" t="s">
        <v>70</v>
      </c>
      <c r="G8" s="77" t="s">
        <v>71</v>
      </c>
      <c r="H8" s="47" t="s">
        <v>72</v>
      </c>
      <c r="I8" s="47" t="s">
        <v>73</v>
      </c>
    </row>
    <row r="9" spans="1:11">
      <c r="A9" s="21"/>
      <c r="B9" s="22" t="str">
        <f>'Attachment 3 Constant DCF '!A7</f>
        <v>Atmos Energy Corporation</v>
      </c>
      <c r="C9" s="22" t="str">
        <f>'Attachment 3 Constant DCF '!B7</f>
        <v>ATO</v>
      </c>
      <c r="D9" s="26">
        <v>1.7683333333333339E-2</v>
      </c>
      <c r="E9" s="326">
        <v>0.8</v>
      </c>
      <c r="F9" s="53">
        <f>'Attachment 9 Market Return'!$C$8</f>
        <v>0.1412779012975616</v>
      </c>
      <c r="G9" s="55">
        <f>F9-D9</f>
        <v>0.12359456796422826</v>
      </c>
      <c r="H9" s="69">
        <f>G9*E9+D9</f>
        <v>0.11655898770471596</v>
      </c>
      <c r="I9" s="69">
        <f>D9+(0.25*G9)+(0.75*E9*G9)</f>
        <v>0.12273871610292737</v>
      </c>
      <c r="K9" s="141"/>
    </row>
    <row r="10" spans="1:11">
      <c r="A10" s="21"/>
      <c r="B10" s="22" t="str">
        <f>'Attachment 3 Constant DCF '!A8</f>
        <v>NiSource Inc.</v>
      </c>
      <c r="C10" s="22" t="str">
        <f>'Attachment 3 Constant DCF '!B8</f>
        <v>NI</v>
      </c>
      <c r="D10" s="26">
        <f>D9</f>
        <v>1.7683333333333339E-2</v>
      </c>
      <c r="E10" s="326">
        <v>0.85</v>
      </c>
      <c r="F10" s="53">
        <f>'Attachment 9 Market Return'!$C$8</f>
        <v>0.1412779012975616</v>
      </c>
      <c r="G10" s="55">
        <f t="shared" ref="G10:G15" si="0">F10-D10</f>
        <v>0.12359456796422826</v>
      </c>
      <c r="H10" s="56">
        <f t="shared" ref="H10:H15" si="1">G10*E10+D10</f>
        <v>0.12273871610292736</v>
      </c>
      <c r="I10" s="69">
        <f t="shared" ref="I10:I15" si="2">D10+(0.25*G10)+(0.75*E10*G10)</f>
        <v>0.1273735124015859</v>
      </c>
      <c r="K10" s="141"/>
    </row>
    <row r="11" spans="1:11">
      <c r="A11" s="21"/>
      <c r="B11" s="22" t="str">
        <f>'Attachment 3 Constant DCF '!A9</f>
        <v>Northwest Natural Gas Company</v>
      </c>
      <c r="C11" s="22" t="str">
        <f>'Attachment 3 Constant DCF '!B9</f>
        <v>NWN</v>
      </c>
      <c r="D11" s="26">
        <f t="shared" ref="D11:D15" si="3">D10</f>
        <v>1.7683333333333339E-2</v>
      </c>
      <c r="E11" s="326">
        <v>0.8</v>
      </c>
      <c r="F11" s="53">
        <f>'Attachment 9 Market Return'!$C$8</f>
        <v>0.1412779012975616</v>
      </c>
      <c r="G11" s="55">
        <f t="shared" si="0"/>
        <v>0.12359456796422826</v>
      </c>
      <c r="H11" s="56">
        <f t="shared" si="1"/>
        <v>0.11655898770471596</v>
      </c>
      <c r="I11" s="69">
        <f t="shared" si="2"/>
        <v>0.12273871610292737</v>
      </c>
      <c r="K11" s="141"/>
    </row>
    <row r="12" spans="1:11">
      <c r="A12" s="21"/>
      <c r="B12" s="22" t="str">
        <f>'Attachment 3 Constant DCF '!A10</f>
        <v>ONE Gas Inc.</v>
      </c>
      <c r="C12" s="22" t="str">
        <f>'Attachment 3 Constant DCF '!B10</f>
        <v>OGS</v>
      </c>
      <c r="D12" s="26">
        <f t="shared" si="3"/>
        <v>1.7683333333333339E-2</v>
      </c>
      <c r="E12" s="326">
        <v>0.8</v>
      </c>
      <c r="F12" s="53">
        <f>'Attachment 9 Market Return'!$C$8</f>
        <v>0.1412779012975616</v>
      </c>
      <c r="G12" s="55">
        <f t="shared" si="0"/>
        <v>0.12359456796422826</v>
      </c>
      <c r="H12" s="56">
        <f t="shared" si="1"/>
        <v>0.11655898770471596</v>
      </c>
      <c r="I12" s="69">
        <f t="shared" si="2"/>
        <v>0.12273871610292737</v>
      </c>
      <c r="K12" s="141"/>
    </row>
    <row r="13" spans="1:11">
      <c r="A13" s="21"/>
      <c r="B13" s="22" t="str">
        <f>'Attachment 3 Constant DCF '!A11</f>
        <v>South Jersey Industries, Inc.</v>
      </c>
      <c r="C13" s="22" t="str">
        <f>'Attachment 3 Constant DCF '!B11</f>
        <v>SJI</v>
      </c>
      <c r="D13" s="26">
        <f t="shared" si="3"/>
        <v>1.7683333333333339E-2</v>
      </c>
      <c r="E13" s="326">
        <v>1.05</v>
      </c>
      <c r="F13" s="53">
        <f>'Attachment 9 Market Return'!$C$8</f>
        <v>0.1412779012975616</v>
      </c>
      <c r="G13" s="55">
        <f t="shared" si="0"/>
        <v>0.12359456796422826</v>
      </c>
      <c r="H13" s="56">
        <f t="shared" si="1"/>
        <v>0.147457629695773</v>
      </c>
      <c r="I13" s="69">
        <f t="shared" si="2"/>
        <v>0.14591269759622016</v>
      </c>
      <c r="K13" s="141"/>
    </row>
    <row r="14" spans="1:11">
      <c r="A14" s="21"/>
      <c r="B14" s="22" t="str">
        <f>'Attachment 3 Constant DCF '!A12</f>
        <v>Southwest Gas Corporation</v>
      </c>
      <c r="C14" s="22" t="str">
        <f>'Attachment 3 Constant DCF '!B12</f>
        <v>SWX</v>
      </c>
      <c r="D14" s="26">
        <f t="shared" si="3"/>
        <v>1.7683333333333339E-2</v>
      </c>
      <c r="E14" s="326">
        <v>0.95</v>
      </c>
      <c r="F14" s="53">
        <f>'Attachment 9 Market Return'!$C$8</f>
        <v>0.1412779012975616</v>
      </c>
      <c r="G14" s="55">
        <f t="shared" si="0"/>
        <v>0.12359456796422826</v>
      </c>
      <c r="H14" s="56">
        <f t="shared" si="1"/>
        <v>0.13509817289935017</v>
      </c>
      <c r="I14" s="69">
        <f t="shared" si="2"/>
        <v>0.13664310499890303</v>
      </c>
      <c r="K14" s="141"/>
    </row>
    <row r="15" spans="1:11">
      <c r="A15" s="21"/>
      <c r="B15" s="57" t="str">
        <f>'Attachment 3 Constant DCF '!A13</f>
        <v>Spire, Inc.</v>
      </c>
      <c r="C15" s="57" t="str">
        <f>'Attachment 3 Constant DCF '!B13</f>
        <v>SR</v>
      </c>
      <c r="D15" s="40">
        <f t="shared" si="3"/>
        <v>1.7683333333333339E-2</v>
      </c>
      <c r="E15" s="327">
        <v>0.85</v>
      </c>
      <c r="F15" s="58">
        <f>'Attachment 9 Market Return'!$C$8</f>
        <v>0.1412779012975616</v>
      </c>
      <c r="G15" s="59">
        <f t="shared" si="0"/>
        <v>0.12359456796422826</v>
      </c>
      <c r="H15" s="52">
        <f t="shared" si="1"/>
        <v>0.12273871610292736</v>
      </c>
      <c r="I15" s="109">
        <f t="shared" si="2"/>
        <v>0.1273735124015859</v>
      </c>
      <c r="K15" s="141"/>
    </row>
    <row r="16" spans="1:11" ht="13.15" thickBot="1">
      <c r="A16" s="45"/>
      <c r="B16" s="214" t="s">
        <v>640</v>
      </c>
      <c r="C16" s="186"/>
      <c r="D16" s="186"/>
      <c r="E16" s="215"/>
      <c r="F16" s="187"/>
      <c r="G16" s="187"/>
      <c r="H16" s="187">
        <f>AVERAGE(H9:H15)</f>
        <v>0.12538717113073225</v>
      </c>
      <c r="I16" s="187">
        <f>AVERAGE(I9:I15)</f>
        <v>0.12935985367243957</v>
      </c>
    </row>
    <row r="17" spans="1:9" ht="13.15">
      <c r="A17" s="45"/>
      <c r="B17" s="48"/>
      <c r="C17" s="45"/>
      <c r="D17" s="45"/>
      <c r="E17" s="45"/>
      <c r="F17" s="49"/>
      <c r="G17" s="49"/>
      <c r="H17" s="49"/>
    </row>
    <row r="18" spans="1:9">
      <c r="A18" s="45"/>
      <c r="B18" s="50" t="s">
        <v>23</v>
      </c>
      <c r="C18" s="45"/>
      <c r="D18" s="45"/>
      <c r="E18" s="45"/>
      <c r="F18" s="45"/>
      <c r="G18" s="45"/>
      <c r="H18" s="45"/>
    </row>
    <row r="19" spans="1:9">
      <c r="A19" s="45"/>
      <c r="B19" s="45" t="s">
        <v>44</v>
      </c>
      <c r="C19" s="45"/>
      <c r="D19" s="45"/>
      <c r="E19" s="45"/>
      <c r="F19" s="45"/>
      <c r="G19" s="45"/>
      <c r="H19" s="45"/>
    </row>
    <row r="20" spans="1:9">
      <c r="A20" s="45"/>
      <c r="B20" s="68" t="s">
        <v>239</v>
      </c>
      <c r="C20" s="45"/>
      <c r="D20" s="45"/>
      <c r="E20" s="45"/>
      <c r="F20" s="45"/>
      <c r="G20" s="45"/>
      <c r="H20" s="45"/>
    </row>
    <row r="21" spans="1:9">
      <c r="A21" s="45"/>
      <c r="B21" s="96" t="s">
        <v>1729</v>
      </c>
      <c r="C21" s="45"/>
      <c r="D21" s="45"/>
      <c r="E21" s="45"/>
      <c r="F21" s="45"/>
      <c r="G21" s="45"/>
      <c r="H21" s="45"/>
    </row>
    <row r="22" spans="1:9">
      <c r="A22" s="45"/>
      <c r="B22" s="45" t="s">
        <v>74</v>
      </c>
      <c r="C22" s="45"/>
      <c r="D22" s="45"/>
      <c r="E22" s="45"/>
      <c r="F22" s="45"/>
      <c r="G22" s="45"/>
      <c r="H22" s="45"/>
    </row>
    <row r="23" spans="1:9">
      <c r="A23" s="45"/>
      <c r="B23" s="45" t="s">
        <v>75</v>
      </c>
      <c r="C23" s="45"/>
      <c r="D23" s="45"/>
      <c r="E23" s="45"/>
      <c r="F23" s="45"/>
      <c r="G23" s="45"/>
      <c r="H23" s="45"/>
    </row>
    <row r="24" spans="1:9">
      <c r="A24" s="45"/>
      <c r="B24" s="45" t="s">
        <v>76</v>
      </c>
      <c r="C24" s="45"/>
      <c r="D24" s="45"/>
      <c r="E24" s="45"/>
      <c r="F24" s="45"/>
      <c r="G24" s="45"/>
      <c r="H24" s="45"/>
    </row>
    <row r="25" spans="1:9">
      <c r="A25" s="45"/>
      <c r="B25" s="45"/>
      <c r="C25" s="45"/>
      <c r="D25" s="45"/>
      <c r="E25" s="45"/>
      <c r="F25" s="45"/>
      <c r="G25" s="45"/>
      <c r="H25" s="45"/>
    </row>
    <row r="26" spans="1:9">
      <c r="A26" s="45"/>
      <c r="B26" s="45"/>
      <c r="C26" s="45"/>
      <c r="D26" s="45"/>
      <c r="E26" s="45"/>
      <c r="F26" s="45"/>
      <c r="G26" s="45"/>
      <c r="H26" s="45"/>
    </row>
    <row r="27" spans="1:9" ht="13.15" customHeight="1">
      <c r="A27" s="45"/>
      <c r="B27" s="437" t="s">
        <v>77</v>
      </c>
      <c r="C27" s="437"/>
      <c r="D27" s="437"/>
      <c r="E27" s="437"/>
      <c r="F27" s="437"/>
      <c r="G27" s="437"/>
      <c r="H27" s="437"/>
      <c r="I27" s="437"/>
    </row>
    <row r="28" spans="1:9">
      <c r="A28" s="45"/>
      <c r="B28" s="45"/>
      <c r="C28" s="45"/>
      <c r="D28" s="45"/>
      <c r="E28" s="45"/>
      <c r="F28" s="45"/>
      <c r="G28" s="45"/>
      <c r="H28" s="45"/>
    </row>
    <row r="29" spans="1:9">
      <c r="A29" s="45"/>
      <c r="B29" s="436" t="s">
        <v>293</v>
      </c>
      <c r="C29" s="436"/>
      <c r="D29" s="436"/>
      <c r="E29" s="436"/>
      <c r="F29" s="436"/>
      <c r="G29" s="436"/>
      <c r="H29" s="436"/>
      <c r="I29" s="436"/>
    </row>
    <row r="30" spans="1:9">
      <c r="A30" s="45"/>
      <c r="B30" s="436" t="s">
        <v>294</v>
      </c>
      <c r="C30" s="436"/>
      <c r="D30" s="436"/>
      <c r="E30" s="436"/>
      <c r="F30" s="436"/>
      <c r="G30" s="436"/>
      <c r="H30" s="436"/>
      <c r="I30" s="436"/>
    </row>
    <row r="31" spans="1:9">
      <c r="A31" s="45"/>
      <c r="B31" s="45"/>
      <c r="C31" s="45"/>
      <c r="D31" s="45"/>
      <c r="E31" s="45"/>
      <c r="F31" s="45"/>
      <c r="G31" s="45"/>
      <c r="H31" s="45"/>
    </row>
    <row r="32" spans="1:9" ht="13.15" thickBot="1">
      <c r="A32" s="45"/>
      <c r="B32" s="45"/>
      <c r="C32" s="45"/>
      <c r="D32" s="46" t="s">
        <v>24</v>
      </c>
      <c r="E32" s="46" t="s">
        <v>25</v>
      </c>
      <c r="F32" s="46" t="s">
        <v>26</v>
      </c>
      <c r="G32" s="46" t="s">
        <v>27</v>
      </c>
      <c r="H32" s="46" t="s">
        <v>28</v>
      </c>
      <c r="I32" s="110" t="s">
        <v>29</v>
      </c>
    </row>
    <row r="33" spans="1:9" ht="51">
      <c r="A33" s="45"/>
      <c r="B33" s="24" t="s">
        <v>30</v>
      </c>
      <c r="C33" s="24" t="s">
        <v>31</v>
      </c>
      <c r="D33" s="77" t="s">
        <v>394</v>
      </c>
      <c r="E33" s="77" t="s">
        <v>69</v>
      </c>
      <c r="F33" s="77" t="s">
        <v>70</v>
      </c>
      <c r="G33" s="77" t="s">
        <v>71</v>
      </c>
      <c r="H33" s="47" t="s">
        <v>72</v>
      </c>
      <c r="I33" s="47" t="s">
        <v>73</v>
      </c>
    </row>
    <row r="34" spans="1:9">
      <c r="A34" s="45"/>
      <c r="B34" s="147" t="str">
        <f t="shared" ref="B34:C40" si="4">B9</f>
        <v>Atmos Energy Corporation</v>
      </c>
      <c r="C34" s="148" t="str">
        <f t="shared" si="4"/>
        <v>ATO</v>
      </c>
      <c r="D34" s="95">
        <v>2.06E-2</v>
      </c>
      <c r="E34" s="149">
        <f t="shared" ref="E34:E40" si="5">E9</f>
        <v>0.8</v>
      </c>
      <c r="F34" s="53">
        <f>'Attachment 9 Market Return'!$C$8</f>
        <v>0.1412779012975616</v>
      </c>
      <c r="G34" s="150">
        <f>F34-D34</f>
        <v>0.12067790129756159</v>
      </c>
      <c r="H34" s="151">
        <f>G34*E34+D34</f>
        <v>0.11714232103804928</v>
      </c>
      <c r="I34" s="69">
        <f>D34+(0.25*G34)+(0.75*E34*G34)</f>
        <v>0.12317621610292737</v>
      </c>
    </row>
    <row r="35" spans="1:9">
      <c r="A35" s="45"/>
      <c r="B35" s="60" t="str">
        <f t="shared" si="4"/>
        <v>NiSource Inc.</v>
      </c>
      <c r="C35" s="70" t="str">
        <f t="shared" si="4"/>
        <v>NI</v>
      </c>
      <c r="D35" s="89">
        <f>D34</f>
        <v>2.06E-2</v>
      </c>
      <c r="E35" s="54">
        <f t="shared" si="5"/>
        <v>0.85</v>
      </c>
      <c r="F35" s="53">
        <f>'Attachment 9 Market Return'!$C$8</f>
        <v>0.1412779012975616</v>
      </c>
      <c r="G35" s="62">
        <f t="shared" ref="G35:G40" si="6">F35-D35</f>
        <v>0.12067790129756159</v>
      </c>
      <c r="H35" s="63">
        <f t="shared" ref="H35:H40" si="7">G35*E35+D35</f>
        <v>0.12317621610292734</v>
      </c>
      <c r="I35" s="69">
        <f t="shared" ref="I35:I40" si="8">D35+(0.25*G35)+(0.75*E35*G35)</f>
        <v>0.12770163740158591</v>
      </c>
    </row>
    <row r="36" spans="1:9">
      <c r="A36" s="45"/>
      <c r="B36" s="60" t="str">
        <f t="shared" si="4"/>
        <v>Northwest Natural Gas Company</v>
      </c>
      <c r="C36" s="70" t="str">
        <f t="shared" si="4"/>
        <v>NWN</v>
      </c>
      <c r="D36" s="89">
        <f t="shared" ref="D36:D40" si="9">D35</f>
        <v>2.06E-2</v>
      </c>
      <c r="E36" s="54">
        <f t="shared" si="5"/>
        <v>0.8</v>
      </c>
      <c r="F36" s="53">
        <f>'Attachment 9 Market Return'!$C$8</f>
        <v>0.1412779012975616</v>
      </c>
      <c r="G36" s="62">
        <f t="shared" si="6"/>
        <v>0.12067790129756159</v>
      </c>
      <c r="H36" s="63">
        <f t="shared" si="7"/>
        <v>0.11714232103804928</v>
      </c>
      <c r="I36" s="69">
        <f t="shared" si="8"/>
        <v>0.12317621610292737</v>
      </c>
    </row>
    <row r="37" spans="1:9">
      <c r="A37" s="45"/>
      <c r="B37" s="60" t="str">
        <f t="shared" si="4"/>
        <v>ONE Gas Inc.</v>
      </c>
      <c r="C37" s="70" t="str">
        <f t="shared" si="4"/>
        <v>OGS</v>
      </c>
      <c r="D37" s="89">
        <f t="shared" si="9"/>
        <v>2.06E-2</v>
      </c>
      <c r="E37" s="54">
        <f t="shared" si="5"/>
        <v>0.8</v>
      </c>
      <c r="F37" s="53">
        <f>'Attachment 9 Market Return'!$C$8</f>
        <v>0.1412779012975616</v>
      </c>
      <c r="G37" s="62">
        <f t="shared" si="6"/>
        <v>0.12067790129756159</v>
      </c>
      <c r="H37" s="63">
        <f t="shared" si="7"/>
        <v>0.11714232103804928</v>
      </c>
      <c r="I37" s="69">
        <f t="shared" si="8"/>
        <v>0.12317621610292737</v>
      </c>
    </row>
    <row r="38" spans="1:9">
      <c r="A38" s="45"/>
      <c r="B38" s="60" t="str">
        <f t="shared" si="4"/>
        <v>South Jersey Industries, Inc.</v>
      </c>
      <c r="C38" s="70" t="str">
        <f t="shared" si="4"/>
        <v>SJI</v>
      </c>
      <c r="D38" s="89">
        <f t="shared" si="9"/>
        <v>2.06E-2</v>
      </c>
      <c r="E38" s="54">
        <f t="shared" si="5"/>
        <v>1.05</v>
      </c>
      <c r="F38" s="53">
        <f>'Attachment 9 Market Return'!$C$8</f>
        <v>0.1412779012975616</v>
      </c>
      <c r="G38" s="62">
        <f t="shared" si="6"/>
        <v>0.12067790129756159</v>
      </c>
      <c r="H38" s="63">
        <f t="shared" si="7"/>
        <v>0.14731179636243968</v>
      </c>
      <c r="I38" s="69">
        <f t="shared" si="8"/>
        <v>0.14580332259622014</v>
      </c>
    </row>
    <row r="39" spans="1:9">
      <c r="A39" s="45"/>
      <c r="B39" s="60" t="str">
        <f t="shared" si="4"/>
        <v>Southwest Gas Corporation</v>
      </c>
      <c r="C39" s="70" t="str">
        <f t="shared" si="4"/>
        <v>SWX</v>
      </c>
      <c r="D39" s="89">
        <f t="shared" si="9"/>
        <v>2.06E-2</v>
      </c>
      <c r="E39" s="54">
        <f t="shared" si="5"/>
        <v>0.95</v>
      </c>
      <c r="F39" s="53">
        <f>'Attachment 9 Market Return'!$C$8</f>
        <v>0.1412779012975616</v>
      </c>
      <c r="G39" s="62">
        <f t="shared" si="6"/>
        <v>0.12067790129756159</v>
      </c>
      <c r="H39" s="63">
        <f t="shared" si="7"/>
        <v>0.13524400623268351</v>
      </c>
      <c r="I39" s="69">
        <f t="shared" si="8"/>
        <v>0.13675247999890303</v>
      </c>
    </row>
    <row r="40" spans="1:9">
      <c r="A40" s="45"/>
      <c r="B40" s="64" t="str">
        <f t="shared" si="4"/>
        <v>Spire, Inc.</v>
      </c>
      <c r="C40" s="71" t="str">
        <f t="shared" si="4"/>
        <v>SR</v>
      </c>
      <c r="D40" s="90">
        <f t="shared" si="9"/>
        <v>2.06E-2</v>
      </c>
      <c r="E40" s="51">
        <f t="shared" si="5"/>
        <v>0.85</v>
      </c>
      <c r="F40" s="58">
        <f>'Attachment 9 Market Return'!$C$8</f>
        <v>0.1412779012975616</v>
      </c>
      <c r="G40" s="66">
        <f t="shared" si="6"/>
        <v>0.12067790129756159</v>
      </c>
      <c r="H40" s="67">
        <f t="shared" si="7"/>
        <v>0.12317621610292734</v>
      </c>
      <c r="I40" s="109">
        <f t="shared" si="8"/>
        <v>0.12770163740158591</v>
      </c>
    </row>
    <row r="41" spans="1:9" ht="13.15" thickBot="1">
      <c r="A41" s="45"/>
      <c r="B41" s="214" t="s">
        <v>640</v>
      </c>
      <c r="C41" s="186"/>
      <c r="D41" s="186"/>
      <c r="E41" s="215"/>
      <c r="F41" s="187"/>
      <c r="G41" s="187"/>
      <c r="H41" s="187">
        <f>AVERAGE(H34:H40)</f>
        <v>0.12576217113073224</v>
      </c>
      <c r="I41" s="187">
        <f>AVERAGE(I34:I40)</f>
        <v>0.12964110367243958</v>
      </c>
    </row>
    <row r="42" spans="1:9" ht="13.15">
      <c r="A42" s="45"/>
      <c r="B42" s="48"/>
      <c r="C42" s="45"/>
      <c r="D42" s="45"/>
      <c r="E42" s="45"/>
      <c r="F42" s="49"/>
      <c r="G42" s="49"/>
      <c r="H42" s="49"/>
    </row>
    <row r="43" spans="1:9">
      <c r="A43" s="45"/>
      <c r="B43" s="50" t="s">
        <v>23</v>
      </c>
      <c r="C43" s="45"/>
      <c r="D43" s="45"/>
      <c r="E43" s="45"/>
      <c r="F43" s="45"/>
      <c r="G43" s="45"/>
      <c r="H43" s="45"/>
    </row>
    <row r="44" spans="1:9">
      <c r="A44" s="45"/>
      <c r="B44" s="325" t="s">
        <v>395</v>
      </c>
      <c r="C44" s="45"/>
      <c r="D44" s="45"/>
      <c r="E44" s="45"/>
      <c r="F44" s="45"/>
      <c r="G44" s="45"/>
      <c r="H44" s="45"/>
    </row>
    <row r="45" spans="1:9">
      <c r="A45" s="45"/>
      <c r="B45" s="68" t="str">
        <f>B20</f>
        <v>[2] Source: Value Line; dated November 27, 2020</v>
      </c>
      <c r="C45" s="45"/>
      <c r="D45" s="45"/>
      <c r="E45" s="45"/>
      <c r="F45" s="45"/>
      <c r="G45" s="45"/>
      <c r="H45" s="45"/>
    </row>
    <row r="46" spans="1:9">
      <c r="A46" s="45"/>
      <c r="B46" s="68" t="str">
        <f>B21</f>
        <v>[3] Source: Schedule AEB-D2, Attachment 9</v>
      </c>
      <c r="C46" s="45"/>
      <c r="D46" s="45"/>
      <c r="E46" s="45"/>
      <c r="F46" s="45"/>
      <c r="G46" s="45"/>
      <c r="H46" s="45"/>
    </row>
    <row r="47" spans="1:9">
      <c r="A47" s="45"/>
      <c r="B47" s="45" t="s">
        <v>74</v>
      </c>
      <c r="C47" s="45"/>
      <c r="D47" s="45"/>
      <c r="E47" s="45"/>
      <c r="F47" s="45"/>
      <c r="G47" s="45"/>
      <c r="H47" s="45"/>
    </row>
    <row r="48" spans="1:9">
      <c r="A48" s="45"/>
      <c r="B48" s="45" t="s">
        <v>75</v>
      </c>
      <c r="C48" s="45"/>
      <c r="D48" s="45"/>
      <c r="E48" s="45"/>
      <c r="F48" s="45"/>
      <c r="G48" s="45"/>
      <c r="H48" s="45"/>
    </row>
    <row r="49" spans="1:9">
      <c r="A49" s="45"/>
      <c r="B49" s="45" t="s">
        <v>76</v>
      </c>
      <c r="C49" s="45"/>
      <c r="D49" s="45"/>
      <c r="E49" s="45"/>
      <c r="F49" s="45"/>
      <c r="G49" s="45"/>
      <c r="H49" s="45"/>
    </row>
    <row r="50" spans="1:9">
      <c r="A50" s="45"/>
      <c r="B50" s="45"/>
      <c r="C50" s="45"/>
      <c r="D50" s="45"/>
      <c r="E50" s="45"/>
      <c r="F50" s="45"/>
      <c r="G50" s="45"/>
      <c r="H50" s="45"/>
    </row>
    <row r="51" spans="1:9">
      <c r="A51" s="45"/>
      <c r="B51" s="45"/>
      <c r="C51" s="45"/>
      <c r="D51" s="45"/>
      <c r="E51" s="45"/>
      <c r="F51" s="45"/>
      <c r="G51" s="45"/>
      <c r="H51" s="45"/>
    </row>
    <row r="52" spans="1:9" ht="13.15" customHeight="1">
      <c r="A52" s="45"/>
      <c r="B52" s="437" t="s">
        <v>78</v>
      </c>
      <c r="C52" s="437"/>
      <c r="D52" s="437"/>
      <c r="E52" s="437"/>
      <c r="F52" s="437"/>
      <c r="G52" s="437"/>
      <c r="H52" s="437"/>
      <c r="I52" s="437"/>
    </row>
    <row r="53" spans="1:9" ht="13.15" customHeight="1">
      <c r="A53" s="45"/>
      <c r="B53" s="185"/>
      <c r="C53" s="185"/>
      <c r="D53" s="185"/>
      <c r="E53" s="185"/>
      <c r="F53" s="185"/>
      <c r="G53" s="185"/>
      <c r="H53" s="185"/>
      <c r="I53" s="185"/>
    </row>
    <row r="54" spans="1:9" ht="13.15" customHeight="1">
      <c r="A54" s="45"/>
      <c r="B54" s="436" t="s">
        <v>293</v>
      </c>
      <c r="C54" s="436"/>
      <c r="D54" s="436"/>
      <c r="E54" s="436"/>
      <c r="F54" s="436"/>
      <c r="G54" s="436"/>
      <c r="H54" s="436"/>
      <c r="I54" s="436"/>
    </row>
    <row r="55" spans="1:9">
      <c r="A55" s="45"/>
      <c r="B55" s="436" t="s">
        <v>294</v>
      </c>
      <c r="C55" s="436"/>
      <c r="D55" s="436"/>
      <c r="E55" s="436"/>
      <c r="F55" s="436"/>
      <c r="G55" s="436"/>
      <c r="H55" s="436"/>
      <c r="I55" s="436"/>
    </row>
    <row r="56" spans="1:9">
      <c r="A56" s="45"/>
      <c r="B56" s="46"/>
      <c r="C56" s="46"/>
      <c r="D56" s="46"/>
      <c r="E56" s="46"/>
      <c r="F56" s="46"/>
      <c r="G56" s="46"/>
      <c r="H56" s="46"/>
      <c r="I56" s="46"/>
    </row>
    <row r="57" spans="1:9" ht="13.15" thickBot="1">
      <c r="A57" s="45"/>
      <c r="B57" s="45"/>
      <c r="C57" s="45"/>
      <c r="D57" s="46" t="s">
        <v>24</v>
      </c>
      <c r="E57" s="46" t="s">
        <v>25</v>
      </c>
      <c r="F57" s="46" t="s">
        <v>26</v>
      </c>
      <c r="G57" s="46" t="s">
        <v>27</v>
      </c>
      <c r="H57" s="46" t="s">
        <v>28</v>
      </c>
      <c r="I57" s="110" t="s">
        <v>29</v>
      </c>
    </row>
    <row r="58" spans="1:9" ht="38.25">
      <c r="A58" s="45"/>
      <c r="B58" s="24" t="s">
        <v>30</v>
      </c>
      <c r="C58" s="24" t="s">
        <v>31</v>
      </c>
      <c r="D58" s="98" t="s">
        <v>237</v>
      </c>
      <c r="E58" s="77" t="s">
        <v>69</v>
      </c>
      <c r="F58" s="77" t="s">
        <v>70</v>
      </c>
      <c r="G58" s="77" t="s">
        <v>71</v>
      </c>
      <c r="H58" s="47" t="s">
        <v>72</v>
      </c>
      <c r="I58" s="47" t="s">
        <v>73</v>
      </c>
    </row>
    <row r="59" spans="1:9">
      <c r="A59" s="45"/>
      <c r="B59" s="147" t="str">
        <f t="shared" ref="B59:C65" si="10">B34</f>
        <v>Atmos Energy Corporation</v>
      </c>
      <c r="C59" s="148" t="str">
        <f t="shared" si="10"/>
        <v>ATO</v>
      </c>
      <c r="D59" s="152">
        <v>2.8000000000000001E-2</v>
      </c>
      <c r="E59" s="54">
        <f t="shared" ref="E59:E65" si="11">E9</f>
        <v>0.8</v>
      </c>
      <c r="F59" s="53">
        <f>'Attachment 9 Market Return'!$C$8</f>
        <v>0.1412779012975616</v>
      </c>
      <c r="G59" s="150">
        <f>F59-D59</f>
        <v>0.1132779012975616</v>
      </c>
      <c r="H59" s="151">
        <f>G59*E59+D59</f>
        <v>0.11862232103804929</v>
      </c>
      <c r="I59" s="69">
        <f>D59+(0.25*G59)+(0.75*E59*G59)</f>
        <v>0.12428621610292737</v>
      </c>
    </row>
    <row r="60" spans="1:9">
      <c r="A60" s="45"/>
      <c r="B60" s="60" t="str">
        <f t="shared" si="10"/>
        <v>NiSource Inc.</v>
      </c>
      <c r="C60" s="70" t="str">
        <f t="shared" si="10"/>
        <v>NI</v>
      </c>
      <c r="D60" s="99">
        <f>D59</f>
        <v>2.8000000000000001E-2</v>
      </c>
      <c r="E60" s="54">
        <f t="shared" si="11"/>
        <v>0.85</v>
      </c>
      <c r="F60" s="53">
        <f>'Attachment 9 Market Return'!$C$8</f>
        <v>0.1412779012975616</v>
      </c>
      <c r="G60" s="62">
        <f t="shared" ref="G60:G65" si="12">F60-D60</f>
        <v>0.1132779012975616</v>
      </c>
      <c r="H60" s="63">
        <f t="shared" ref="H60:H65" si="13">G60*E60+D60</f>
        <v>0.12428621610292735</v>
      </c>
      <c r="I60" s="69">
        <f t="shared" ref="I60:I65" si="14">D60+(0.25*G60)+(0.75*E60*G60)</f>
        <v>0.12853413740158592</v>
      </c>
    </row>
    <row r="61" spans="1:9">
      <c r="A61" s="45"/>
      <c r="B61" s="60" t="str">
        <f t="shared" si="10"/>
        <v>Northwest Natural Gas Company</v>
      </c>
      <c r="C61" s="70" t="str">
        <f t="shared" si="10"/>
        <v>NWN</v>
      </c>
      <c r="D61" s="99">
        <f t="shared" ref="D61:D65" si="15">D60</f>
        <v>2.8000000000000001E-2</v>
      </c>
      <c r="E61" s="54">
        <f t="shared" si="11"/>
        <v>0.8</v>
      </c>
      <c r="F61" s="53">
        <f>'Attachment 9 Market Return'!$C$8</f>
        <v>0.1412779012975616</v>
      </c>
      <c r="G61" s="62">
        <f t="shared" si="12"/>
        <v>0.1132779012975616</v>
      </c>
      <c r="H61" s="63">
        <f t="shared" si="13"/>
        <v>0.11862232103804929</v>
      </c>
      <c r="I61" s="69">
        <f t="shared" si="14"/>
        <v>0.12428621610292737</v>
      </c>
    </row>
    <row r="62" spans="1:9">
      <c r="A62" s="45"/>
      <c r="B62" s="60" t="str">
        <f t="shared" si="10"/>
        <v>ONE Gas Inc.</v>
      </c>
      <c r="C62" s="70" t="str">
        <f t="shared" si="10"/>
        <v>OGS</v>
      </c>
      <c r="D62" s="99">
        <f t="shared" si="15"/>
        <v>2.8000000000000001E-2</v>
      </c>
      <c r="E62" s="54">
        <f t="shared" si="11"/>
        <v>0.8</v>
      </c>
      <c r="F62" s="53">
        <f>'Attachment 9 Market Return'!$C$8</f>
        <v>0.1412779012975616</v>
      </c>
      <c r="G62" s="62">
        <f t="shared" si="12"/>
        <v>0.1132779012975616</v>
      </c>
      <c r="H62" s="63">
        <f t="shared" si="13"/>
        <v>0.11862232103804929</v>
      </c>
      <c r="I62" s="69">
        <f t="shared" si="14"/>
        <v>0.12428621610292737</v>
      </c>
    </row>
    <row r="63" spans="1:9">
      <c r="A63" s="45"/>
      <c r="B63" s="60" t="str">
        <f t="shared" si="10"/>
        <v>South Jersey Industries, Inc.</v>
      </c>
      <c r="C63" s="70" t="str">
        <f t="shared" si="10"/>
        <v>SJI</v>
      </c>
      <c r="D63" s="99">
        <f t="shared" si="15"/>
        <v>2.8000000000000001E-2</v>
      </c>
      <c r="E63" s="54">
        <f t="shared" si="11"/>
        <v>1.05</v>
      </c>
      <c r="F63" s="53">
        <f>'Attachment 9 Market Return'!$C$8</f>
        <v>0.1412779012975616</v>
      </c>
      <c r="G63" s="62">
        <f t="shared" si="12"/>
        <v>0.1132779012975616</v>
      </c>
      <c r="H63" s="63">
        <f t="shared" si="13"/>
        <v>0.1469417963624397</v>
      </c>
      <c r="I63" s="69">
        <f t="shared" si="14"/>
        <v>0.14552582259622016</v>
      </c>
    </row>
    <row r="64" spans="1:9">
      <c r="A64" s="45"/>
      <c r="B64" s="60" t="str">
        <f t="shared" si="10"/>
        <v>Southwest Gas Corporation</v>
      </c>
      <c r="C64" s="70" t="str">
        <f t="shared" si="10"/>
        <v>SWX</v>
      </c>
      <c r="D64" s="99">
        <f t="shared" si="15"/>
        <v>2.8000000000000001E-2</v>
      </c>
      <c r="E64" s="54">
        <f t="shared" si="11"/>
        <v>0.95</v>
      </c>
      <c r="F64" s="53">
        <f>'Attachment 9 Market Return'!$C$8</f>
        <v>0.1412779012975616</v>
      </c>
      <c r="G64" s="62">
        <f t="shared" si="12"/>
        <v>0.1132779012975616</v>
      </c>
      <c r="H64" s="63">
        <f t="shared" si="13"/>
        <v>0.13561400623268352</v>
      </c>
      <c r="I64" s="69">
        <f t="shared" si="14"/>
        <v>0.13702997999890304</v>
      </c>
    </row>
    <row r="65" spans="1:9">
      <c r="A65" s="45"/>
      <c r="B65" s="64" t="str">
        <f t="shared" si="10"/>
        <v>Spire, Inc.</v>
      </c>
      <c r="C65" s="71" t="str">
        <f t="shared" si="10"/>
        <v>SR</v>
      </c>
      <c r="D65" s="97">
        <f t="shared" si="15"/>
        <v>2.8000000000000001E-2</v>
      </c>
      <c r="E65" s="51">
        <f t="shared" si="11"/>
        <v>0.85</v>
      </c>
      <c r="F65" s="58">
        <f>'Attachment 9 Market Return'!$C$8</f>
        <v>0.1412779012975616</v>
      </c>
      <c r="G65" s="66">
        <f t="shared" si="12"/>
        <v>0.1132779012975616</v>
      </c>
      <c r="H65" s="67">
        <f t="shared" si="13"/>
        <v>0.12428621610292735</v>
      </c>
      <c r="I65" s="109">
        <f t="shared" si="14"/>
        <v>0.12853413740158592</v>
      </c>
    </row>
    <row r="66" spans="1:9" ht="13.15" thickBot="1">
      <c r="A66" s="45"/>
      <c r="B66" s="214" t="s">
        <v>640</v>
      </c>
      <c r="C66" s="186"/>
      <c r="D66" s="186"/>
      <c r="E66" s="215"/>
      <c r="F66" s="187"/>
      <c r="G66" s="187"/>
      <c r="H66" s="187">
        <f>AVERAGE(H59:H65)</f>
        <v>0.12671359970216084</v>
      </c>
      <c r="I66" s="187">
        <f>AVERAGE(I59:I65)</f>
        <v>0.13035467510101101</v>
      </c>
    </row>
    <row r="67" spans="1:9" ht="13.15">
      <c r="A67" s="45"/>
      <c r="B67" s="48"/>
      <c r="C67" s="45"/>
      <c r="D67" s="45"/>
      <c r="E67" s="45"/>
      <c r="F67" s="49"/>
      <c r="G67" s="49"/>
      <c r="H67" s="49"/>
    </row>
    <row r="68" spans="1:9">
      <c r="A68" s="45"/>
      <c r="B68" s="50" t="s">
        <v>23</v>
      </c>
      <c r="C68" s="45"/>
      <c r="D68" s="45"/>
      <c r="E68" s="45"/>
      <c r="F68" s="45"/>
      <c r="G68" s="45"/>
      <c r="H68" s="45"/>
    </row>
    <row r="69" spans="1:9">
      <c r="A69" s="45"/>
      <c r="B69" s="68" t="s">
        <v>238</v>
      </c>
      <c r="C69" s="45"/>
      <c r="D69" s="45"/>
      <c r="E69" s="45"/>
      <c r="F69" s="45"/>
      <c r="G69" s="45"/>
      <c r="H69" s="45"/>
    </row>
    <row r="70" spans="1:9">
      <c r="A70" s="45"/>
      <c r="B70" s="68" t="str">
        <f>B20</f>
        <v>[2] Source: Value Line; dated November 27, 2020</v>
      </c>
      <c r="C70" s="45"/>
      <c r="D70" s="45"/>
      <c r="E70" s="45"/>
      <c r="F70" s="45"/>
      <c r="G70" s="45"/>
      <c r="H70" s="45"/>
    </row>
    <row r="71" spans="1:9">
      <c r="A71" s="45"/>
      <c r="B71" s="68" t="str">
        <f>B46</f>
        <v>[3] Source: Schedule AEB-D2, Attachment 9</v>
      </c>
      <c r="C71" s="45"/>
      <c r="D71" s="45"/>
      <c r="E71" s="45"/>
      <c r="F71" s="45"/>
      <c r="G71" s="45"/>
      <c r="H71" s="45"/>
    </row>
    <row r="72" spans="1:9">
      <c r="A72" s="45"/>
      <c r="B72" s="45" t="s">
        <v>74</v>
      </c>
      <c r="C72" s="45"/>
      <c r="D72" s="45"/>
      <c r="E72" s="45"/>
      <c r="F72" s="45"/>
      <c r="G72" s="45"/>
      <c r="H72" s="45"/>
    </row>
    <row r="73" spans="1:9">
      <c r="A73" s="45"/>
      <c r="B73" s="45" t="s">
        <v>75</v>
      </c>
      <c r="C73" s="45"/>
      <c r="D73" s="45"/>
      <c r="E73" s="45"/>
      <c r="F73" s="45"/>
      <c r="G73" s="45"/>
      <c r="H73" s="45"/>
    </row>
    <row r="74" spans="1:9">
      <c r="A74" s="45"/>
      <c r="B74" s="45" t="s">
        <v>76</v>
      </c>
      <c r="C74" s="45"/>
      <c r="D74" s="45"/>
      <c r="E74" s="45"/>
      <c r="F74" s="45"/>
      <c r="G74" s="45"/>
      <c r="H74" s="45"/>
    </row>
    <row r="77" spans="1:9" ht="13.15" customHeight="1">
      <c r="B77" s="437" t="s">
        <v>79</v>
      </c>
      <c r="C77" s="437"/>
      <c r="D77" s="437"/>
      <c r="E77" s="437"/>
      <c r="F77" s="437"/>
      <c r="G77" s="437"/>
      <c r="H77" s="437"/>
      <c r="I77" s="437"/>
    </row>
    <row r="78" spans="1:9" ht="13.15" customHeight="1">
      <c r="B78" s="185"/>
      <c r="C78" s="185"/>
      <c r="D78" s="185"/>
      <c r="E78" s="185"/>
      <c r="F78" s="185"/>
      <c r="G78" s="185"/>
      <c r="H78" s="185"/>
      <c r="I78" s="185"/>
    </row>
    <row r="79" spans="1:9" ht="13.15" customHeight="1">
      <c r="B79" s="436" t="s">
        <v>293</v>
      </c>
      <c r="C79" s="436"/>
      <c r="D79" s="436"/>
      <c r="E79" s="436"/>
      <c r="F79" s="436"/>
      <c r="G79" s="436"/>
      <c r="H79" s="436"/>
      <c r="I79" s="436"/>
    </row>
    <row r="80" spans="1:9">
      <c r="B80" s="436" t="s">
        <v>294</v>
      </c>
      <c r="C80" s="436"/>
      <c r="D80" s="436"/>
      <c r="E80" s="436"/>
      <c r="F80" s="436"/>
      <c r="G80" s="436"/>
      <c r="H80" s="436"/>
      <c r="I80" s="436"/>
    </row>
    <row r="81" spans="2:9">
      <c r="B81" s="46"/>
      <c r="C81" s="46"/>
      <c r="D81" s="46"/>
      <c r="E81" s="46"/>
      <c r="F81" s="46"/>
      <c r="G81" s="46"/>
      <c r="H81" s="46"/>
      <c r="I81" s="46"/>
    </row>
    <row r="82" spans="2:9" ht="13.15" thickBot="1">
      <c r="B82" s="45"/>
      <c r="C82" s="45"/>
      <c r="D82" s="46" t="s">
        <v>24</v>
      </c>
      <c r="E82" s="46" t="s">
        <v>25</v>
      </c>
      <c r="F82" s="46" t="s">
        <v>26</v>
      </c>
      <c r="G82" s="46" t="s">
        <v>27</v>
      </c>
      <c r="H82" s="46" t="s">
        <v>28</v>
      </c>
      <c r="I82" s="110" t="s">
        <v>29</v>
      </c>
    </row>
    <row r="83" spans="2:9" ht="51">
      <c r="B83" s="24" t="s">
        <v>30</v>
      </c>
      <c r="C83" s="24" t="s">
        <v>31</v>
      </c>
      <c r="D83" s="25" t="str">
        <f t="shared" ref="D83:D90" si="16">D8</f>
        <v>Current 30-day average of 30-year U.S. Treasury bond yield</v>
      </c>
      <c r="E83" s="77" t="s">
        <v>69</v>
      </c>
      <c r="F83" s="77" t="s">
        <v>70</v>
      </c>
      <c r="G83" s="77" t="s">
        <v>71</v>
      </c>
      <c r="H83" s="47" t="s">
        <v>72</v>
      </c>
      <c r="I83" s="47" t="s">
        <v>73</v>
      </c>
    </row>
    <row r="84" spans="2:9">
      <c r="B84" s="147" t="str">
        <f t="shared" ref="B84:C90" si="17">B59</f>
        <v>Atmos Energy Corporation</v>
      </c>
      <c r="C84" s="148" t="str">
        <f t="shared" si="17"/>
        <v>ATO</v>
      </c>
      <c r="D84" s="26">
        <f t="shared" si="16"/>
        <v>1.7683333333333339E-2</v>
      </c>
      <c r="E84" s="54">
        <v>0.74865672928390647</v>
      </c>
      <c r="F84" s="53">
        <f>'Attachment 9 Market Return'!$C$8</f>
        <v>0.1412779012975616</v>
      </c>
      <c r="G84" s="55">
        <f>F84-D84</f>
        <v>0.12359456796422826</v>
      </c>
      <c r="H84" s="63">
        <f t="shared" ref="H84:H90" si="18">G84*E84+D84</f>
        <v>0.11021323834268995</v>
      </c>
      <c r="I84" s="69">
        <f>D84+(0.25*G84)+(0.75*E84*G84)</f>
        <v>0.11797940408140786</v>
      </c>
    </row>
    <row r="85" spans="2:9">
      <c r="B85" s="60" t="str">
        <f t="shared" si="17"/>
        <v>NiSource Inc.</v>
      </c>
      <c r="C85" s="70" t="str">
        <f t="shared" si="17"/>
        <v>NI</v>
      </c>
      <c r="D85" s="26">
        <f t="shared" si="16"/>
        <v>1.7683333333333339E-2</v>
      </c>
      <c r="E85" s="54">
        <v>0.80169762658347843</v>
      </c>
      <c r="F85" s="53">
        <f>'Attachment 9 Market Return'!$C$8</f>
        <v>0.1412779012975616</v>
      </c>
      <c r="G85" s="55">
        <f t="shared" ref="G85:G90" si="19">F85-D85</f>
        <v>0.12359456796422826</v>
      </c>
      <c r="H85" s="63">
        <f t="shared" si="18"/>
        <v>0.11676880512886555</v>
      </c>
      <c r="I85" s="69">
        <f t="shared" ref="I85:I90" si="20">D85+(0.25*G85)+(0.75*E85*G85)</f>
        <v>0.12289607917103956</v>
      </c>
    </row>
    <row r="86" spans="2:9">
      <c r="B86" s="60" t="str">
        <f t="shared" si="17"/>
        <v>Northwest Natural Gas Company</v>
      </c>
      <c r="C86" s="70" t="str">
        <f t="shared" si="17"/>
        <v>NWN</v>
      </c>
      <c r="D86" s="26">
        <f t="shared" si="16"/>
        <v>1.7683333333333339E-2</v>
      </c>
      <c r="E86" s="54">
        <v>0.72589395569441784</v>
      </c>
      <c r="F86" s="53">
        <f>'Attachment 9 Market Return'!$C$8</f>
        <v>0.1412779012975616</v>
      </c>
      <c r="G86" s="55">
        <f t="shared" si="19"/>
        <v>0.12359456796422826</v>
      </c>
      <c r="H86" s="63">
        <f t="shared" si="18"/>
        <v>0.10739988317522957</v>
      </c>
      <c r="I86" s="69">
        <f t="shared" si="20"/>
        <v>0.11586938770581257</v>
      </c>
    </row>
    <row r="87" spans="2:9">
      <c r="B87" s="60" t="str">
        <f t="shared" si="17"/>
        <v>ONE Gas Inc.</v>
      </c>
      <c r="C87" s="70" t="str">
        <f t="shared" si="17"/>
        <v>OGS</v>
      </c>
      <c r="D87" s="26">
        <f t="shared" si="16"/>
        <v>1.7683333333333339E-2</v>
      </c>
      <c r="E87" s="54">
        <v>0.83332886725131872</v>
      </c>
      <c r="F87" s="53">
        <f>'Attachment 9 Market Return'!$C$8</f>
        <v>0.1412779012975616</v>
      </c>
      <c r="G87" s="55">
        <f t="shared" si="19"/>
        <v>0.12359456796422826</v>
      </c>
      <c r="H87" s="63">
        <f t="shared" si="18"/>
        <v>0.12067825465337979</v>
      </c>
      <c r="I87" s="69">
        <f t="shared" si="20"/>
        <v>0.12582816631442525</v>
      </c>
    </row>
    <row r="88" spans="2:9">
      <c r="B88" s="60" t="str">
        <f t="shared" si="17"/>
        <v>South Jersey Industries, Inc.</v>
      </c>
      <c r="C88" s="70" t="str">
        <f t="shared" si="17"/>
        <v>SJI</v>
      </c>
      <c r="D88" s="26">
        <f t="shared" si="16"/>
        <v>1.7683333333333339E-2</v>
      </c>
      <c r="E88" s="54">
        <v>0.83776066952607964</v>
      </c>
      <c r="F88" s="53">
        <f>'Attachment 9 Market Return'!$C$8</f>
        <v>0.1412779012975616</v>
      </c>
      <c r="G88" s="55">
        <f t="shared" si="19"/>
        <v>0.12359456796422826</v>
      </c>
      <c r="H88" s="63">
        <f t="shared" si="18"/>
        <v>0.12122600134083177</v>
      </c>
      <c r="I88" s="69">
        <f t="shared" si="20"/>
        <v>0.12623897633001421</v>
      </c>
    </row>
    <row r="89" spans="2:9">
      <c r="B89" s="60" t="str">
        <f t="shared" si="17"/>
        <v>Southwest Gas Corporation</v>
      </c>
      <c r="C89" s="70" t="str">
        <f t="shared" si="17"/>
        <v>SWX</v>
      </c>
      <c r="D89" s="26">
        <f t="shared" si="16"/>
        <v>1.7683333333333339E-2</v>
      </c>
      <c r="E89" s="54">
        <v>0.85722711697098641</v>
      </c>
      <c r="F89" s="53">
        <f>'Attachment 9 Market Return'!$C$8</f>
        <v>0.1412779012975616</v>
      </c>
      <c r="G89" s="55">
        <f t="shared" si="19"/>
        <v>0.12359456796422826</v>
      </c>
      <c r="H89" s="63">
        <f t="shared" si="18"/>
        <v>0.12363194850258337</v>
      </c>
      <c r="I89" s="69">
        <f t="shared" si="20"/>
        <v>0.1280434367013279</v>
      </c>
    </row>
    <row r="90" spans="2:9">
      <c r="B90" s="64" t="str">
        <f t="shared" si="17"/>
        <v>Spire, Inc.</v>
      </c>
      <c r="C90" s="71" t="str">
        <f t="shared" si="17"/>
        <v>SR</v>
      </c>
      <c r="D90" s="40">
        <f t="shared" si="16"/>
        <v>1.7683333333333339E-2</v>
      </c>
      <c r="E90" s="51">
        <v>0.75897478077418434</v>
      </c>
      <c r="F90" s="58">
        <f>'Attachment 9 Market Return'!$C$8</f>
        <v>0.1412779012975616</v>
      </c>
      <c r="G90" s="59">
        <f t="shared" si="19"/>
        <v>0.12359456796422826</v>
      </c>
      <c r="H90" s="67">
        <f t="shared" si="18"/>
        <v>0.11148849345886351</v>
      </c>
      <c r="I90" s="109">
        <f t="shared" si="20"/>
        <v>0.11893584541853804</v>
      </c>
    </row>
    <row r="91" spans="2:9" ht="13.15" thickBot="1">
      <c r="B91" s="214" t="s">
        <v>640</v>
      </c>
      <c r="C91" s="186"/>
      <c r="D91" s="186"/>
      <c r="E91" s="215"/>
      <c r="F91" s="187"/>
      <c r="G91" s="187"/>
      <c r="H91" s="187">
        <f>AVERAGE(H84:H90)</f>
        <v>0.11591523208606336</v>
      </c>
      <c r="I91" s="187">
        <f>AVERAGE(I84:I90)</f>
        <v>0.12225589938893792</v>
      </c>
    </row>
    <row r="92" spans="2:9" ht="13.15">
      <c r="B92" s="48"/>
      <c r="C92" s="45"/>
      <c r="D92" s="45"/>
      <c r="E92" s="45"/>
      <c r="F92" s="49"/>
      <c r="G92" s="49"/>
      <c r="H92" s="49"/>
    </row>
    <row r="93" spans="2:9">
      <c r="B93" s="50" t="s">
        <v>23</v>
      </c>
      <c r="C93" s="45"/>
      <c r="D93" s="45"/>
      <c r="E93" s="72"/>
      <c r="F93" s="45"/>
      <c r="G93" s="45"/>
      <c r="H93" s="45"/>
    </row>
    <row r="94" spans="2:9">
      <c r="B94" s="45" t="s">
        <v>44</v>
      </c>
      <c r="C94" s="45"/>
      <c r="D94" s="45"/>
      <c r="E94" s="45"/>
      <c r="F94" s="45"/>
      <c r="G94" s="45"/>
      <c r="H94" s="45"/>
    </row>
    <row r="95" spans="2:9">
      <c r="B95" s="68" t="s">
        <v>45</v>
      </c>
      <c r="C95" s="45"/>
      <c r="D95" s="45"/>
      <c r="E95" s="45"/>
      <c r="F95" s="45"/>
      <c r="G95" s="45"/>
      <c r="H95" s="45"/>
    </row>
    <row r="96" spans="2:9">
      <c r="B96" s="68" t="str">
        <f>B71</f>
        <v>[3] Source: Schedule AEB-D2, Attachment 9</v>
      </c>
      <c r="C96" s="45"/>
      <c r="D96" s="45"/>
      <c r="E96" s="45"/>
      <c r="F96" s="45"/>
      <c r="G96" s="45"/>
      <c r="H96" s="45"/>
    </row>
    <row r="97" spans="1:9">
      <c r="B97" s="45" t="s">
        <v>74</v>
      </c>
      <c r="C97" s="45"/>
      <c r="D97" s="45"/>
      <c r="E97" s="45"/>
      <c r="F97" s="45"/>
      <c r="G97" s="45"/>
      <c r="H97" s="45"/>
    </row>
    <row r="98" spans="1:9">
      <c r="B98" s="45" t="s">
        <v>75</v>
      </c>
      <c r="C98" s="45"/>
      <c r="D98" s="45"/>
      <c r="E98" s="45"/>
      <c r="F98" s="45"/>
      <c r="G98" s="45"/>
      <c r="H98" s="45"/>
    </row>
    <row r="99" spans="1:9">
      <c r="A99" s="45"/>
      <c r="B99" s="45" t="s">
        <v>76</v>
      </c>
      <c r="C99" s="45"/>
      <c r="D99" s="45"/>
      <c r="E99" s="45"/>
      <c r="F99" s="45"/>
      <c r="G99" s="45"/>
      <c r="H99" s="45"/>
    </row>
    <row r="100" spans="1:9">
      <c r="B100" s="45"/>
      <c r="C100" s="45"/>
      <c r="D100" s="45"/>
      <c r="E100" s="45"/>
      <c r="F100" s="45"/>
      <c r="G100" s="45"/>
      <c r="H100" s="45"/>
    </row>
    <row r="101" spans="1:9">
      <c r="B101" s="45"/>
      <c r="C101" s="45"/>
      <c r="D101" s="45"/>
      <c r="E101" s="45"/>
      <c r="F101" s="45"/>
      <c r="G101" s="45"/>
      <c r="H101" s="45"/>
    </row>
    <row r="102" spans="1:9" ht="13.15" customHeight="1">
      <c r="B102" s="437" t="s">
        <v>80</v>
      </c>
      <c r="C102" s="437"/>
      <c r="D102" s="437"/>
      <c r="E102" s="437"/>
      <c r="F102" s="437"/>
      <c r="G102" s="437"/>
      <c r="H102" s="437"/>
      <c r="I102" s="437"/>
    </row>
    <row r="103" spans="1:9" ht="13.15" customHeight="1">
      <c r="B103" s="185"/>
      <c r="C103" s="185"/>
      <c r="D103" s="185"/>
      <c r="E103" s="185"/>
      <c r="F103" s="185"/>
      <c r="G103" s="185"/>
      <c r="H103" s="185"/>
      <c r="I103" s="185"/>
    </row>
    <row r="104" spans="1:9" ht="13.15" customHeight="1">
      <c r="B104" s="436" t="s">
        <v>293</v>
      </c>
      <c r="C104" s="436"/>
      <c r="D104" s="436"/>
      <c r="E104" s="436"/>
      <c r="F104" s="436"/>
      <c r="G104" s="436"/>
      <c r="H104" s="436"/>
      <c r="I104" s="436"/>
    </row>
    <row r="105" spans="1:9" ht="13.15" customHeight="1">
      <c r="B105" s="436" t="s">
        <v>294</v>
      </c>
      <c r="C105" s="436"/>
      <c r="D105" s="436"/>
      <c r="E105" s="436"/>
      <c r="F105" s="436"/>
      <c r="G105" s="436"/>
      <c r="H105" s="436"/>
      <c r="I105" s="436"/>
    </row>
    <row r="106" spans="1:9">
      <c r="B106" s="45"/>
      <c r="C106" s="45"/>
      <c r="D106" s="45"/>
      <c r="E106" s="45"/>
      <c r="F106" s="45"/>
      <c r="G106" s="45"/>
      <c r="H106" s="45"/>
    </row>
    <row r="107" spans="1:9" ht="13.15" thickBot="1">
      <c r="B107" s="45"/>
      <c r="C107" s="45"/>
      <c r="D107" s="46" t="s">
        <v>24</v>
      </c>
      <c r="E107" s="46" t="s">
        <v>25</v>
      </c>
      <c r="F107" s="46" t="s">
        <v>26</v>
      </c>
      <c r="G107" s="46" t="s">
        <v>27</v>
      </c>
      <c r="H107" s="46" t="s">
        <v>28</v>
      </c>
      <c r="I107" s="110" t="s">
        <v>29</v>
      </c>
    </row>
    <row r="108" spans="1:9" ht="51">
      <c r="B108" s="24" t="s">
        <v>30</v>
      </c>
      <c r="C108" s="24" t="s">
        <v>31</v>
      </c>
      <c r="D108" s="25" t="str">
        <f t="shared" ref="D108:D115" si="21">D33</f>
        <v>Near-term projected 30-year U.S. Treasury bond yield 
(Q2 2021 - Q2 2022)</v>
      </c>
      <c r="E108" s="77" t="s">
        <v>69</v>
      </c>
      <c r="F108" s="77" t="s">
        <v>70</v>
      </c>
      <c r="G108" s="77" t="s">
        <v>71</v>
      </c>
      <c r="H108" s="47" t="s">
        <v>72</v>
      </c>
      <c r="I108" s="47" t="s">
        <v>73</v>
      </c>
    </row>
    <row r="109" spans="1:9">
      <c r="B109" s="147" t="str">
        <f t="shared" ref="B109:C115" si="22">B84</f>
        <v>Atmos Energy Corporation</v>
      </c>
      <c r="C109" s="148" t="str">
        <f t="shared" si="22"/>
        <v>ATO</v>
      </c>
      <c r="D109" s="61">
        <f t="shared" si="21"/>
        <v>2.06E-2</v>
      </c>
      <c r="E109" s="149">
        <f t="shared" ref="E109:E115" si="23">E84</f>
        <v>0.74865672928390647</v>
      </c>
      <c r="F109" s="53">
        <f>'Attachment 9 Market Return'!$C$8</f>
        <v>0.1412779012975616</v>
      </c>
      <c r="G109" s="55">
        <f>F109-D109</f>
        <v>0.12067790129756159</v>
      </c>
      <c r="H109" s="63">
        <f t="shared" ref="H109:H115" si="24">G109*E109+D109</f>
        <v>0.11094632288227854</v>
      </c>
      <c r="I109" s="69">
        <f>D109+(0.25*G109)+(0.75*E109*G109)</f>
        <v>0.11852921748609931</v>
      </c>
    </row>
    <row r="110" spans="1:9">
      <c r="B110" s="60" t="str">
        <f t="shared" si="22"/>
        <v>NiSource Inc.</v>
      </c>
      <c r="C110" s="70" t="str">
        <f t="shared" si="22"/>
        <v>NI</v>
      </c>
      <c r="D110" s="61">
        <f t="shared" si="21"/>
        <v>2.06E-2</v>
      </c>
      <c r="E110" s="54">
        <f t="shared" si="23"/>
        <v>0.80169762658347843</v>
      </c>
      <c r="F110" s="53">
        <f>'Attachment 9 Market Return'!$C$8</f>
        <v>0.1412779012975616</v>
      </c>
      <c r="G110" s="55">
        <f t="shared" ref="G110:G115" si="25">F110-D110</f>
        <v>0.12067790129756159</v>
      </c>
      <c r="H110" s="63">
        <f t="shared" si="24"/>
        <v>0.1173471870513304</v>
      </c>
      <c r="I110" s="69">
        <f t="shared" ref="I110:I115" si="26">D110+(0.25*G110)+(0.75*E110*G110)</f>
        <v>0.1233298656128882</v>
      </c>
    </row>
    <row r="111" spans="1:9">
      <c r="B111" s="60" t="str">
        <f t="shared" si="22"/>
        <v>Northwest Natural Gas Company</v>
      </c>
      <c r="C111" s="70" t="str">
        <f t="shared" si="22"/>
        <v>NWN</v>
      </c>
      <c r="D111" s="61">
        <f t="shared" si="21"/>
        <v>2.06E-2</v>
      </c>
      <c r="E111" s="54">
        <f t="shared" si="23"/>
        <v>0.72589395569441784</v>
      </c>
      <c r="F111" s="53">
        <f>'Attachment 9 Market Return'!$C$8</f>
        <v>0.1412779012975616</v>
      </c>
      <c r="G111" s="55">
        <f t="shared" si="25"/>
        <v>0.12067790129756159</v>
      </c>
      <c r="H111" s="63">
        <f t="shared" si="24"/>
        <v>0.1081993591377875</v>
      </c>
      <c r="I111" s="69">
        <f t="shared" si="26"/>
        <v>0.11646899467773102</v>
      </c>
    </row>
    <row r="112" spans="1:9">
      <c r="B112" s="60" t="str">
        <f t="shared" si="22"/>
        <v>ONE Gas Inc.</v>
      </c>
      <c r="C112" s="70" t="str">
        <f t="shared" si="22"/>
        <v>OGS</v>
      </c>
      <c r="D112" s="61">
        <f t="shared" si="21"/>
        <v>2.06E-2</v>
      </c>
      <c r="E112" s="54">
        <f t="shared" si="23"/>
        <v>0.83332886725131872</v>
      </c>
      <c r="F112" s="53">
        <f>'Attachment 9 Market Return'!$C$8</f>
        <v>0.1412779012975616</v>
      </c>
      <c r="G112" s="55">
        <f t="shared" si="25"/>
        <v>0.12067790129756159</v>
      </c>
      <c r="H112" s="63">
        <f t="shared" si="24"/>
        <v>0.12116437879056344</v>
      </c>
      <c r="I112" s="69">
        <f t="shared" si="26"/>
        <v>0.12619275941731301</v>
      </c>
    </row>
    <row r="113" spans="1:9">
      <c r="B113" s="60" t="str">
        <f t="shared" si="22"/>
        <v>South Jersey Industries, Inc.</v>
      </c>
      <c r="C113" s="70" t="str">
        <f t="shared" si="22"/>
        <v>SJI</v>
      </c>
      <c r="D113" s="61">
        <f t="shared" si="21"/>
        <v>2.06E-2</v>
      </c>
      <c r="E113" s="54">
        <f t="shared" si="23"/>
        <v>0.83776066952607964</v>
      </c>
      <c r="F113" s="53">
        <f>'Attachment 9 Market Return'!$C$8</f>
        <v>0.1412779012975616</v>
      </c>
      <c r="G113" s="55">
        <f t="shared" si="25"/>
        <v>0.12067790129756159</v>
      </c>
      <c r="H113" s="63">
        <f t="shared" si="24"/>
        <v>0.12169919938804735</v>
      </c>
      <c r="I113" s="69">
        <f t="shared" si="26"/>
        <v>0.12659387486542589</v>
      </c>
    </row>
    <row r="114" spans="1:9">
      <c r="B114" s="60" t="str">
        <f t="shared" si="22"/>
        <v>Southwest Gas Corporation</v>
      </c>
      <c r="C114" s="70" t="str">
        <f t="shared" si="22"/>
        <v>SWX</v>
      </c>
      <c r="D114" s="61">
        <f t="shared" si="21"/>
        <v>2.06E-2</v>
      </c>
      <c r="E114" s="54">
        <f t="shared" si="23"/>
        <v>0.85722711697098641</v>
      </c>
      <c r="F114" s="53">
        <f>'Attachment 9 Market Return'!$C$8</f>
        <v>0.1412779012975616</v>
      </c>
      <c r="G114" s="55">
        <f t="shared" si="25"/>
        <v>0.12067790129756159</v>
      </c>
      <c r="H114" s="63">
        <f t="shared" si="24"/>
        <v>0.12404836941141797</v>
      </c>
      <c r="I114" s="69">
        <f t="shared" si="26"/>
        <v>0.12835575238295388</v>
      </c>
    </row>
    <row r="115" spans="1:9">
      <c r="B115" s="64" t="str">
        <f t="shared" si="22"/>
        <v>Spire, Inc.</v>
      </c>
      <c r="C115" s="71" t="str">
        <f t="shared" si="22"/>
        <v>SR</v>
      </c>
      <c r="D115" s="65">
        <f t="shared" si="21"/>
        <v>2.06E-2</v>
      </c>
      <c r="E115" s="51">
        <f t="shared" si="23"/>
        <v>0.75897478077418434</v>
      </c>
      <c r="F115" s="58">
        <f>'Attachment 9 Market Return'!$C$8</f>
        <v>0.1412779012975616</v>
      </c>
      <c r="G115" s="59">
        <f t="shared" si="25"/>
        <v>0.12067790129756159</v>
      </c>
      <c r="H115" s="67">
        <f t="shared" si="24"/>
        <v>0.11219148368160548</v>
      </c>
      <c r="I115" s="109">
        <f t="shared" si="26"/>
        <v>0.1194630880855945</v>
      </c>
    </row>
    <row r="116" spans="1:9" ht="13.15" thickBot="1">
      <c r="B116" s="214" t="s">
        <v>640</v>
      </c>
      <c r="C116" s="186"/>
      <c r="D116" s="186"/>
      <c r="E116" s="215"/>
      <c r="F116" s="187"/>
      <c r="G116" s="187"/>
      <c r="H116" s="187">
        <f>AVERAGE(H109:H115)</f>
        <v>0.11651375719186152</v>
      </c>
      <c r="I116" s="187">
        <f>AVERAGE(I109:I115)</f>
        <v>0.12270479321828653</v>
      </c>
    </row>
    <row r="117" spans="1:9" ht="13.15">
      <c r="B117" s="48"/>
      <c r="C117" s="45"/>
      <c r="D117" s="45"/>
      <c r="E117" s="45"/>
      <c r="F117" s="49"/>
      <c r="G117" s="49"/>
      <c r="H117" s="49"/>
    </row>
    <row r="118" spans="1:9">
      <c r="B118" s="50" t="s">
        <v>23</v>
      </c>
      <c r="C118" s="45"/>
      <c r="D118" s="45"/>
      <c r="E118" s="45"/>
      <c r="F118" s="45"/>
      <c r="G118" s="45"/>
      <c r="H118" s="45"/>
    </row>
    <row r="119" spans="1:9">
      <c r="B119" s="3" t="str">
        <f>B44</f>
        <v>[1] Source: Blue Chip Financial Forecasts, Vol. 40, No. 2, February 1, 2021, at 2</v>
      </c>
      <c r="C119" s="45"/>
      <c r="D119" s="45"/>
      <c r="E119" s="45"/>
      <c r="F119" s="45"/>
      <c r="G119" s="45"/>
      <c r="H119" s="45"/>
    </row>
    <row r="120" spans="1:9">
      <c r="B120" s="45" t="s">
        <v>45</v>
      </c>
      <c r="C120" s="45"/>
      <c r="D120" s="45"/>
      <c r="E120" s="45"/>
      <c r="F120" s="45"/>
      <c r="G120" s="45"/>
      <c r="H120" s="45"/>
    </row>
    <row r="121" spans="1:9">
      <c r="B121" s="68" t="str">
        <f>B96</f>
        <v>[3] Source: Schedule AEB-D2, Attachment 9</v>
      </c>
      <c r="C121" s="45"/>
      <c r="D121" s="45"/>
      <c r="E121" s="45"/>
      <c r="F121" s="45"/>
      <c r="G121" s="45"/>
      <c r="H121" s="45"/>
    </row>
    <row r="122" spans="1:9">
      <c r="B122" s="45" t="s">
        <v>74</v>
      </c>
      <c r="C122" s="45"/>
      <c r="D122" s="45"/>
      <c r="E122" s="45"/>
      <c r="F122" s="45"/>
      <c r="G122" s="45"/>
      <c r="H122" s="45"/>
    </row>
    <row r="123" spans="1:9">
      <c r="B123" s="45" t="s">
        <v>75</v>
      </c>
      <c r="C123" s="45"/>
      <c r="D123" s="45"/>
      <c r="E123" s="45"/>
      <c r="F123" s="45"/>
      <c r="G123" s="45"/>
      <c r="H123" s="45"/>
    </row>
    <row r="124" spans="1:9">
      <c r="A124" s="45"/>
      <c r="B124" s="45" t="s">
        <v>76</v>
      </c>
      <c r="C124" s="45"/>
      <c r="D124" s="45"/>
      <c r="E124" s="45"/>
      <c r="F124" s="45"/>
      <c r="G124" s="45"/>
      <c r="H124" s="45"/>
    </row>
    <row r="125" spans="1:9">
      <c r="B125" s="45"/>
      <c r="C125" s="45"/>
      <c r="D125" s="45"/>
      <c r="E125" s="45"/>
      <c r="F125" s="45"/>
      <c r="G125" s="45"/>
      <c r="H125" s="45"/>
    </row>
    <row r="126" spans="1:9">
      <c r="B126" s="45"/>
      <c r="C126" s="45"/>
      <c r="D126" s="45"/>
      <c r="E126" s="45"/>
      <c r="F126" s="45"/>
      <c r="G126" s="45"/>
      <c r="H126" s="45"/>
    </row>
    <row r="127" spans="1:9" ht="13.15" customHeight="1">
      <c r="B127" s="437" t="s">
        <v>81</v>
      </c>
      <c r="C127" s="437"/>
      <c r="D127" s="437"/>
      <c r="E127" s="437"/>
      <c r="F127" s="437"/>
      <c r="G127" s="437"/>
      <c r="H127" s="437"/>
      <c r="I127" s="437"/>
    </row>
    <row r="128" spans="1:9" ht="13.15" customHeight="1">
      <c r="B128" s="185"/>
      <c r="C128" s="185"/>
      <c r="D128" s="185"/>
      <c r="E128" s="185"/>
      <c r="F128" s="185"/>
      <c r="G128" s="185"/>
      <c r="H128" s="185"/>
      <c r="I128" s="185"/>
    </row>
    <row r="129" spans="2:9" ht="13.15" customHeight="1">
      <c r="B129" s="436" t="s">
        <v>293</v>
      </c>
      <c r="C129" s="436"/>
      <c r="D129" s="436"/>
      <c r="E129" s="436"/>
      <c r="F129" s="436"/>
      <c r="G129" s="436"/>
      <c r="H129" s="436"/>
      <c r="I129" s="436"/>
    </row>
    <row r="130" spans="2:9">
      <c r="B130" s="436" t="s">
        <v>294</v>
      </c>
      <c r="C130" s="436"/>
      <c r="D130" s="436"/>
      <c r="E130" s="436"/>
      <c r="F130" s="436"/>
      <c r="G130" s="436"/>
      <c r="H130" s="436"/>
      <c r="I130" s="436"/>
    </row>
    <row r="131" spans="2:9">
      <c r="B131" s="46"/>
      <c r="C131" s="46"/>
      <c r="D131" s="46"/>
      <c r="E131" s="46"/>
      <c r="F131" s="46"/>
      <c r="G131" s="46"/>
      <c r="H131" s="46"/>
      <c r="I131" s="46"/>
    </row>
    <row r="132" spans="2:9" ht="13.15" thickBot="1">
      <c r="B132" s="45"/>
      <c r="C132" s="45"/>
      <c r="D132" s="46" t="s">
        <v>24</v>
      </c>
      <c r="E132" s="46" t="s">
        <v>25</v>
      </c>
      <c r="F132" s="46" t="s">
        <v>26</v>
      </c>
      <c r="G132" s="46" t="s">
        <v>27</v>
      </c>
      <c r="H132" s="46" t="s">
        <v>28</v>
      </c>
      <c r="I132" s="110" t="s">
        <v>29</v>
      </c>
    </row>
    <row r="133" spans="2:9" ht="38.25">
      <c r="B133" s="24" t="s">
        <v>30</v>
      </c>
      <c r="C133" s="24" t="s">
        <v>31</v>
      </c>
      <c r="D133" s="25" t="str">
        <f t="shared" ref="D133:D140" si="27">D58</f>
        <v>Projected 30-year U.S. Treasury bond yield (2022 - 2026)</v>
      </c>
      <c r="E133" s="77" t="s">
        <v>69</v>
      </c>
      <c r="F133" s="77" t="s">
        <v>70</v>
      </c>
      <c r="G133" s="77" t="s">
        <v>71</v>
      </c>
      <c r="H133" s="47" t="s">
        <v>72</v>
      </c>
      <c r="I133" s="47" t="s">
        <v>73</v>
      </c>
    </row>
    <row r="134" spans="2:9">
      <c r="B134" s="147" t="str">
        <f t="shared" ref="B134:C136" si="28">B109</f>
        <v>Atmos Energy Corporation</v>
      </c>
      <c r="C134" s="148" t="str">
        <f t="shared" si="28"/>
        <v>ATO</v>
      </c>
      <c r="D134" s="153">
        <f t="shared" si="27"/>
        <v>2.8000000000000001E-2</v>
      </c>
      <c r="E134" s="149">
        <f t="shared" ref="E134:E140" si="29">E84</f>
        <v>0.74865672928390647</v>
      </c>
      <c r="F134" s="53">
        <f>'Attachment 9 Market Return'!$C$8</f>
        <v>0.1412779012975616</v>
      </c>
      <c r="G134" s="154">
        <f t="shared" ref="G134:G140" si="30">F134-D134</f>
        <v>0.1132779012975616</v>
      </c>
      <c r="H134" s="155">
        <f t="shared" ref="H134:H140" si="31">G134*E134+D134</f>
        <v>0.11280626308557765</v>
      </c>
      <c r="I134" s="69">
        <f>D134+(0.25*G134)+(0.75*E134*G134)</f>
        <v>0.11992417263857363</v>
      </c>
    </row>
    <row r="135" spans="2:9">
      <c r="B135" s="60" t="str">
        <f t="shared" si="28"/>
        <v>NiSource Inc.</v>
      </c>
      <c r="C135" s="70" t="str">
        <f t="shared" si="28"/>
        <v>NI</v>
      </c>
      <c r="D135" s="26">
        <f t="shared" si="27"/>
        <v>2.8000000000000001E-2</v>
      </c>
      <c r="E135" s="54">
        <f t="shared" si="29"/>
        <v>0.80169762658347843</v>
      </c>
      <c r="F135" s="53">
        <f>'Attachment 9 Market Return'!$C$8</f>
        <v>0.1412779012975616</v>
      </c>
      <c r="G135" s="55">
        <f t="shared" ref="G135" si="32">F135-D135</f>
        <v>0.1132779012975616</v>
      </c>
      <c r="H135" s="63">
        <f t="shared" ref="H135" si="33">G135*E135+D135</f>
        <v>0.11881462461461266</v>
      </c>
      <c r="I135" s="69">
        <f t="shared" ref="I135" si="34">D135+(0.25*G135)+(0.75*E135*G135)</f>
        <v>0.1244304437853499</v>
      </c>
    </row>
    <row r="136" spans="2:9">
      <c r="B136" s="60" t="str">
        <f t="shared" si="28"/>
        <v>Northwest Natural Gas Company</v>
      </c>
      <c r="C136" s="70" t="str">
        <f t="shared" si="28"/>
        <v>NWN</v>
      </c>
      <c r="D136" s="26">
        <f t="shared" si="27"/>
        <v>2.8000000000000001E-2</v>
      </c>
      <c r="E136" s="54">
        <f t="shared" si="29"/>
        <v>0.72589395569441784</v>
      </c>
      <c r="F136" s="53">
        <f>'Attachment 9 Market Return'!$C$8</f>
        <v>0.1412779012975616</v>
      </c>
      <c r="G136" s="55">
        <f t="shared" si="30"/>
        <v>0.1132779012975616</v>
      </c>
      <c r="H136" s="63">
        <f t="shared" si="31"/>
        <v>0.11022774386564882</v>
      </c>
      <c r="I136" s="69">
        <f t="shared" ref="I136:I140" si="35">D136+(0.25*G136)+(0.75*E136*G136)</f>
        <v>0.11799028322362701</v>
      </c>
    </row>
    <row r="137" spans="2:9">
      <c r="B137" s="60" t="str">
        <f t="shared" ref="B137:C137" si="36">B112</f>
        <v>ONE Gas Inc.</v>
      </c>
      <c r="C137" s="70" t="str">
        <f t="shared" si="36"/>
        <v>OGS</v>
      </c>
      <c r="D137" s="26">
        <f t="shared" si="27"/>
        <v>2.8000000000000001E-2</v>
      </c>
      <c r="E137" s="54">
        <f t="shared" si="29"/>
        <v>0.83332886725131872</v>
      </c>
      <c r="F137" s="53">
        <f>'Attachment 9 Market Return'!$C$8</f>
        <v>0.1412779012975616</v>
      </c>
      <c r="G137" s="55">
        <f t="shared" si="30"/>
        <v>0.1132779012975616</v>
      </c>
      <c r="H137" s="63">
        <f t="shared" si="31"/>
        <v>0.12239774517290369</v>
      </c>
      <c r="I137" s="69">
        <f t="shared" si="35"/>
        <v>0.12711778420406816</v>
      </c>
    </row>
    <row r="138" spans="2:9">
      <c r="B138" s="60" t="str">
        <f t="shared" ref="B138:C138" si="37">B113</f>
        <v>South Jersey Industries, Inc.</v>
      </c>
      <c r="C138" s="70" t="str">
        <f t="shared" si="37"/>
        <v>SJI</v>
      </c>
      <c r="D138" s="26">
        <f t="shared" si="27"/>
        <v>2.8000000000000001E-2</v>
      </c>
      <c r="E138" s="54">
        <f t="shared" si="29"/>
        <v>0.83776066952607964</v>
      </c>
      <c r="F138" s="53">
        <f>'Attachment 9 Market Return'!$C$8</f>
        <v>0.1412779012975616</v>
      </c>
      <c r="G138" s="55">
        <f t="shared" si="30"/>
        <v>0.1132779012975616</v>
      </c>
      <c r="H138" s="63">
        <f t="shared" si="31"/>
        <v>0.12289977043355436</v>
      </c>
      <c r="I138" s="69">
        <f t="shared" si="35"/>
        <v>0.12749430314955618</v>
      </c>
    </row>
    <row r="139" spans="2:9">
      <c r="B139" s="60" t="str">
        <f t="shared" ref="B139:C139" si="38">B114</f>
        <v>Southwest Gas Corporation</v>
      </c>
      <c r="C139" s="70" t="str">
        <f t="shared" si="38"/>
        <v>SWX</v>
      </c>
      <c r="D139" s="26">
        <f t="shared" si="27"/>
        <v>2.8000000000000001E-2</v>
      </c>
      <c r="E139" s="54">
        <f t="shared" si="29"/>
        <v>0.85722711697098641</v>
      </c>
      <c r="F139" s="53">
        <f>'Attachment 9 Market Return'!$C$8</f>
        <v>0.1412779012975616</v>
      </c>
      <c r="G139" s="55">
        <f t="shared" si="30"/>
        <v>0.1132779012975616</v>
      </c>
      <c r="H139" s="63">
        <f t="shared" si="31"/>
        <v>0.1251048887458327</v>
      </c>
      <c r="I139" s="69">
        <f t="shared" si="35"/>
        <v>0.12914814188376492</v>
      </c>
    </row>
    <row r="140" spans="2:9">
      <c r="B140" s="64" t="str">
        <f t="shared" ref="B140:C140" si="39">B115</f>
        <v>Spire, Inc.</v>
      </c>
      <c r="C140" s="71" t="str">
        <f t="shared" si="39"/>
        <v>SR</v>
      </c>
      <c r="D140" s="40">
        <f t="shared" si="27"/>
        <v>2.8000000000000001E-2</v>
      </c>
      <c r="E140" s="51">
        <f t="shared" si="29"/>
        <v>0.75897478077418434</v>
      </c>
      <c r="F140" s="58">
        <f>'Attachment 9 Market Return'!$C$8</f>
        <v>0.1412779012975616</v>
      </c>
      <c r="G140" s="59">
        <f t="shared" si="30"/>
        <v>0.1132779012975616</v>
      </c>
      <c r="H140" s="67">
        <f t="shared" si="31"/>
        <v>0.11397507030387651</v>
      </c>
      <c r="I140" s="109">
        <f t="shared" si="35"/>
        <v>0.12080077805229777</v>
      </c>
    </row>
    <row r="141" spans="2:9" ht="13.15" thickBot="1">
      <c r="B141" s="214" t="s">
        <v>640</v>
      </c>
      <c r="C141" s="186"/>
      <c r="D141" s="186"/>
      <c r="E141" s="215"/>
      <c r="F141" s="187"/>
      <c r="G141" s="187"/>
      <c r="H141" s="187">
        <f>AVERAGE(H134:H140)</f>
        <v>0.11803230088885806</v>
      </c>
      <c r="I141" s="187">
        <f>AVERAGE(I134:I140)</f>
        <v>0.12384370099103394</v>
      </c>
    </row>
    <row r="142" spans="2:9" ht="13.15">
      <c r="B142" s="48"/>
      <c r="C142" s="45"/>
      <c r="D142" s="45"/>
      <c r="E142" s="45"/>
      <c r="F142" s="49"/>
      <c r="G142" s="49"/>
      <c r="H142" s="49"/>
    </row>
    <row r="143" spans="2:9">
      <c r="B143" s="50" t="s">
        <v>23</v>
      </c>
      <c r="C143" s="45"/>
      <c r="D143" s="45"/>
      <c r="E143" s="45"/>
      <c r="F143" s="45"/>
      <c r="G143" s="45"/>
      <c r="H143" s="45"/>
    </row>
    <row r="144" spans="2:9">
      <c r="B144" s="45" t="str">
        <f>B69</f>
        <v>[1] Source: Blue Chip Financial Forecasts, Vol. 39, No. 12, December 1, 2020, at 14</v>
      </c>
      <c r="C144" s="45"/>
      <c r="D144" s="45"/>
      <c r="E144" s="45"/>
      <c r="F144" s="45"/>
      <c r="G144" s="45"/>
      <c r="H144" s="45"/>
    </row>
    <row r="145" spans="1:8">
      <c r="B145" s="45" t="s">
        <v>45</v>
      </c>
      <c r="C145" s="45"/>
      <c r="D145" s="45"/>
      <c r="E145" s="45"/>
      <c r="F145" s="45"/>
      <c r="G145" s="45"/>
      <c r="H145" s="45"/>
    </row>
    <row r="146" spans="1:8">
      <c r="B146" s="68" t="str">
        <f>B121</f>
        <v>[3] Source: Schedule AEB-D2, Attachment 9</v>
      </c>
      <c r="C146" s="45"/>
      <c r="D146" s="45"/>
      <c r="E146" s="45"/>
      <c r="F146" s="45"/>
      <c r="G146" s="45"/>
      <c r="H146" s="45"/>
    </row>
    <row r="147" spans="1:8">
      <c r="B147" s="45" t="s">
        <v>74</v>
      </c>
      <c r="C147" s="45"/>
      <c r="D147" s="45"/>
      <c r="E147" s="45"/>
      <c r="F147" s="45"/>
      <c r="G147" s="45"/>
      <c r="H147" s="45"/>
    </row>
    <row r="148" spans="1:8">
      <c r="B148" s="45" t="s">
        <v>75</v>
      </c>
      <c r="C148" s="45"/>
      <c r="D148" s="45"/>
      <c r="E148" s="45"/>
      <c r="F148" s="45"/>
      <c r="G148" s="45"/>
      <c r="H148" s="45"/>
    </row>
    <row r="149" spans="1:8">
      <c r="A149" s="45"/>
      <c r="B149" s="45" t="s">
        <v>76</v>
      </c>
      <c r="C149" s="45"/>
      <c r="D149" s="45"/>
      <c r="E149" s="45"/>
      <c r="F149" s="45"/>
      <c r="G149" s="45"/>
      <c r="H149" s="45"/>
    </row>
  </sheetData>
  <mergeCells count="18">
    <mergeCell ref="B2:I2"/>
    <mergeCell ref="B27:I27"/>
    <mergeCell ref="B52:I52"/>
    <mergeCell ref="B77:I77"/>
    <mergeCell ref="B102:I102"/>
    <mergeCell ref="B4:I4"/>
    <mergeCell ref="B5:I5"/>
    <mergeCell ref="B29:I29"/>
    <mergeCell ref="B30:I30"/>
    <mergeCell ref="B54:I54"/>
    <mergeCell ref="B55:I55"/>
    <mergeCell ref="B79:I79"/>
    <mergeCell ref="B80:I80"/>
    <mergeCell ref="B104:I104"/>
    <mergeCell ref="B105:I105"/>
    <mergeCell ref="B129:I129"/>
    <mergeCell ref="B130:I130"/>
    <mergeCell ref="B127:I127"/>
  </mergeCells>
  <conditionalFormatting sqref="E9:E15">
    <cfRule type="expression" dxfId="4" priority="1">
      <formula>$D9="Yes"</formula>
    </cfRule>
  </conditionalFormatting>
  <printOptions horizontalCentered="1"/>
  <pageMargins left="0.7" right="0.7" top="1.25" bottom="0.75" header="0.3" footer="0.3"/>
  <pageSetup scale="59" orientation="portrait" useFirstPageNumber="1" r:id="rId1"/>
  <headerFooter>
    <oddHeader>&amp;RFile No. GR-2021-0241 
Schedule AEB-D2, Attachment 6
Page &amp;P of 2</oddHeader>
  </headerFooter>
  <rowBreaks count="1" manualBreakCount="1">
    <brk id="76" min="1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DB62641C0F194A938CF1B8B4C6F020" ma:contentTypeVersion="11" ma:contentTypeDescription="Create a new document." ma:contentTypeScope="" ma:versionID="6b05daaece08ad474a776f9ee98a6347">
  <xsd:schema xmlns:xsd="http://www.w3.org/2001/XMLSchema" xmlns:xs="http://www.w3.org/2001/XMLSchema" xmlns:p="http://schemas.microsoft.com/office/2006/metadata/properties" xmlns:ns2="8f6d4e86-c40b-4e01-bdcd-1f9e10fb2374" xmlns:ns3="71dd3525-89f3-46f2-a456-9b7e0f9c3ff1" targetNamespace="http://schemas.microsoft.com/office/2006/metadata/properties" ma:root="true" ma:fieldsID="bab13c3c5631e223f0ee85105d2f2781" ns2:_="" ns3:_="">
    <xsd:import namespace="8f6d4e86-c40b-4e01-bdcd-1f9e10fb2374"/>
    <xsd:import namespace="71dd3525-89f3-46f2-a456-9b7e0f9c3f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d4e86-c40b-4e01-bdcd-1f9e10fb2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d3525-89f3-46f2-a456-9b7e0f9c3f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1dd3525-89f3-46f2-a456-9b7e0f9c3ff1">
      <UserInfo>
        <DisplayName>Carrie O'Neill</DisplayName>
        <AccountId>16</AccountId>
        <AccountType/>
      </UserInfo>
      <UserInfo>
        <DisplayName>Gina Smith</DisplayName>
        <AccountId>28</AccountId>
        <AccountType/>
      </UserInfo>
      <UserInfo>
        <DisplayName>Ann Bulkley</DisplayName>
        <AccountId>44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995CCCB-BE26-40E8-B402-0FADCDC956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6d4e86-c40b-4e01-bdcd-1f9e10fb2374"/>
    <ds:schemaRef ds:uri="71dd3525-89f3-46f2-a456-9b7e0f9c3f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4F0DD6-E73D-4A9E-9450-01C4F647B2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55AAF1-3795-47A5-92AC-FE221F51A703}">
  <ds:schemaRefs>
    <ds:schemaRef ds:uri="http://purl.org/dc/elements/1.1/"/>
    <ds:schemaRef ds:uri="http://schemas.microsoft.com/office/infopath/2007/PartnerControls"/>
    <ds:schemaRef ds:uri="71dd3525-89f3-46f2-a456-9b7e0f9c3ff1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8f6d4e86-c40b-4e01-bdcd-1f9e10fb2374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Attachment 1 Summary</vt:lpstr>
      <vt:lpstr>Attachment 2 Proxy Group</vt:lpstr>
      <vt:lpstr>Attachment 3 Constant DCF </vt:lpstr>
      <vt:lpstr>Attachment 3 Constant DCF</vt:lpstr>
      <vt:lpstr>Attachment 4 Multi-Stage DCF 1</vt:lpstr>
      <vt:lpstr>Attachment 4 Multi-Stage DCF 2</vt:lpstr>
      <vt:lpstr>Attachment 4 Multi-Stage DCF 3</vt:lpstr>
      <vt:lpstr>Attachment 5 GDP Growth</vt:lpstr>
      <vt:lpstr>Attachment 6 CAPM</vt:lpstr>
      <vt:lpstr>Attachment 7 CAPM Alt</vt:lpstr>
      <vt:lpstr>Attachment 8 LT Beta</vt:lpstr>
      <vt:lpstr>Attachment 9 Market Return</vt:lpstr>
      <vt:lpstr>Attachment 10 Risk Premium</vt:lpstr>
      <vt:lpstr>Attachment 11 Size Premium</vt:lpstr>
      <vt:lpstr>Attachment 12 Reg Risk</vt:lpstr>
      <vt:lpstr>Attachment 13 RRA Reg Env</vt:lpstr>
      <vt:lpstr>Attachment 14 S&amp;P Cred Sup Rank</vt:lpstr>
      <vt:lpstr>'Attachment 1 Summary'!Print_Area</vt:lpstr>
      <vt:lpstr>'Attachment 10 Risk Premium'!Print_Area</vt:lpstr>
      <vt:lpstr>'Attachment 12 Reg Risk'!Print_Area</vt:lpstr>
      <vt:lpstr>'Attachment 13 RRA Reg Env'!Print_Area</vt:lpstr>
      <vt:lpstr>'Attachment 14 S&amp;P Cred Sup Rank'!Print_Area</vt:lpstr>
      <vt:lpstr>'Attachment 3 Constant DCF '!Print_Area</vt:lpstr>
      <vt:lpstr>'Attachment 4 Multi-Stage DCF 1'!Print_Area</vt:lpstr>
      <vt:lpstr>'Attachment 4 Multi-Stage DCF 2'!Print_Area</vt:lpstr>
      <vt:lpstr>'Attachment 4 Multi-Stage DCF 3'!Print_Area</vt:lpstr>
      <vt:lpstr>'Attachment 6 CAPM'!Print_Area</vt:lpstr>
      <vt:lpstr>'Attachment 8 LT Beta'!Print_Area</vt:lpstr>
      <vt:lpstr>'Attachment 9 Market Return'!Print_Area</vt:lpstr>
      <vt:lpstr>'Attachment 10 Risk Premium'!Print_Titles</vt:lpstr>
      <vt:lpstr>'Attachment 12 Reg Risk'!Print_Titles</vt:lpstr>
      <vt:lpstr>'Attachment 9 Market Return'!Print_Titles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nstandish</dc:creator>
  <cp:keywords/>
  <dc:description/>
  <cp:lastModifiedBy>Chris Wall</cp:lastModifiedBy>
  <cp:revision/>
  <cp:lastPrinted>2021-03-25T17:26:45Z</cp:lastPrinted>
  <dcterms:created xsi:type="dcterms:W3CDTF">2012-10-05T12:50:21Z</dcterms:created>
  <dcterms:modified xsi:type="dcterms:W3CDTF">2021-03-29T13:34:38Z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{2DFBD68E-B919-4C30-ACDA-48FDE1F982CF}</vt:lpwstr>
  </property>
  <property fmtid="{D5CDD505-2E9C-101B-9397-08002B2CF9AE}" pid="3" name="ContentTypeId">
    <vt:lpwstr>0x01010073DB62641C0F194A938CF1B8B4C6F020</vt:lpwstr>
  </property>
</Properties>
</file>